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WY_LSIP\"/>
    </mc:Choice>
  </mc:AlternateContent>
  <xr:revisionPtr revIDLastSave="0" documentId="13_ncr:1_{2972B5AE-FCFD-434E-94F1-3E5462844817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L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S112" i="78" s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AS38" i="78" l="1"/>
  <c r="AS75" i="78"/>
  <c r="BH89" i="78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A1" i="44" l="1"/>
  <c r="F7" i="44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B36" i="44" s="1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F49" i="44" l="1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<sst xmlns="http://schemas.openxmlformats.org/spreadsheetml/2006/main" count="2354" uniqueCount="530">
  <si>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</si>
  <si>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</si>
  <si>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</si>
  <si>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</si>
  <si>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</si>
  <si>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</si>
  <si>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</si>
  <si>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</si>
  <si>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</si>
  <si>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</si>
  <si>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</si>
  <si>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</si>
  <si>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</si>
  <si>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</si>
  <si>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</si>
  <si>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</si>
  <si>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</si>
  <si>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</si>
  <si>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</si>
  <si>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</si>
  <si>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</si>
  <si>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</si>
  <si>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</si>
  <si>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</si>
  <si>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</si>
  <si>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</si>
  <si>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</si>
  <si>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</si>
  <si>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</si>
  <si>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</si>
  <si>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</si>
  <si>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</si>
  <si>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</si>
  <si>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</si>
  <si>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</si>
  <si>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</si>
  <si>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</si>
  <si>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</si>
  <si>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</si>
  <si>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</si>
  <si>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</si>
  <si>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</si>
  <si>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</si>
  <si>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</si>
  <si>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</si>
  <si>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</si>
  <si>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</si>
  <si>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</si>
  <si>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</si>
  <si>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</si>
  <si>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</si>
  <si>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</si>
  <si>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</si>
  <si>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</si>
  <si>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</si>
  <si>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</si>
  <si>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</si>
  <si>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</si>
  <si>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</si>
  <si>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</si>
  <si>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</si>
  <si>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</si>
  <si>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</si>
  <si>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</si>
  <si>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</si>
  <si>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</si>
  <si>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</si>
  <si>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</si>
  <si>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</si>
  <si>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</si>
  <si>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</si>
  <si>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</si>
  <si>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</si>
  <si>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</si>
  <si>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</si>
  <si>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</si>
  <si>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</si>
  <si>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</si>
  <si>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</si>
  <si>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</si>
  <si>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</si>
  <si>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</si>
  <si>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</si>
  <si>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</si>
  <si>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</si>
  <si>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</si>
  <si>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</si>
  <si>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</si>
  <si>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</si>
  <si>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</si>
  <si>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</si>
  <si>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</si>
  <si>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</si>
  <si>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</si>
  <si>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</si>
  <si>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</si>
  <si>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</si>
  <si>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</si>
  <si>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</si>
  <si>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</si>
  <si>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</si>
  <si>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</si>
  <si>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</si>
  <si>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</si>
  <si>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</si>
  <si>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</si>
  <si>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</si>
  <si>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</si>
  <si>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</si>
  <si>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</si>
  <si>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</si>
  <si>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</si>
  <si>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</si>
  <si>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</si>
  <si>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</si>
  <si>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</si>
  <si>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</si>
  <si>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</si>
  <si>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</si>
  <si>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</si>
  <si>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</si>
  <si>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</si>
  <si>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</si>
  <si>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</si>
  <si>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</si>
  <si>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</si>
  <si>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</si>
  <si>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</si>
  <si>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</si>
  <si>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</si>
  <si>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</si>
  <si>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</si>
  <si>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</si>
  <si>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</si>
  <si>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</si>
  <si>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</si>
  <si>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</si>
  <si>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</si>
  <si>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</si>
  <si>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</si>
  <si>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</si>
  <si>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</si>
  <si>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</si>
  <si>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</si>
  <si>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</si>
  <si>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</si>
  <si>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</si>
  <si>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</si>
  <si>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</si>
  <si>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</si>
  <si>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</si>
  <si>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</si>
  <si>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</si>
  <si>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</si>
  <si>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</si>
  <si>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</si>
  <si>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</si>
  <si>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</si>
  <si>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</si>
  <si>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</si>
  <si>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</si>
  <si>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</si>
  <si>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</si>
  <si>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</si>
  <si>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</si>
  <si>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</si>
  <si>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</si>
  <si>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</si>
  <si>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</si>
  <si>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</si>
  <si>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</si>
  <si>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</si>
  <si>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</si>
  <si>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</si>
  <si>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</si>
  <si>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</si>
  <si>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</si>
  <si>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</si>
  <si>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</si>
  <si>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</si>
  <si>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</si>
  <si>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</si>
  <si>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</si>
  <si>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</si>
  <si>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</si>
  <si>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</si>
  <si>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</si>
  <si>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</si>
  <si>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</si>
  <si>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</si>
  <si>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</si>
  <si>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</si>
  <si>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</si>
  <si>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</si>
  <si>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</si>
  <si>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</si>
  <si>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</si>
  <si>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</si>
  <si>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</si>
  <si>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</si>
  <si>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</si>
  <si>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</si>
  <si>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</si>
  <si>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</si>
  <si>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</si>
  <si>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</si>
  <si>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</si>
  <si>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</si>
  <si>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</si>
  <si>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</si>
  <si>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</si>
  <si>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</si>
  <si>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</si>
  <si>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</si>
  <si>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</si>
  <si>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</si>
  <si>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</si>
  <si>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</si>
  <si>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</si>
  <si>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</si>
  <si>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</si>
  <si>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</si>
  <si>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</si>
  <si>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</si>
  <si>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</si>
  <si>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</si>
  <si>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</si>
  <si>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</si>
  <si>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</si>
  <si>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</si>
  <si>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</si>
  <si>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</si>
  <si>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</si>
  <si>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</si>
  <si>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</si>
  <si>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</si>
  <si>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</si>
  <si>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</si>
  <si>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</si>
  <si>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</si>
  <si>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</si>
  <si>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</si>
  <si>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</si>
  <si>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</si>
  <si>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</si>
  <si>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</si>
  <si>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</si>
  <si>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</si>
  <si>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</si>
  <si>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</si>
  <si>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</si>
  <si>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</si>
  <si>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</si>
  <si>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</si>
  <si>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</si>
  <si>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</si>
  <si>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</si>
  <si>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</si>
  <si>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</si>
  <si>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</si>
  <si>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</si>
  <si>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</si>
  <si>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</si>
  <si>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</si>
  <si>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</si>
  <si>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</si>
  <si>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</si>
  <si>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</si>
  <si>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</si>
  <si>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</si>
  <si>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</si>
  <si>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</si>
  <si>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</si>
  <si>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</si>
  <si>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</si>
  <si>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</si>
  <si>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</si>
  <si>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</si>
  <si>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</si>
  <si>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</si>
  <si>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</si>
  <si>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</si>
  <si>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</si>
  <si>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</si>
  <si>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</si>
  <si>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</si>
  <si>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</si>
  <si>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</si>
  <si>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</si>
  <si>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</si>
  <si>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</si>
  <si>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</si>
  <si>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</si>
  <si>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</si>
  <si>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</si>
  <si>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</si>
  <si>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</si>
  <si>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</si>
  <si>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</si>
  <si>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</si>
  <si>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</si>
  <si>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</si>
  <si>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</si>
  <si>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</si>
  <si>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</si>
  <si>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</si>
  <si>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</si>
  <si>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</si>
  <si>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</si>
  <si>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</si>
  <si>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</si>
  <si>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</si>
  <si>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</si>
  <si>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</si>
  <si>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</si>
  <si>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</si>
  <si>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</si>
  <si>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</si>
  <si>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</si>
  <si>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</si>
  <si>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</si>
  <si>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</si>
  <si>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</si>
  <si>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</si>
  <si>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</si>
  <si>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</si>
  <si>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</si>
  <si>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</si>
  <si>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</si>
  <si>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</si>
  <si>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</si>
  <si>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</si>
  <si>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</si>
  <si>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</si>
  <si>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</si>
  <si>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</si>
  <si>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</si>
  <si>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</si>
  <si>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</si>
  <si>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</si>
  <si>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</si>
  <si>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</si>
  <si>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</si>
  <si>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</si>
  <si>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</si>
  <si>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</si>
  <si>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</si>
  <si>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</si>
  <si>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</si>
  <si>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</si>
  <si>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</si>
  <si>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</si>
  <si>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</si>
  <si>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</si>
  <si>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</si>
  <si>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</si>
  <si>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</si>
  <si>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</si>
  <si>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</si>
  <si>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</si>
  <si>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</si>
  <si>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</si>
  <si>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</si>
  <si>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</si>
  <si>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</si>
  <si>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</si>
  <si>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</si>
  <si>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</si>
  <si>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</si>
  <si>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</si>
  <si>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</si>
  <si>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</si>
  <si>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</si>
  <si>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</si>
  <si>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</si>
  <si>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</si>
  <si>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</si>
  <si>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</si>
  <si>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</si>
  <si>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</si>
  <si>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</si>
  <si>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</si>
  <si>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</si>
  <si>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</si>
  <si>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</si>
  <si>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</si>
  <si>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</si>
  <si>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</si>
  <si>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</si>
  <si>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</si>
  <si>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</si>
  <si>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</si>
  <si>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</si>
  <si>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</si>
  <si>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</si>
  <si>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</si>
  <si>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</si>
  <si>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</si>
  <si>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</si>
  <si>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</si>
  <si>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</si>
  <si>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</si>
  <si>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</si>
  <si>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</si>
  <si>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</si>
  <si>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</si>
  <si>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</si>
  <si>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</si>
  <si>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</si>
  <si>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</si>
  <si>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</si>
  <si>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</si>
  <si>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</si>
  <si>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</si>
  <si>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</si>
  <si>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</si>
  <si>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</si>
  <si>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</si>
  <si>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</si>
  <si>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</si>
  <si>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</si>
  <si>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</si>
  <si>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</si>
  <si>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</si>
  <si>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</si>
  <si>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</si>
  <si>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</si>
  <si>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</si>
  <si>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</si>
  <si>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</si>
  <si>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</si>
  <si>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</si>
  <si>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</si>
  <si>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</si>
  <si>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</si>
  <si>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</si>
  <si>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</si>
  <si>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</si>
  <si>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</si>
  <si>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</si>
  <si>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</si>
  <si>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</si>
  <si>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</si>
  <si>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</si>
  <si>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</si>
  <si>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</si>
  <si>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</si>
  <si>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</si>
  <si>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</si>
  <si>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</si>
  <si>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</si>
  <si>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</si>
  <si>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</si>
  <si>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</si>
  <si>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</si>
  <si>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</si>
  <si>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</si>
  <si>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</si>
  <si>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</si>
  <si>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</si>
  <si>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</si>
  <si>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</si>
  <si>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</si>
  <si>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</si>
  <si>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</si>
  <si>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</si>
  <si>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</si>
  <si>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</si>
  <si>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</si>
  <si>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</si>
  <si>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</si>
  <si>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</si>
  <si>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</si>
  <si>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</si>
  <si>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</si>
  <si>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</si>
  <si>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</si>
  <si>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</si>
  <si>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</si>
  <si>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</si>
  <si>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</si>
  <si>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</si>
  <si>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</si>
  <si>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</si>
  <si>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</si>
  <si>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</si>
  <si>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</si>
  <si>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</si>
  <si>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</si>
  <si>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</si>
  <si>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</si>
  <si>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</si>
  <si>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</si>
  <si>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</si>
  <si>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</si>
  <si>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</si>
  <si>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</si>
  <si>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</si>
  <si>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</si>
  <si>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</si>
  <si>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</si>
  <si>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</si>
  <si>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</si>
  <si>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</si>
  <si>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</si>
  <si>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</si>
  <si>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</si>
  <si>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</si>
  <si>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</si>
  <si>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</si>
  <si>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</si>
  <si>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</si>
  <si>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</si>
  <si>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</si>
  <si>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</si>
  <si>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</si>
  <si>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</si>
  <si>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</si>
  <si>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</si>
  <si>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</si>
  <si>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</si>
  <si>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</si>
  <si>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</si>
  <si>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</si>
  <si>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automation/Data/Results/Workbooks/LSIPs/WY_LSIP/WY_LSIP_Database.Main.xlsx</t>
  </si>
  <si>
    <t>LSIP</t>
  </si>
  <si>
    <t>36. West Yorkshire</t>
  </si>
  <si>
    <t>LSIP name</t>
  </si>
  <si>
    <t>West Yorkshire</t>
  </si>
  <si>
    <t>09 03 2023 10:33:59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</si>
</sst>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1.0110023691278114</c:v>
                </c:pt>
                <c:pt idx="2">
                  <c:v>1.5120208182922701</c:v>
                </c:pt>
                <c:pt idx="3">
                  <c:v>-0.18352808864209313</c:v>
                </c:pt>
                <c:pt idx="4">
                  <c:v>1.8999516920195303</c:v>
                </c:pt>
                <c:pt idx="5">
                  <c:v>0.98438121826784908</c:v>
                </c:pt>
                <c:pt idx="7">
                  <c:v>8.4569285408324202</c:v>
                </c:pt>
                <c:pt idx="8">
                  <c:v>0.83348301697883098</c:v>
                </c:pt>
                <c:pt idx="9">
                  <c:v>-1.3271920444326901</c:v>
                </c:pt>
                <c:pt idx="10">
                  <c:v>1.9163773710845655</c:v>
                </c:pt>
                <c:pt idx="11">
                  <c:v>6.8702261643239337</c:v>
                </c:pt>
                <c:pt idx="12">
                  <c:v>-1.0154845254546241</c:v>
                </c:pt>
                <c:pt idx="13">
                  <c:v>6.1962638542450765</c:v>
                </c:pt>
                <c:pt idx="14">
                  <c:v>2.0743038094795496</c:v>
                </c:pt>
                <c:pt idx="15">
                  <c:v>1.6217067928941065</c:v>
                </c:pt>
                <c:pt idx="17">
                  <c:v>-0.36204046736137974</c:v>
                </c:pt>
                <c:pt idx="18">
                  <c:v>2.1997782363196272</c:v>
                </c:pt>
                <c:pt idx="19">
                  <c:v>0.45821135179122674</c:v>
                </c:pt>
                <c:pt idx="20">
                  <c:v>0.63364220201185262</c:v>
                </c:pt>
                <c:pt idx="22">
                  <c:v>2.9649153511303483</c:v>
                </c:pt>
                <c:pt idx="24">
                  <c:v>-0.20779891086927238</c:v>
                </c:pt>
                <c:pt idx="25">
                  <c:v>-0.88637166610868734</c:v>
                </c:pt>
                <c:pt idx="26">
                  <c:v>0.72643907650364881</c:v>
                </c:pt>
                <c:pt idx="27">
                  <c:v>-0.15769469531287106</c:v>
                </c:pt>
                <c:pt idx="29">
                  <c:v>3.9204911246430774</c:v>
                </c:pt>
                <c:pt idx="30">
                  <c:v>-7.7864909342009403</c:v>
                </c:pt>
                <c:pt idx="31">
                  <c:v>-20.580587192123001</c:v>
                </c:pt>
                <c:pt idx="32">
                  <c:v>-7.8060352010107081</c:v>
                </c:pt>
                <c:pt idx="33">
                  <c:v>-3.8649830560066434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0.27528835539654128</c:v>
                </c:pt>
                <c:pt idx="2">
                  <c:v>1.0215852708240769</c:v>
                </c:pt>
                <c:pt idx="3">
                  <c:v>0.13406596958700501</c:v>
                </c:pt>
                <c:pt idx="4">
                  <c:v>2.327902675614002E-2</c:v>
                </c:pt>
                <c:pt idx="5">
                  <c:v>0.57161583808387206</c:v>
                </c:pt>
                <c:pt idx="7">
                  <c:v>-0.88307730796145512</c:v>
                </c:pt>
                <c:pt idx="8">
                  <c:v>-0.25239267426644396</c:v>
                </c:pt>
                <c:pt idx="9">
                  <c:v>0.87909056958690446</c:v>
                </c:pt>
                <c:pt idx="10">
                  <c:v>0.75222964647800872</c:v>
                </c:pt>
                <c:pt idx="11">
                  <c:v>-0.40515285220807939</c:v>
                </c:pt>
                <c:pt idx="12">
                  <c:v>-5.6311882604109798E-2</c:v>
                </c:pt>
                <c:pt idx="13">
                  <c:v>0.73145538829619827</c:v>
                </c:pt>
                <c:pt idx="14">
                  <c:v>-1.0406518475136739E-2</c:v>
                </c:pt>
                <c:pt idx="15">
                  <c:v>0.37842011511410867</c:v>
                </c:pt>
                <c:pt idx="17">
                  <c:v>0.56838808412589259</c:v>
                </c:pt>
                <c:pt idx="18">
                  <c:v>1.1067577756294078</c:v>
                </c:pt>
                <c:pt idx="19">
                  <c:v>-2.758904838969789E-2</c:v>
                </c:pt>
                <c:pt idx="20">
                  <c:v>0.35564652910418104</c:v>
                </c:pt>
                <c:pt idx="22">
                  <c:v>0.23329469342570075</c:v>
                </c:pt>
                <c:pt idx="24">
                  <c:v>-1.439934852229352</c:v>
                </c:pt>
                <c:pt idx="25">
                  <c:v>0.25812159708560323</c:v>
                </c:pt>
                <c:pt idx="26">
                  <c:v>-1.2713523065875587</c:v>
                </c:pt>
                <c:pt idx="27">
                  <c:v>-1.1416909727917979</c:v>
                </c:pt>
                <c:pt idx="29">
                  <c:v>0.58138316570079951</c:v>
                </c:pt>
                <c:pt idx="30">
                  <c:v>-0.36583829569361015</c:v>
                </c:pt>
                <c:pt idx="31">
                  <c:v>-4.8521294225485789</c:v>
                </c:pt>
                <c:pt idx="32">
                  <c:v>0.45839113674224219</c:v>
                </c:pt>
                <c:pt idx="33">
                  <c:v>0.25043766699226477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7.2150000000000079</c:v>
                </c:pt>
                <c:pt idx="1">
                  <c:v>10.146999999999995</c:v>
                </c:pt>
                <c:pt idx="2">
                  <c:v>10.604000000000012</c:v>
                </c:pt>
                <c:pt idx="3">
                  <c:v>8.159000000000006</c:v>
                </c:pt>
                <c:pt idx="4">
                  <c:v>8.7610000000000117</c:v>
                </c:pt>
                <c:pt idx="5">
                  <c:v>7.6750000000000078</c:v>
                </c:pt>
                <c:pt idx="6">
                  <c:v>6.2630000000000097</c:v>
                </c:pt>
                <c:pt idx="7">
                  <c:v>4.3300000000000072</c:v>
                </c:pt>
                <c:pt idx="8">
                  <c:v>7.2600000000000025</c:v>
                </c:pt>
                <c:pt idx="9">
                  <c:v>8.6059999999999892</c:v>
                </c:pt>
                <c:pt idx="10">
                  <c:v>5.1120000000000019</c:v>
                </c:pt>
                <c:pt idx="11">
                  <c:v>5.1739999999999959</c:v>
                </c:pt>
                <c:pt idx="12">
                  <c:v>5.2379999999999942</c:v>
                </c:pt>
                <c:pt idx="13">
                  <c:v>5.3109999999999964</c:v>
                </c:pt>
                <c:pt idx="14">
                  <c:v>5.3680000000000128</c:v>
                </c:pt>
                <c:pt idx="15">
                  <c:v>5.372000000000007</c:v>
                </c:pt>
                <c:pt idx="16">
                  <c:v>5.3829999999999965</c:v>
                </c:pt>
                <c:pt idx="17">
                  <c:v>5.3919999999999879</c:v>
                </c:pt>
                <c:pt idx="18">
                  <c:v>5.3989999999999991</c:v>
                </c:pt>
                <c:pt idx="19">
                  <c:v>5.4059999999999864</c:v>
                </c:pt>
                <c:pt idx="20">
                  <c:v>5.4190000000000094</c:v>
                </c:pt>
                <c:pt idx="21">
                  <c:v>5.4319999999999986</c:v>
                </c:pt>
                <c:pt idx="22">
                  <c:v>5.4439999999999928</c:v>
                </c:pt>
                <c:pt idx="23">
                  <c:v>5.4550000000000098</c:v>
                </c:pt>
                <c:pt idx="24" formatCode="#,##0.00">
                  <c:v>5.4649999999999945</c:v>
                </c:pt>
                <c:pt idx="25">
                  <c:v>5.4750000000000085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0.69899999999999973</c:v>
                </c:pt>
                <c:pt idx="1">
                  <c:v>0.70399999999999952</c:v>
                </c:pt>
                <c:pt idx="2">
                  <c:v>0.75599999999999901</c:v>
                </c:pt>
                <c:pt idx="3">
                  <c:v>0.57500000000000173</c:v>
                </c:pt>
                <c:pt idx="4">
                  <c:v>1.0060000000000011</c:v>
                </c:pt>
                <c:pt idx="5">
                  <c:v>1.2279999999999993</c:v>
                </c:pt>
                <c:pt idx="6">
                  <c:v>1.6429999999999971</c:v>
                </c:pt>
                <c:pt idx="7">
                  <c:v>0.76000000000000134</c:v>
                </c:pt>
                <c:pt idx="8">
                  <c:v>1.1540000000000019</c:v>
                </c:pt>
                <c:pt idx="9">
                  <c:v>0.42099999999999949</c:v>
                </c:pt>
                <c:pt idx="10">
                  <c:v>0.3879999999999999</c:v>
                </c:pt>
                <c:pt idx="11">
                  <c:v>0.35999999999999988</c:v>
                </c:pt>
                <c:pt idx="12">
                  <c:v>0.34899999999999964</c:v>
                </c:pt>
                <c:pt idx="13">
                  <c:v>0.32699999999999996</c:v>
                </c:pt>
                <c:pt idx="14">
                  <c:v>0.3050000000000001</c:v>
                </c:pt>
                <c:pt idx="15">
                  <c:v>0.28799999999999987</c:v>
                </c:pt>
                <c:pt idx="16">
                  <c:v>0.27400000000000013</c:v>
                </c:pt>
                <c:pt idx="17">
                  <c:v>0.26000000000000006</c:v>
                </c:pt>
                <c:pt idx="18">
                  <c:v>0.24800000000000022</c:v>
                </c:pt>
                <c:pt idx="19">
                  <c:v>0.23600000000000027</c:v>
                </c:pt>
                <c:pt idx="20">
                  <c:v>0.22599999999999978</c:v>
                </c:pt>
                <c:pt idx="21">
                  <c:v>0.21600000000000005</c:v>
                </c:pt>
                <c:pt idx="22">
                  <c:v>0.20699999999999982</c:v>
                </c:pt>
                <c:pt idx="23">
                  <c:v>0.19899999999999982</c:v>
                </c:pt>
                <c:pt idx="24" formatCode="#,##0.00">
                  <c:v>0.19100000000000014</c:v>
                </c:pt>
                <c:pt idx="25">
                  <c:v>0.18399999999999986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6.9739999999999958</c:v>
                </c:pt>
                <c:pt idx="1">
                  <c:v>6.0419999999999936</c:v>
                </c:pt>
                <c:pt idx="2">
                  <c:v>5.2960000000000003</c:v>
                </c:pt>
                <c:pt idx="3">
                  <c:v>5.9290000000000065</c:v>
                </c:pt>
                <c:pt idx="4">
                  <c:v>5.0729999999999986</c:v>
                </c:pt>
                <c:pt idx="5">
                  <c:v>6.7850000000000161</c:v>
                </c:pt>
                <c:pt idx="6">
                  <c:v>5.3990000000000045</c:v>
                </c:pt>
                <c:pt idx="7">
                  <c:v>4.21</c:v>
                </c:pt>
                <c:pt idx="8">
                  <c:v>5.2790000000000115</c:v>
                </c:pt>
                <c:pt idx="9">
                  <c:v>5.0749999999999957</c:v>
                </c:pt>
                <c:pt idx="10">
                  <c:v>4.5240000000000009</c:v>
                </c:pt>
                <c:pt idx="11">
                  <c:v>4.4600000000000035</c:v>
                </c:pt>
                <c:pt idx="12">
                  <c:v>4.359000000000008</c:v>
                </c:pt>
                <c:pt idx="13">
                  <c:v>4.3329999999999984</c:v>
                </c:pt>
                <c:pt idx="14">
                  <c:v>4.3250000000000046</c:v>
                </c:pt>
                <c:pt idx="15">
                  <c:v>4.3170000000000055</c:v>
                </c:pt>
                <c:pt idx="16">
                  <c:v>4.3069999999999968</c:v>
                </c:pt>
                <c:pt idx="17">
                  <c:v>4.3000000000000016</c:v>
                </c:pt>
                <c:pt idx="18">
                  <c:v>4.293000000000001</c:v>
                </c:pt>
                <c:pt idx="19">
                  <c:v>4.286999999999999</c:v>
                </c:pt>
                <c:pt idx="20">
                  <c:v>4.2849999999999939</c:v>
                </c:pt>
                <c:pt idx="21">
                  <c:v>4.2830000000000084</c:v>
                </c:pt>
                <c:pt idx="22">
                  <c:v>4.2819999999999991</c:v>
                </c:pt>
                <c:pt idx="23">
                  <c:v>4.2819999999999965</c:v>
                </c:pt>
                <c:pt idx="24" formatCode="#,##0.00">
                  <c:v>4.2820000000000107</c:v>
                </c:pt>
                <c:pt idx="25">
                  <c:v>4.2819999999999947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5.9420000000000082</c:v>
                </c:pt>
                <c:pt idx="1">
                  <c:v>6.6220000000000026</c:v>
                </c:pt>
                <c:pt idx="2">
                  <c:v>8.2329999999999934</c:v>
                </c:pt>
                <c:pt idx="3">
                  <c:v>8.5440000000000271</c:v>
                </c:pt>
                <c:pt idx="4">
                  <c:v>7.5130000000000043</c:v>
                </c:pt>
                <c:pt idx="5">
                  <c:v>7.310999999999976</c:v>
                </c:pt>
                <c:pt idx="6">
                  <c:v>8.3439999999999923</c:v>
                </c:pt>
                <c:pt idx="7">
                  <c:v>8.2360000000000095</c:v>
                </c:pt>
                <c:pt idx="8">
                  <c:v>10.381999999999969</c:v>
                </c:pt>
                <c:pt idx="9">
                  <c:v>9.0779999999999994</c:v>
                </c:pt>
                <c:pt idx="10">
                  <c:v>8.8609999999999864</c:v>
                </c:pt>
                <c:pt idx="11">
                  <c:v>8.6620000000000061</c:v>
                </c:pt>
                <c:pt idx="12">
                  <c:v>8.5960000000000232</c:v>
                </c:pt>
                <c:pt idx="13">
                  <c:v>8.6840000000000011</c:v>
                </c:pt>
                <c:pt idx="14">
                  <c:v>9.0109999999999566</c:v>
                </c:pt>
                <c:pt idx="15">
                  <c:v>9.1910000000000078</c:v>
                </c:pt>
                <c:pt idx="16">
                  <c:v>9.3190000000000275</c:v>
                </c:pt>
                <c:pt idx="17">
                  <c:v>9.4059999999999668</c:v>
                </c:pt>
                <c:pt idx="18">
                  <c:v>9.4670000000000005</c:v>
                </c:pt>
                <c:pt idx="19">
                  <c:v>9.511000000000017</c:v>
                </c:pt>
                <c:pt idx="20">
                  <c:v>9.5470000000000308</c:v>
                </c:pt>
                <c:pt idx="21">
                  <c:v>9.5769999999999786</c:v>
                </c:pt>
                <c:pt idx="22">
                  <c:v>9.6019999999999719</c:v>
                </c:pt>
                <c:pt idx="23">
                  <c:v>9.6249999999999787</c:v>
                </c:pt>
                <c:pt idx="24" formatCode="#,##0.00">
                  <c:v>9.646000000000015</c:v>
                </c:pt>
                <c:pt idx="25">
                  <c:v>9.6660000000000199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17.235000000000024</c:v>
                </c:pt>
                <c:pt idx="1">
                  <c:v>15.185999999999984</c:v>
                </c:pt>
                <c:pt idx="2">
                  <c:v>14.952999999999959</c:v>
                </c:pt>
                <c:pt idx="3">
                  <c:v>18.542000000000012</c:v>
                </c:pt>
                <c:pt idx="4">
                  <c:v>17.922000000000015</c:v>
                </c:pt>
                <c:pt idx="5">
                  <c:v>19.373999999999974</c:v>
                </c:pt>
                <c:pt idx="6">
                  <c:v>20.106999999999974</c:v>
                </c:pt>
                <c:pt idx="7">
                  <c:v>21.204000000000001</c:v>
                </c:pt>
                <c:pt idx="8">
                  <c:v>18.898000000000014</c:v>
                </c:pt>
                <c:pt idx="9">
                  <c:v>19.295999999999996</c:v>
                </c:pt>
                <c:pt idx="10">
                  <c:v>20.088000000000029</c:v>
                </c:pt>
                <c:pt idx="11">
                  <c:v>19.882000000000001</c:v>
                </c:pt>
                <c:pt idx="12">
                  <c:v>19.689000000000018</c:v>
                </c:pt>
                <c:pt idx="13">
                  <c:v>19.57699999999998</c:v>
                </c:pt>
                <c:pt idx="14">
                  <c:v>19.358000000000018</c:v>
                </c:pt>
                <c:pt idx="15">
                  <c:v>19.076999999999984</c:v>
                </c:pt>
                <c:pt idx="16">
                  <c:v>18.832999999999977</c:v>
                </c:pt>
                <c:pt idx="17">
                  <c:v>18.580000000000005</c:v>
                </c:pt>
                <c:pt idx="18">
                  <c:v>18.323000000000015</c:v>
                </c:pt>
                <c:pt idx="19">
                  <c:v>18.067000000000029</c:v>
                </c:pt>
                <c:pt idx="20">
                  <c:v>17.81600000000002</c:v>
                </c:pt>
                <c:pt idx="21">
                  <c:v>17.566999999999986</c:v>
                </c:pt>
                <c:pt idx="22">
                  <c:v>17.318999999999935</c:v>
                </c:pt>
                <c:pt idx="23">
                  <c:v>17.072000000000024</c:v>
                </c:pt>
                <c:pt idx="24" formatCode="#,##0.00">
                  <c:v>16.824999999999974</c:v>
                </c:pt>
                <c:pt idx="25">
                  <c:v>16.58000000000002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16.728999999999999</c:v>
                </c:pt>
                <c:pt idx="1">
                  <c:v>15.600999999999992</c:v>
                </c:pt>
                <c:pt idx="2">
                  <c:v>21.421000000000038</c:v>
                </c:pt>
                <c:pt idx="3">
                  <c:v>20.778000000000013</c:v>
                </c:pt>
                <c:pt idx="4">
                  <c:v>16.533000000000023</c:v>
                </c:pt>
                <c:pt idx="5">
                  <c:v>18.35100000000001</c:v>
                </c:pt>
                <c:pt idx="6">
                  <c:v>16.135000000000058</c:v>
                </c:pt>
                <c:pt idx="7">
                  <c:v>16.76100000000006</c:v>
                </c:pt>
                <c:pt idx="8">
                  <c:v>17.945000000000043</c:v>
                </c:pt>
                <c:pt idx="9">
                  <c:v>17.928999999999974</c:v>
                </c:pt>
                <c:pt idx="10">
                  <c:v>17.552000000000042</c:v>
                </c:pt>
                <c:pt idx="11">
                  <c:v>18.062000000000026</c:v>
                </c:pt>
                <c:pt idx="12">
                  <c:v>18.05899999999999</c:v>
                </c:pt>
                <c:pt idx="13">
                  <c:v>18.199000000000012</c:v>
                </c:pt>
                <c:pt idx="14">
                  <c:v>18.306999999999956</c:v>
                </c:pt>
                <c:pt idx="15">
                  <c:v>18.445999999999977</c:v>
                </c:pt>
                <c:pt idx="16">
                  <c:v>18.431000000000019</c:v>
                </c:pt>
                <c:pt idx="17">
                  <c:v>18.411999999999978</c:v>
                </c:pt>
                <c:pt idx="18">
                  <c:v>18.390999999999984</c:v>
                </c:pt>
                <c:pt idx="19">
                  <c:v>18.369000000000021</c:v>
                </c:pt>
                <c:pt idx="20">
                  <c:v>18.363000000000039</c:v>
                </c:pt>
                <c:pt idx="21">
                  <c:v>18.347000000000069</c:v>
                </c:pt>
                <c:pt idx="22">
                  <c:v>18.326999999999988</c:v>
                </c:pt>
                <c:pt idx="23">
                  <c:v>18.302000000000003</c:v>
                </c:pt>
                <c:pt idx="24" formatCode="#,##0.00">
                  <c:v>18.275000000000031</c:v>
                </c:pt>
                <c:pt idx="25">
                  <c:v>18.244000000000064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80.153000000000063</c:v>
                </c:pt>
                <c:pt idx="1">
                  <c:v>83.590999999999894</c:v>
                </c:pt>
                <c:pt idx="2">
                  <c:v>77.183000000000092</c:v>
                </c:pt>
                <c:pt idx="3">
                  <c:v>71.741000000000227</c:v>
                </c:pt>
                <c:pt idx="4">
                  <c:v>82.027999999999807</c:v>
                </c:pt>
                <c:pt idx="5">
                  <c:v>85.049999999999756</c:v>
                </c:pt>
                <c:pt idx="6">
                  <c:v>71.103000000000208</c:v>
                </c:pt>
                <c:pt idx="7">
                  <c:v>79.951000000000477</c:v>
                </c:pt>
                <c:pt idx="8">
                  <c:v>89.565000000000367</c:v>
                </c:pt>
                <c:pt idx="9">
                  <c:v>80.687000000000069</c:v>
                </c:pt>
                <c:pt idx="10">
                  <c:v>84.170000000000414</c:v>
                </c:pt>
                <c:pt idx="11">
                  <c:v>83.072999999999837</c:v>
                </c:pt>
                <c:pt idx="12">
                  <c:v>81.508999999999801</c:v>
                </c:pt>
                <c:pt idx="13">
                  <c:v>79.772999999999683</c:v>
                </c:pt>
                <c:pt idx="14">
                  <c:v>78.660999999999703</c:v>
                </c:pt>
                <c:pt idx="15">
                  <c:v>77.401999999999987</c:v>
                </c:pt>
                <c:pt idx="16">
                  <c:v>76.310999999999893</c:v>
                </c:pt>
                <c:pt idx="17">
                  <c:v>75.213999999999828</c:v>
                </c:pt>
                <c:pt idx="18">
                  <c:v>74.16200000000002</c:v>
                </c:pt>
                <c:pt idx="19">
                  <c:v>73.14400000000002</c:v>
                </c:pt>
                <c:pt idx="20">
                  <c:v>72.187999999999846</c:v>
                </c:pt>
                <c:pt idx="21">
                  <c:v>71.225999999999871</c:v>
                </c:pt>
                <c:pt idx="22">
                  <c:v>70.296999999999983</c:v>
                </c:pt>
                <c:pt idx="23">
                  <c:v>69.400999999999868</c:v>
                </c:pt>
                <c:pt idx="24" formatCode="#,##0.00">
                  <c:v>68.539000000000172</c:v>
                </c:pt>
                <c:pt idx="25">
                  <c:v>67.713000000000136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70.777999999999849</c:v>
                </c:pt>
                <c:pt idx="1">
                  <c:v>67.384999999999906</c:v>
                </c:pt>
                <c:pt idx="2">
                  <c:v>65.314999999999827</c:v>
                </c:pt>
                <c:pt idx="3">
                  <c:v>62.035999999999895</c:v>
                </c:pt>
                <c:pt idx="4">
                  <c:v>66.783000000000087</c:v>
                </c:pt>
                <c:pt idx="5">
                  <c:v>71.537999999999997</c:v>
                </c:pt>
                <c:pt idx="6">
                  <c:v>74.785999999999873</c:v>
                </c:pt>
                <c:pt idx="7">
                  <c:v>77.610000000000142</c:v>
                </c:pt>
                <c:pt idx="8">
                  <c:v>66.767999999999788</c:v>
                </c:pt>
                <c:pt idx="9">
                  <c:v>78.91500000000029</c:v>
                </c:pt>
                <c:pt idx="10">
                  <c:v>82.790999999999741</c:v>
                </c:pt>
                <c:pt idx="11">
                  <c:v>81.221999999999994</c:v>
                </c:pt>
                <c:pt idx="12">
                  <c:v>81.463000000000164</c:v>
                </c:pt>
                <c:pt idx="13">
                  <c:v>82.023000000000039</c:v>
                </c:pt>
                <c:pt idx="14">
                  <c:v>82.607000000000042</c:v>
                </c:pt>
                <c:pt idx="15">
                  <c:v>83.019999999999925</c:v>
                </c:pt>
                <c:pt idx="16">
                  <c:v>83.34500000000007</c:v>
                </c:pt>
                <c:pt idx="17">
                  <c:v>83.477000000000203</c:v>
                </c:pt>
                <c:pt idx="18">
                  <c:v>83.703000000000117</c:v>
                </c:pt>
                <c:pt idx="19">
                  <c:v>83.879999999999967</c:v>
                </c:pt>
                <c:pt idx="20">
                  <c:v>84.154000000000039</c:v>
                </c:pt>
                <c:pt idx="21">
                  <c:v>84.444999999999766</c:v>
                </c:pt>
                <c:pt idx="22">
                  <c:v>84.753000000000043</c:v>
                </c:pt>
                <c:pt idx="23">
                  <c:v>85.074000000000026</c:v>
                </c:pt>
                <c:pt idx="24" formatCode="#,##0.00">
                  <c:v>85.402000000000044</c:v>
                </c:pt>
                <c:pt idx="25">
                  <c:v>85.736000000000118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168.21099999999979</c:v>
                </c:pt>
                <c:pt idx="1">
                  <c:v>169.9249999999999</c:v>
                </c:pt>
                <c:pt idx="2">
                  <c:v>159.14099999999974</c:v>
                </c:pt>
                <c:pt idx="3">
                  <c:v>162.0180000000002</c:v>
                </c:pt>
                <c:pt idx="4">
                  <c:v>165.09899999999953</c:v>
                </c:pt>
                <c:pt idx="5">
                  <c:v>169.66899999999984</c:v>
                </c:pt>
                <c:pt idx="6">
                  <c:v>184.46100000000013</c:v>
                </c:pt>
                <c:pt idx="7">
                  <c:v>179.5230000000002</c:v>
                </c:pt>
                <c:pt idx="8">
                  <c:v>170.00900000000027</c:v>
                </c:pt>
                <c:pt idx="9">
                  <c:v>170.07899999999998</c:v>
                </c:pt>
                <c:pt idx="10">
                  <c:v>173.59199999999964</c:v>
                </c:pt>
                <c:pt idx="11">
                  <c:v>173.16099999999963</c:v>
                </c:pt>
                <c:pt idx="12">
                  <c:v>172.75900000000004</c:v>
                </c:pt>
                <c:pt idx="13">
                  <c:v>172.63500000000033</c:v>
                </c:pt>
                <c:pt idx="14">
                  <c:v>172.66200000000006</c:v>
                </c:pt>
                <c:pt idx="15">
                  <c:v>172.77300000000037</c:v>
                </c:pt>
                <c:pt idx="16">
                  <c:v>172.75299999999973</c:v>
                </c:pt>
                <c:pt idx="17">
                  <c:v>172.70700000000011</c:v>
                </c:pt>
                <c:pt idx="18">
                  <c:v>172.65500000000031</c:v>
                </c:pt>
                <c:pt idx="19">
                  <c:v>172.60500000000062</c:v>
                </c:pt>
                <c:pt idx="20">
                  <c:v>172.5930000000001</c:v>
                </c:pt>
                <c:pt idx="21">
                  <c:v>172.602</c:v>
                </c:pt>
                <c:pt idx="22">
                  <c:v>172.61499999999984</c:v>
                </c:pt>
                <c:pt idx="23">
                  <c:v>172.71400000000025</c:v>
                </c:pt>
                <c:pt idx="24" formatCode="#,##0.00">
                  <c:v>172.79600000000016</c:v>
                </c:pt>
                <c:pt idx="25">
                  <c:v>172.8749999999996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51.744000000000028</c:v>
                </c:pt>
                <c:pt idx="1">
                  <c:v>50.726999999999911</c:v>
                </c:pt>
                <c:pt idx="2">
                  <c:v>48.333999999999953</c:v>
                </c:pt>
                <c:pt idx="3">
                  <c:v>54.067000000000043</c:v>
                </c:pt>
                <c:pt idx="4">
                  <c:v>52.688999999999858</c:v>
                </c:pt>
                <c:pt idx="5">
                  <c:v>57.727999999999774</c:v>
                </c:pt>
                <c:pt idx="6">
                  <c:v>61.872000000000071</c:v>
                </c:pt>
                <c:pt idx="7">
                  <c:v>66.554999999999794</c:v>
                </c:pt>
                <c:pt idx="8">
                  <c:v>69.362000000000236</c:v>
                </c:pt>
                <c:pt idx="9">
                  <c:v>62.755000000000173</c:v>
                </c:pt>
                <c:pt idx="10">
                  <c:v>64.362999999999914</c:v>
                </c:pt>
                <c:pt idx="11">
                  <c:v>68.347000000000008</c:v>
                </c:pt>
                <c:pt idx="12">
                  <c:v>69.480000000000047</c:v>
                </c:pt>
                <c:pt idx="13">
                  <c:v>70.584000000000017</c:v>
                </c:pt>
                <c:pt idx="14">
                  <c:v>71.61699999999999</c:v>
                </c:pt>
                <c:pt idx="15">
                  <c:v>72.150000000000148</c:v>
                </c:pt>
                <c:pt idx="16">
                  <c:v>72.56100000000005</c:v>
                </c:pt>
                <c:pt idx="17">
                  <c:v>72.95700000000005</c:v>
                </c:pt>
                <c:pt idx="18">
                  <c:v>73.339000000000098</c:v>
                </c:pt>
                <c:pt idx="19">
                  <c:v>73.71700000000007</c:v>
                </c:pt>
                <c:pt idx="20">
                  <c:v>74.122000000000327</c:v>
                </c:pt>
                <c:pt idx="21">
                  <c:v>74.494000000000014</c:v>
                </c:pt>
                <c:pt idx="22">
                  <c:v>74.859999999999886</c:v>
                </c:pt>
                <c:pt idx="23">
                  <c:v>75.218000000000018</c:v>
                </c:pt>
                <c:pt idx="24" formatCode="#,##0.00">
                  <c:v>75.567999999999984</c:v>
                </c:pt>
                <c:pt idx="25">
                  <c:v>75.917000000000016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57.468000000000139</c:v>
                </c:pt>
                <c:pt idx="1">
                  <c:v>58.291000000000054</c:v>
                </c:pt>
                <c:pt idx="2">
                  <c:v>56.258999999999823</c:v>
                </c:pt>
                <c:pt idx="3">
                  <c:v>58.410000000000089</c:v>
                </c:pt>
                <c:pt idx="4">
                  <c:v>60.6980000000001</c:v>
                </c:pt>
                <c:pt idx="5">
                  <c:v>65.158999999999949</c:v>
                </c:pt>
                <c:pt idx="6">
                  <c:v>59.398000000000181</c:v>
                </c:pt>
                <c:pt idx="7">
                  <c:v>70.478999999999999</c:v>
                </c:pt>
                <c:pt idx="8">
                  <c:v>72.489000000000232</c:v>
                </c:pt>
                <c:pt idx="9">
                  <c:v>71.737999999999872</c:v>
                </c:pt>
                <c:pt idx="10">
                  <c:v>63.988000000000028</c:v>
                </c:pt>
                <c:pt idx="11">
                  <c:v>59.92600000000013</c:v>
                </c:pt>
                <c:pt idx="12">
                  <c:v>60.316000000000045</c:v>
                </c:pt>
                <c:pt idx="13">
                  <c:v>61.126999999999988</c:v>
                </c:pt>
                <c:pt idx="14">
                  <c:v>62.328000000000017</c:v>
                </c:pt>
                <c:pt idx="15">
                  <c:v>63.307000000000137</c:v>
                </c:pt>
                <c:pt idx="16">
                  <c:v>64.105999999999995</c:v>
                </c:pt>
                <c:pt idx="17">
                  <c:v>64.825000000000045</c:v>
                </c:pt>
                <c:pt idx="18">
                  <c:v>65.504000000000005</c:v>
                </c:pt>
                <c:pt idx="19">
                  <c:v>66.15699999999994</c:v>
                </c:pt>
                <c:pt idx="20">
                  <c:v>66.791999999999987</c:v>
                </c:pt>
                <c:pt idx="21">
                  <c:v>67.406000000000105</c:v>
                </c:pt>
                <c:pt idx="22">
                  <c:v>68.004000000000119</c:v>
                </c:pt>
                <c:pt idx="23">
                  <c:v>68.584000000000145</c:v>
                </c:pt>
                <c:pt idx="24" formatCode="#,##0.00">
                  <c:v>69.136000000000067</c:v>
                </c:pt>
                <c:pt idx="25">
                  <c:v>69.666000000000025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10.549999999999986</c:v>
                </c:pt>
                <c:pt idx="1">
                  <c:v>8.6769999999999783</c:v>
                </c:pt>
                <c:pt idx="2">
                  <c:v>8.1210000000000058</c:v>
                </c:pt>
                <c:pt idx="3">
                  <c:v>9.4560000000000368</c:v>
                </c:pt>
                <c:pt idx="4">
                  <c:v>6.879999999999999</c:v>
                </c:pt>
                <c:pt idx="5">
                  <c:v>6.3639999999999937</c:v>
                </c:pt>
                <c:pt idx="6">
                  <c:v>9.9229999999999858</c:v>
                </c:pt>
                <c:pt idx="7">
                  <c:v>8.9770000000000145</c:v>
                </c:pt>
                <c:pt idx="8">
                  <c:v>6.0450000000000097</c:v>
                </c:pt>
                <c:pt idx="9">
                  <c:v>9.1149999999999913</c:v>
                </c:pt>
                <c:pt idx="10">
                  <c:v>7.0519999999999978</c:v>
                </c:pt>
                <c:pt idx="11">
                  <c:v>6.9720000000000102</c:v>
                </c:pt>
                <c:pt idx="12">
                  <c:v>6.9489999999999954</c:v>
                </c:pt>
                <c:pt idx="13">
                  <c:v>6.9220000000000157</c:v>
                </c:pt>
                <c:pt idx="14">
                  <c:v>6.9079999999999826</c:v>
                </c:pt>
                <c:pt idx="15">
                  <c:v>6.9290000000000163</c:v>
                </c:pt>
                <c:pt idx="16">
                  <c:v>6.9420000000000091</c:v>
                </c:pt>
                <c:pt idx="17">
                  <c:v>6.9540000000000024</c:v>
                </c:pt>
                <c:pt idx="18">
                  <c:v>6.9660000000000055</c:v>
                </c:pt>
                <c:pt idx="19">
                  <c:v>6.9779999999999758</c:v>
                </c:pt>
                <c:pt idx="20">
                  <c:v>6.9879999999999933</c:v>
                </c:pt>
                <c:pt idx="21">
                  <c:v>6.9990000000000236</c:v>
                </c:pt>
                <c:pt idx="22">
                  <c:v>7.0089999999999986</c:v>
                </c:pt>
                <c:pt idx="23">
                  <c:v>7.0200000000000049</c:v>
                </c:pt>
                <c:pt idx="24" formatCode="#,##0.00">
                  <c:v>7.0300000000000074</c:v>
                </c:pt>
                <c:pt idx="25">
                  <c:v>7.0410000000000075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23.943000000000023</c:v>
                </c:pt>
                <c:pt idx="1">
                  <c:v>22.259000000000039</c:v>
                </c:pt>
                <c:pt idx="2">
                  <c:v>24.538999999999955</c:v>
                </c:pt>
                <c:pt idx="3">
                  <c:v>23.510999999999999</c:v>
                </c:pt>
                <c:pt idx="4">
                  <c:v>25.876999999999953</c:v>
                </c:pt>
                <c:pt idx="5">
                  <c:v>24.528000000000024</c:v>
                </c:pt>
                <c:pt idx="6">
                  <c:v>26.08700000000001</c:v>
                </c:pt>
                <c:pt idx="7">
                  <c:v>29.829000000000036</c:v>
                </c:pt>
                <c:pt idx="8">
                  <c:v>37.10300000000003</c:v>
                </c:pt>
                <c:pt idx="9">
                  <c:v>33.624000000000031</c:v>
                </c:pt>
                <c:pt idx="10">
                  <c:v>33.128999999999927</c:v>
                </c:pt>
                <c:pt idx="11">
                  <c:v>33.813000000000031</c:v>
                </c:pt>
                <c:pt idx="12">
                  <c:v>34.004999999999967</c:v>
                </c:pt>
                <c:pt idx="13">
                  <c:v>34.483999999999959</c:v>
                </c:pt>
                <c:pt idx="14">
                  <c:v>34.839999999999868</c:v>
                </c:pt>
                <c:pt idx="15">
                  <c:v>35.118000000000031</c:v>
                </c:pt>
                <c:pt idx="16">
                  <c:v>35.366999999999926</c:v>
                </c:pt>
                <c:pt idx="17">
                  <c:v>35.569000000000038</c:v>
                </c:pt>
                <c:pt idx="18">
                  <c:v>35.754000000000062</c:v>
                </c:pt>
                <c:pt idx="19">
                  <c:v>35.935999999999964</c:v>
                </c:pt>
                <c:pt idx="20">
                  <c:v>36.131000000000036</c:v>
                </c:pt>
                <c:pt idx="21">
                  <c:v>36.318999999999953</c:v>
                </c:pt>
                <c:pt idx="22">
                  <c:v>36.499999999999964</c:v>
                </c:pt>
                <c:pt idx="23">
                  <c:v>36.667000000000073</c:v>
                </c:pt>
                <c:pt idx="24" formatCode="#,##0.00">
                  <c:v>36.819000000000017</c:v>
                </c:pt>
                <c:pt idx="25">
                  <c:v>36.95600000000001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49.846999999999809</c:v>
                </c:pt>
                <c:pt idx="1">
                  <c:v>49.898000000000053</c:v>
                </c:pt>
                <c:pt idx="2">
                  <c:v>53.182000000000116</c:v>
                </c:pt>
                <c:pt idx="3">
                  <c:v>43.686000000000014</c:v>
                </c:pt>
                <c:pt idx="4">
                  <c:v>46.22999999999999</c:v>
                </c:pt>
                <c:pt idx="5">
                  <c:v>47.655000000000037</c:v>
                </c:pt>
                <c:pt idx="6">
                  <c:v>44.973000000000006</c:v>
                </c:pt>
                <c:pt idx="7">
                  <c:v>45.432999999999986</c:v>
                </c:pt>
                <c:pt idx="8">
                  <c:v>46.726000000000241</c:v>
                </c:pt>
                <c:pt idx="9">
                  <c:v>45.261999999999937</c:v>
                </c:pt>
                <c:pt idx="10">
                  <c:v>45.283999999999942</c:v>
                </c:pt>
                <c:pt idx="11">
                  <c:v>46.188999999999993</c:v>
                </c:pt>
                <c:pt idx="12">
                  <c:v>46.098999999999982</c:v>
                </c:pt>
                <c:pt idx="13">
                  <c:v>45.996999999999893</c:v>
                </c:pt>
                <c:pt idx="14">
                  <c:v>45.798000000000016</c:v>
                </c:pt>
                <c:pt idx="15">
                  <c:v>45.654000000000067</c:v>
                </c:pt>
                <c:pt idx="16">
                  <c:v>45.561999999999976</c:v>
                </c:pt>
                <c:pt idx="17">
                  <c:v>45.462000000000018</c:v>
                </c:pt>
                <c:pt idx="18">
                  <c:v>45.358999999999952</c:v>
                </c:pt>
                <c:pt idx="19">
                  <c:v>45.253000000000007</c:v>
                </c:pt>
                <c:pt idx="20">
                  <c:v>45.22099999999994</c:v>
                </c:pt>
                <c:pt idx="21">
                  <c:v>45.156999999999954</c:v>
                </c:pt>
                <c:pt idx="22">
                  <c:v>45.093999999999987</c:v>
                </c:pt>
                <c:pt idx="23">
                  <c:v>45.03000000000003</c:v>
                </c:pt>
                <c:pt idx="24" formatCode="#,##0.00">
                  <c:v>44.965999999999944</c:v>
                </c:pt>
                <c:pt idx="25">
                  <c:v>44.903000000000006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13.743000000000006</c:v>
                </c:pt>
                <c:pt idx="1">
                  <c:v>12.87900000000001</c:v>
                </c:pt>
                <c:pt idx="2">
                  <c:v>15.151000000000035</c:v>
                </c:pt>
                <c:pt idx="3">
                  <c:v>18.06800000000008</c:v>
                </c:pt>
                <c:pt idx="4">
                  <c:v>17.753000000000018</c:v>
                </c:pt>
                <c:pt idx="5">
                  <c:v>15.675000000000017</c:v>
                </c:pt>
                <c:pt idx="6">
                  <c:v>17.914999999999978</c:v>
                </c:pt>
                <c:pt idx="7">
                  <c:v>18.050000000000008</c:v>
                </c:pt>
                <c:pt idx="8">
                  <c:v>17.002000000000038</c:v>
                </c:pt>
                <c:pt idx="9">
                  <c:v>18.377999999999989</c:v>
                </c:pt>
                <c:pt idx="10">
                  <c:v>21.852000000000075</c:v>
                </c:pt>
                <c:pt idx="11">
                  <c:v>20.87299999999999</c:v>
                </c:pt>
                <c:pt idx="12">
                  <c:v>20.021999999999931</c:v>
                </c:pt>
                <c:pt idx="13">
                  <c:v>19.456000000000046</c:v>
                </c:pt>
                <c:pt idx="14">
                  <c:v>19.05500000000001</c:v>
                </c:pt>
                <c:pt idx="15">
                  <c:v>19.080999999999964</c:v>
                </c:pt>
                <c:pt idx="16">
                  <c:v>19.173999999999982</c:v>
                </c:pt>
                <c:pt idx="17">
                  <c:v>19.298000000000044</c:v>
                </c:pt>
                <c:pt idx="18">
                  <c:v>19.439999999999966</c:v>
                </c:pt>
                <c:pt idx="19">
                  <c:v>19.592000000000034</c:v>
                </c:pt>
                <c:pt idx="20">
                  <c:v>19.748000000000019</c:v>
                </c:pt>
                <c:pt idx="21">
                  <c:v>19.907000000000011</c:v>
                </c:pt>
                <c:pt idx="22">
                  <c:v>20.068999999999964</c:v>
                </c:pt>
                <c:pt idx="23">
                  <c:v>20.233000000000036</c:v>
                </c:pt>
                <c:pt idx="24" formatCode="#,##0.00">
                  <c:v>20.396999999999984</c:v>
                </c:pt>
                <c:pt idx="25">
                  <c:v>20.561000000000028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66.063999999999893</c:v>
                </c:pt>
                <c:pt idx="1">
                  <c:v>73.725999999999971</c:v>
                </c:pt>
                <c:pt idx="2">
                  <c:v>81.532999999999973</c:v>
                </c:pt>
                <c:pt idx="3">
                  <c:v>88.32600000000015</c:v>
                </c:pt>
                <c:pt idx="4">
                  <c:v>82.847999999999942</c:v>
                </c:pt>
                <c:pt idx="5">
                  <c:v>86.157000000000039</c:v>
                </c:pt>
                <c:pt idx="6">
                  <c:v>92.840999999999909</c:v>
                </c:pt>
                <c:pt idx="7">
                  <c:v>96.814000000000178</c:v>
                </c:pt>
                <c:pt idx="8">
                  <c:v>97.053999999999874</c:v>
                </c:pt>
                <c:pt idx="9">
                  <c:v>94.116000000000312</c:v>
                </c:pt>
                <c:pt idx="10">
                  <c:v>94.734999999999971</c:v>
                </c:pt>
                <c:pt idx="11">
                  <c:v>96.39500000000001</c:v>
                </c:pt>
                <c:pt idx="12">
                  <c:v>96.926999999999779</c:v>
                </c:pt>
                <c:pt idx="13">
                  <c:v>97.69899999999997</c:v>
                </c:pt>
                <c:pt idx="14">
                  <c:v>98.530000000000172</c:v>
                </c:pt>
                <c:pt idx="15">
                  <c:v>99.188999999999822</c:v>
                </c:pt>
                <c:pt idx="16">
                  <c:v>99.799000000000063</c:v>
                </c:pt>
                <c:pt idx="17">
                  <c:v>100.43299999999992</c:v>
                </c:pt>
                <c:pt idx="18">
                  <c:v>101.08799999999998</c:v>
                </c:pt>
                <c:pt idx="19">
                  <c:v>101.76599999999999</c:v>
                </c:pt>
                <c:pt idx="20">
                  <c:v>102.48300000000016</c:v>
                </c:pt>
                <c:pt idx="21">
                  <c:v>103.18300000000001</c:v>
                </c:pt>
                <c:pt idx="22">
                  <c:v>103.88600000000024</c:v>
                </c:pt>
                <c:pt idx="23">
                  <c:v>104.59100000000014</c:v>
                </c:pt>
                <c:pt idx="24" formatCode="#,##0.00">
                  <c:v>105.29800000000017</c:v>
                </c:pt>
                <c:pt idx="25">
                  <c:v>106.00599999999993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86.469999999999956</c:v>
                </c:pt>
                <c:pt idx="1">
                  <c:v>90.090000000000146</c:v>
                </c:pt>
                <c:pt idx="2">
                  <c:v>89.458000000000283</c:v>
                </c:pt>
                <c:pt idx="3">
                  <c:v>92.513999999999911</c:v>
                </c:pt>
                <c:pt idx="4">
                  <c:v>103.34700000000009</c:v>
                </c:pt>
                <c:pt idx="5">
                  <c:v>111.24800000000008</c:v>
                </c:pt>
                <c:pt idx="6">
                  <c:v>117.67099999999996</c:v>
                </c:pt>
                <c:pt idx="7">
                  <c:v>114.82499999999992</c:v>
                </c:pt>
                <c:pt idx="8">
                  <c:v>101.96600000000007</c:v>
                </c:pt>
                <c:pt idx="9">
                  <c:v>103.37800000000003</c:v>
                </c:pt>
                <c:pt idx="10">
                  <c:v>104.05900000000015</c:v>
                </c:pt>
                <c:pt idx="11">
                  <c:v>105.79000000000015</c:v>
                </c:pt>
                <c:pt idx="12">
                  <c:v>107.88500000000006</c:v>
                </c:pt>
                <c:pt idx="13">
                  <c:v>109.258</c:v>
                </c:pt>
                <c:pt idx="14">
                  <c:v>110.16300000000008</c:v>
                </c:pt>
                <c:pt idx="15">
                  <c:v>110.87200000000004</c:v>
                </c:pt>
                <c:pt idx="16">
                  <c:v>111.66500000000012</c:v>
                </c:pt>
                <c:pt idx="17">
                  <c:v>112.44799999999977</c:v>
                </c:pt>
                <c:pt idx="18">
                  <c:v>113.22399999999989</c:v>
                </c:pt>
                <c:pt idx="19">
                  <c:v>114</c:v>
                </c:pt>
                <c:pt idx="20">
                  <c:v>114.79899999999975</c:v>
                </c:pt>
                <c:pt idx="21">
                  <c:v>115.56800000000011</c:v>
                </c:pt>
                <c:pt idx="22">
                  <c:v>116.33899999999988</c:v>
                </c:pt>
                <c:pt idx="23">
                  <c:v>117.1109999999999</c:v>
                </c:pt>
                <c:pt idx="24" formatCode="#,##0.00">
                  <c:v>117.88299999999991</c:v>
                </c:pt>
                <c:pt idx="25">
                  <c:v>118.65799999999976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26.423000000000005</c:v>
                </c:pt>
                <c:pt idx="1">
                  <c:v>25.918000000000049</c:v>
                </c:pt>
                <c:pt idx="2">
                  <c:v>27.705999999999996</c:v>
                </c:pt>
                <c:pt idx="3">
                  <c:v>30.325999999999961</c:v>
                </c:pt>
                <c:pt idx="4">
                  <c:v>28.882000000000023</c:v>
                </c:pt>
                <c:pt idx="5">
                  <c:v>28.601999999999908</c:v>
                </c:pt>
                <c:pt idx="6">
                  <c:v>29.820000000000029</c:v>
                </c:pt>
                <c:pt idx="7">
                  <c:v>28.979000000000049</c:v>
                </c:pt>
                <c:pt idx="8">
                  <c:v>30.456999999999976</c:v>
                </c:pt>
                <c:pt idx="9">
                  <c:v>28.88799999999997</c:v>
                </c:pt>
                <c:pt idx="10">
                  <c:v>29.813999999999911</c:v>
                </c:pt>
                <c:pt idx="11">
                  <c:v>29.362999999999936</c:v>
                </c:pt>
                <c:pt idx="12">
                  <c:v>27.613999999999994</c:v>
                </c:pt>
                <c:pt idx="13">
                  <c:v>27.110000000000039</c:v>
                </c:pt>
                <c:pt idx="14">
                  <c:v>27.362999999999978</c:v>
                </c:pt>
                <c:pt idx="15">
                  <c:v>27.475000000000005</c:v>
                </c:pt>
                <c:pt idx="16">
                  <c:v>27.625000000000057</c:v>
                </c:pt>
                <c:pt idx="17">
                  <c:v>27.757000000000009</c:v>
                </c:pt>
                <c:pt idx="18">
                  <c:v>27.870000000000015</c:v>
                </c:pt>
                <c:pt idx="19">
                  <c:v>27.970000000000031</c:v>
                </c:pt>
                <c:pt idx="20">
                  <c:v>28.081999999999962</c:v>
                </c:pt>
                <c:pt idx="21">
                  <c:v>28.202000000000019</c:v>
                </c:pt>
                <c:pt idx="22">
                  <c:v>28.330000000000062</c:v>
                </c:pt>
                <c:pt idx="23">
                  <c:v>28.457999999999984</c:v>
                </c:pt>
                <c:pt idx="24" formatCode="#,##0.00">
                  <c:v>28.582999999999998</c:v>
                </c:pt>
                <c:pt idx="25">
                  <c:v>28.705000000000023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26.316999999999986</c:v>
                </c:pt>
                <c:pt idx="1">
                  <c:v>29.868000000000077</c:v>
                </c:pt>
                <c:pt idx="2">
                  <c:v>30.246999999999989</c:v>
                </c:pt>
                <c:pt idx="3">
                  <c:v>23.118000000000031</c:v>
                </c:pt>
                <c:pt idx="4">
                  <c:v>28.776999999999994</c:v>
                </c:pt>
                <c:pt idx="5">
                  <c:v>26.685999999999957</c:v>
                </c:pt>
                <c:pt idx="6">
                  <c:v>32.265999999999991</c:v>
                </c:pt>
                <c:pt idx="7">
                  <c:v>28.03099999999996</c:v>
                </c:pt>
                <c:pt idx="8">
                  <c:v>32.364000000000004</c:v>
                </c:pt>
                <c:pt idx="9">
                  <c:v>35.738000000000056</c:v>
                </c:pt>
                <c:pt idx="10">
                  <c:v>40.046999999999954</c:v>
                </c:pt>
                <c:pt idx="11">
                  <c:v>37.900999999999954</c:v>
                </c:pt>
                <c:pt idx="12">
                  <c:v>36.65500000000003</c:v>
                </c:pt>
                <c:pt idx="13">
                  <c:v>36.483999999999931</c:v>
                </c:pt>
                <c:pt idx="14">
                  <c:v>36.377999999999972</c:v>
                </c:pt>
                <c:pt idx="15">
                  <c:v>36.237000000000002</c:v>
                </c:pt>
                <c:pt idx="16">
                  <c:v>36.08400000000001</c:v>
                </c:pt>
                <c:pt idx="17">
                  <c:v>35.936000000000014</c:v>
                </c:pt>
                <c:pt idx="18">
                  <c:v>35.796000000000006</c:v>
                </c:pt>
                <c:pt idx="19">
                  <c:v>35.666000000000025</c:v>
                </c:pt>
                <c:pt idx="20">
                  <c:v>35.551000000000066</c:v>
                </c:pt>
                <c:pt idx="21">
                  <c:v>35.443999999999974</c:v>
                </c:pt>
                <c:pt idx="22">
                  <c:v>35.340999999999902</c:v>
                </c:pt>
                <c:pt idx="23">
                  <c:v>35.243000000000002</c:v>
                </c:pt>
                <c:pt idx="24" formatCode="#,##0.00">
                  <c:v>35.148000000000053</c:v>
                </c:pt>
                <c:pt idx="25">
                  <c:v>35.057999999999993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63.141999999999967</c:v>
                </c:pt>
                <c:pt idx="1">
                  <c:v>57.930999999999962</c:v>
                </c:pt>
                <c:pt idx="2">
                  <c:v>58.964999999999961</c:v>
                </c:pt>
                <c:pt idx="3">
                  <c:v>55.18400000000004</c:v>
                </c:pt>
                <c:pt idx="4">
                  <c:v>54.541000000000061</c:v>
                </c:pt>
                <c:pt idx="5">
                  <c:v>48.664000000000016</c:v>
                </c:pt>
                <c:pt idx="6">
                  <c:v>47.433000000000007</c:v>
                </c:pt>
                <c:pt idx="7">
                  <c:v>46.284999999999989</c:v>
                </c:pt>
                <c:pt idx="8">
                  <c:v>49.51899999999992</c:v>
                </c:pt>
                <c:pt idx="9">
                  <c:v>50.530000000000065</c:v>
                </c:pt>
                <c:pt idx="10">
                  <c:v>53.466000000000037</c:v>
                </c:pt>
                <c:pt idx="11">
                  <c:v>53.483999999999874</c:v>
                </c:pt>
                <c:pt idx="12">
                  <c:v>53.591999999999999</c:v>
                </c:pt>
                <c:pt idx="13">
                  <c:v>53.551999999999843</c:v>
                </c:pt>
                <c:pt idx="14">
                  <c:v>53.512999999999757</c:v>
                </c:pt>
                <c:pt idx="15">
                  <c:v>53.550000000000111</c:v>
                </c:pt>
                <c:pt idx="16">
                  <c:v>53.551999999999978</c:v>
                </c:pt>
                <c:pt idx="17">
                  <c:v>53.557000000000038</c:v>
                </c:pt>
                <c:pt idx="18">
                  <c:v>53.566000000000052</c:v>
                </c:pt>
                <c:pt idx="19">
                  <c:v>53.576000000000029</c:v>
                </c:pt>
                <c:pt idx="20">
                  <c:v>53.585000000000058</c:v>
                </c:pt>
                <c:pt idx="21">
                  <c:v>53.600999999999992</c:v>
                </c:pt>
                <c:pt idx="22">
                  <c:v>53.615999999999957</c:v>
                </c:pt>
                <c:pt idx="23">
                  <c:v>53.631999999999977</c:v>
                </c:pt>
                <c:pt idx="24" formatCode="#,##0.00">
                  <c:v>53.644000000000005</c:v>
                </c:pt>
                <c:pt idx="25">
                  <c:v>53.653000000000048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107.42799999999994</c:v>
                </c:pt>
                <c:pt idx="1">
                  <c:v>99.214000000000084</c:v>
                </c:pt>
                <c:pt idx="2">
                  <c:v>102.49299999999997</c:v>
                </c:pt>
                <c:pt idx="3">
                  <c:v>108.075</c:v>
                </c:pt>
                <c:pt idx="4">
                  <c:v>106.33899999999973</c:v>
                </c:pt>
                <c:pt idx="5">
                  <c:v>108.82899999999999</c:v>
                </c:pt>
                <c:pt idx="6">
                  <c:v>110.44700000000006</c:v>
                </c:pt>
                <c:pt idx="7">
                  <c:v>106.41299999999978</c:v>
                </c:pt>
                <c:pt idx="8">
                  <c:v>111.20099999999987</c:v>
                </c:pt>
                <c:pt idx="9">
                  <c:v>108.59500000000037</c:v>
                </c:pt>
                <c:pt idx="10">
                  <c:v>107.83400000000029</c:v>
                </c:pt>
                <c:pt idx="11">
                  <c:v>107.46199999999992</c:v>
                </c:pt>
                <c:pt idx="12">
                  <c:v>107.16600000000008</c:v>
                </c:pt>
                <c:pt idx="13">
                  <c:v>107.20899999999993</c:v>
                </c:pt>
                <c:pt idx="14">
                  <c:v>107.38599999999995</c:v>
                </c:pt>
                <c:pt idx="15">
                  <c:v>107.65599999999998</c:v>
                </c:pt>
                <c:pt idx="16">
                  <c:v>107.773</c:v>
                </c:pt>
                <c:pt idx="17">
                  <c:v>107.91199999999988</c:v>
                </c:pt>
                <c:pt idx="18">
                  <c:v>108.07700000000017</c:v>
                </c:pt>
                <c:pt idx="19">
                  <c:v>108.274</c:v>
                </c:pt>
                <c:pt idx="20">
                  <c:v>108.55800000000008</c:v>
                </c:pt>
                <c:pt idx="21">
                  <c:v>108.8459999999998</c:v>
                </c:pt>
                <c:pt idx="22">
                  <c:v>109.13900000000005</c:v>
                </c:pt>
                <c:pt idx="23">
                  <c:v>109.43700000000001</c:v>
                </c:pt>
                <c:pt idx="24" formatCode="#,##0.00">
                  <c:v>109.72999999999988</c:v>
                </c:pt>
                <c:pt idx="25">
                  <c:v>110.02299999999977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142.98700000000017</c:v>
                </c:pt>
                <c:pt idx="1">
                  <c:v>137.62300000000027</c:v>
                </c:pt>
                <c:pt idx="2">
                  <c:v>135.9739999999999</c:v>
                </c:pt>
                <c:pt idx="3">
                  <c:v>135.73399999999992</c:v>
                </c:pt>
                <c:pt idx="4">
                  <c:v>138.21599999999987</c:v>
                </c:pt>
                <c:pt idx="5">
                  <c:v>147.84000000000037</c:v>
                </c:pt>
                <c:pt idx="6">
                  <c:v>147.21099999999987</c:v>
                </c:pt>
                <c:pt idx="7">
                  <c:v>144.73500000000038</c:v>
                </c:pt>
                <c:pt idx="8">
                  <c:v>149.81099999999972</c:v>
                </c:pt>
                <c:pt idx="9">
                  <c:v>157.36900000000037</c:v>
                </c:pt>
                <c:pt idx="10">
                  <c:v>159.36000000000024</c:v>
                </c:pt>
                <c:pt idx="11">
                  <c:v>162.12</c:v>
                </c:pt>
                <c:pt idx="12">
                  <c:v>164.34899999999973</c:v>
                </c:pt>
                <c:pt idx="13">
                  <c:v>166.38299999999978</c:v>
                </c:pt>
                <c:pt idx="14">
                  <c:v>168.72600000000025</c:v>
                </c:pt>
                <c:pt idx="15">
                  <c:v>170.61199999999994</c:v>
                </c:pt>
                <c:pt idx="16">
                  <c:v>172.20100000000002</c:v>
                </c:pt>
                <c:pt idx="17">
                  <c:v>173.70900000000006</c:v>
                </c:pt>
                <c:pt idx="18">
                  <c:v>175.19799999999984</c:v>
                </c:pt>
                <c:pt idx="19">
                  <c:v>176.6840000000004</c:v>
                </c:pt>
                <c:pt idx="20">
                  <c:v>178.16499999999982</c:v>
                </c:pt>
                <c:pt idx="21">
                  <c:v>179.63700000000028</c:v>
                </c:pt>
                <c:pt idx="22">
                  <c:v>181.11100000000008</c:v>
                </c:pt>
                <c:pt idx="23">
                  <c:v>182.59700000000012</c:v>
                </c:pt>
                <c:pt idx="24" formatCode="#,##0.00">
                  <c:v>184.0939999999998</c:v>
                </c:pt>
                <c:pt idx="25">
                  <c:v>185.60600000000008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20.830000000000013</c:v>
                </c:pt>
                <c:pt idx="1">
                  <c:v>23.51499999999999</c:v>
                </c:pt>
                <c:pt idx="2">
                  <c:v>24.889000000000003</c:v>
                </c:pt>
                <c:pt idx="3">
                  <c:v>23.207000000000043</c:v>
                </c:pt>
                <c:pt idx="4">
                  <c:v>22.353000000000016</c:v>
                </c:pt>
                <c:pt idx="5">
                  <c:v>22.998999999999999</c:v>
                </c:pt>
                <c:pt idx="6">
                  <c:v>21.649000000000001</c:v>
                </c:pt>
                <c:pt idx="7">
                  <c:v>17.536000000000016</c:v>
                </c:pt>
                <c:pt idx="8">
                  <c:v>24.074999999999985</c:v>
                </c:pt>
                <c:pt idx="9">
                  <c:v>23.179999999999986</c:v>
                </c:pt>
                <c:pt idx="10">
                  <c:v>18.884999999999991</c:v>
                </c:pt>
                <c:pt idx="11">
                  <c:v>18.656000000000006</c:v>
                </c:pt>
                <c:pt idx="12">
                  <c:v>18.542000000000023</c:v>
                </c:pt>
                <c:pt idx="13">
                  <c:v>18.654999999999994</c:v>
                </c:pt>
                <c:pt idx="14">
                  <c:v>19.008999999999972</c:v>
                </c:pt>
                <c:pt idx="15">
                  <c:v>19.168000000000021</c:v>
                </c:pt>
                <c:pt idx="16">
                  <c:v>19.283000000000023</c:v>
                </c:pt>
                <c:pt idx="17">
                  <c:v>19.357999999999954</c:v>
                </c:pt>
                <c:pt idx="18">
                  <c:v>19.407000000000004</c:v>
                </c:pt>
                <c:pt idx="19">
                  <c:v>19.440000000000005</c:v>
                </c:pt>
                <c:pt idx="20">
                  <c:v>19.477000000000032</c:v>
                </c:pt>
                <c:pt idx="21">
                  <c:v>19.507999999999988</c:v>
                </c:pt>
                <c:pt idx="22">
                  <c:v>19.534999999999965</c:v>
                </c:pt>
                <c:pt idx="23">
                  <c:v>19.560999999999986</c:v>
                </c:pt>
                <c:pt idx="24">
                  <c:v>19.584000000000021</c:v>
                </c:pt>
                <c:pt idx="25">
                  <c:v>19.607000000000021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114.11700000000009</c:v>
                </c:pt>
                <c:pt idx="1">
                  <c:v>114.37799999999987</c:v>
                </c:pt>
                <c:pt idx="2">
                  <c:v>113.55700000000009</c:v>
                </c:pt>
                <c:pt idx="3">
                  <c:v>111.06100000000025</c:v>
                </c:pt>
                <c:pt idx="4">
                  <c:v>116.48299999999985</c:v>
                </c:pt>
                <c:pt idx="5">
                  <c:v>122.77499999999974</c:v>
                </c:pt>
                <c:pt idx="6">
                  <c:v>107.34500000000024</c:v>
                </c:pt>
                <c:pt idx="7">
                  <c:v>117.91600000000054</c:v>
                </c:pt>
                <c:pt idx="8">
                  <c:v>126.40800000000043</c:v>
                </c:pt>
                <c:pt idx="9">
                  <c:v>117.91200000000003</c:v>
                </c:pt>
                <c:pt idx="10">
                  <c:v>121.81000000000049</c:v>
                </c:pt>
                <c:pt idx="11">
                  <c:v>121.01699999999987</c:v>
                </c:pt>
                <c:pt idx="12">
                  <c:v>119.25699999999981</c:v>
                </c:pt>
                <c:pt idx="13">
                  <c:v>117.54899999999968</c:v>
                </c:pt>
                <c:pt idx="14">
                  <c:v>116.32599999999968</c:v>
                </c:pt>
                <c:pt idx="15">
                  <c:v>114.92499999999995</c:v>
                </c:pt>
                <c:pt idx="16">
                  <c:v>113.57499999999989</c:v>
                </c:pt>
                <c:pt idx="17">
                  <c:v>112.20599999999982</c:v>
                </c:pt>
                <c:pt idx="18">
                  <c:v>110.87600000000002</c:v>
                </c:pt>
                <c:pt idx="19">
                  <c:v>109.58000000000007</c:v>
                </c:pt>
                <c:pt idx="20">
                  <c:v>108.3669999999999</c:v>
                </c:pt>
                <c:pt idx="21">
                  <c:v>107.13999999999993</c:v>
                </c:pt>
                <c:pt idx="22">
                  <c:v>105.9429999999999</c:v>
                </c:pt>
                <c:pt idx="23">
                  <c:v>104.77499999999989</c:v>
                </c:pt>
                <c:pt idx="24">
                  <c:v>103.63900000000018</c:v>
                </c:pt>
                <c:pt idx="25">
                  <c:v>102.53700000000022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70.777999999999849</c:v>
                </c:pt>
                <c:pt idx="1">
                  <c:v>67.384999999999906</c:v>
                </c:pt>
                <c:pt idx="2">
                  <c:v>65.314999999999827</c:v>
                </c:pt>
                <c:pt idx="3">
                  <c:v>62.035999999999895</c:v>
                </c:pt>
                <c:pt idx="4">
                  <c:v>66.783000000000087</c:v>
                </c:pt>
                <c:pt idx="5">
                  <c:v>71.537999999999997</c:v>
                </c:pt>
                <c:pt idx="6">
                  <c:v>74.785999999999873</c:v>
                </c:pt>
                <c:pt idx="7">
                  <c:v>77.610000000000142</c:v>
                </c:pt>
                <c:pt idx="8">
                  <c:v>66.767999999999788</c:v>
                </c:pt>
                <c:pt idx="9">
                  <c:v>78.91500000000029</c:v>
                </c:pt>
                <c:pt idx="10">
                  <c:v>82.790999999999741</c:v>
                </c:pt>
                <c:pt idx="11">
                  <c:v>81.221999999999994</c:v>
                </c:pt>
                <c:pt idx="12">
                  <c:v>81.463000000000164</c:v>
                </c:pt>
                <c:pt idx="13">
                  <c:v>82.023000000000039</c:v>
                </c:pt>
                <c:pt idx="14">
                  <c:v>82.607000000000042</c:v>
                </c:pt>
                <c:pt idx="15">
                  <c:v>83.019999999999925</c:v>
                </c:pt>
                <c:pt idx="16">
                  <c:v>83.34500000000007</c:v>
                </c:pt>
                <c:pt idx="17">
                  <c:v>83.477000000000203</c:v>
                </c:pt>
                <c:pt idx="18">
                  <c:v>83.703000000000117</c:v>
                </c:pt>
                <c:pt idx="19">
                  <c:v>83.879999999999967</c:v>
                </c:pt>
                <c:pt idx="20">
                  <c:v>84.154000000000039</c:v>
                </c:pt>
                <c:pt idx="21">
                  <c:v>84.444999999999766</c:v>
                </c:pt>
                <c:pt idx="22">
                  <c:v>84.753000000000043</c:v>
                </c:pt>
                <c:pt idx="23">
                  <c:v>85.074000000000026</c:v>
                </c:pt>
                <c:pt idx="24" formatCode="#,##0.00">
                  <c:v>85.402000000000044</c:v>
                </c:pt>
                <c:pt idx="25">
                  <c:v>85.736000000000118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277.42299999999994</c:v>
                </c:pt>
                <c:pt idx="1">
                  <c:v>278.94299999999987</c:v>
                </c:pt>
                <c:pt idx="2">
                  <c:v>263.73399999999953</c:v>
                </c:pt>
                <c:pt idx="3">
                  <c:v>274.49500000000035</c:v>
                </c:pt>
                <c:pt idx="4">
                  <c:v>278.48599999999948</c:v>
                </c:pt>
                <c:pt idx="5">
                  <c:v>292.55599999999959</c:v>
                </c:pt>
                <c:pt idx="6">
                  <c:v>305.73100000000039</c:v>
                </c:pt>
                <c:pt idx="7">
                  <c:v>316.55699999999996</c:v>
                </c:pt>
                <c:pt idx="8">
                  <c:v>311.8600000000007</c:v>
                </c:pt>
                <c:pt idx="9">
                  <c:v>304.572</c:v>
                </c:pt>
                <c:pt idx="10">
                  <c:v>301.94299999999959</c:v>
                </c:pt>
                <c:pt idx="11">
                  <c:v>301.43399999999974</c:v>
                </c:pt>
                <c:pt idx="12">
                  <c:v>302.55500000000012</c:v>
                </c:pt>
                <c:pt idx="13">
                  <c:v>304.34600000000034</c:v>
                </c:pt>
                <c:pt idx="14">
                  <c:v>306.60700000000008</c:v>
                </c:pt>
                <c:pt idx="15">
                  <c:v>308.23000000000064</c:v>
                </c:pt>
                <c:pt idx="16">
                  <c:v>309.41999999999979</c:v>
                </c:pt>
                <c:pt idx="17">
                  <c:v>310.4890000000002</c:v>
                </c:pt>
                <c:pt idx="18">
                  <c:v>311.49800000000045</c:v>
                </c:pt>
                <c:pt idx="19">
                  <c:v>312.47900000000061</c:v>
                </c:pt>
                <c:pt idx="20">
                  <c:v>313.5070000000004</c:v>
                </c:pt>
                <c:pt idx="21">
                  <c:v>314.50200000000012</c:v>
                </c:pt>
                <c:pt idx="22">
                  <c:v>315.47899999999987</c:v>
                </c:pt>
                <c:pt idx="23">
                  <c:v>316.51600000000042</c:v>
                </c:pt>
                <c:pt idx="24">
                  <c:v>317.50000000000023</c:v>
                </c:pt>
                <c:pt idx="25">
                  <c:v>318.45799999999963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303.35699999999969</c:v>
                </c:pt>
                <c:pt idx="1">
                  <c:v>313.31500000000034</c:v>
                </c:pt>
                <c:pt idx="2">
                  <c:v>329.93700000000041</c:v>
                </c:pt>
                <c:pt idx="3">
                  <c:v>329.00500000000022</c:v>
                </c:pt>
                <c:pt idx="4">
                  <c:v>340.59399999999999</c:v>
                </c:pt>
                <c:pt idx="5">
                  <c:v>346.91500000000008</c:v>
                </c:pt>
                <c:pt idx="6">
                  <c:v>371.49599999999987</c:v>
                </c:pt>
                <c:pt idx="7">
                  <c:v>370.93800000000016</c:v>
                </c:pt>
                <c:pt idx="8">
                  <c:v>368.71700000000021</c:v>
                </c:pt>
                <c:pt idx="9">
                  <c:v>368.49900000000031</c:v>
                </c:pt>
                <c:pt idx="10">
                  <c:v>375.97199999999992</c:v>
                </c:pt>
                <c:pt idx="11">
                  <c:v>377.29600000000005</c:v>
                </c:pt>
                <c:pt idx="12">
                  <c:v>376.15599999999972</c:v>
                </c:pt>
                <c:pt idx="13">
                  <c:v>377.4099999999998</c:v>
                </c:pt>
                <c:pt idx="14">
                  <c:v>379.03500000000008</c:v>
                </c:pt>
                <c:pt idx="15">
                  <c:v>380.55500000000001</c:v>
                </c:pt>
                <c:pt idx="16">
                  <c:v>382.21800000000013</c:v>
                </c:pt>
                <c:pt idx="17">
                  <c:v>383.8569999999998</c:v>
                </c:pt>
                <c:pt idx="18">
                  <c:v>385.49699999999984</c:v>
                </c:pt>
                <c:pt idx="19">
                  <c:v>387.16100000000006</c:v>
                </c:pt>
                <c:pt idx="20">
                  <c:v>389.00299999999987</c:v>
                </c:pt>
                <c:pt idx="21">
                  <c:v>390.779</c:v>
                </c:pt>
                <c:pt idx="22">
                  <c:v>392.56799999999998</c:v>
                </c:pt>
                <c:pt idx="23">
                  <c:v>394.35300000000012</c:v>
                </c:pt>
                <c:pt idx="24">
                  <c:v>396.12400000000002</c:v>
                </c:pt>
                <c:pt idx="25">
                  <c:v>397.88799999999981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313.55700000000007</c:v>
                </c:pt>
                <c:pt idx="1">
                  <c:v>294.76800000000031</c:v>
                </c:pt>
                <c:pt idx="2">
                  <c:v>297.43199999999979</c:v>
                </c:pt>
                <c:pt idx="3">
                  <c:v>298.99299999999994</c:v>
                </c:pt>
                <c:pt idx="4">
                  <c:v>299.09599999999966</c:v>
                </c:pt>
                <c:pt idx="5">
                  <c:v>305.33300000000037</c:v>
                </c:pt>
                <c:pt idx="6">
                  <c:v>305.09099999999989</c:v>
                </c:pt>
                <c:pt idx="7">
                  <c:v>297.43300000000016</c:v>
                </c:pt>
                <c:pt idx="8">
                  <c:v>310.53099999999949</c:v>
                </c:pt>
                <c:pt idx="9">
                  <c:v>316.49400000000082</c:v>
                </c:pt>
                <c:pt idx="10">
                  <c:v>320.66000000000054</c:v>
                </c:pt>
                <c:pt idx="11">
                  <c:v>323.0659999999998</c:v>
                </c:pt>
                <c:pt idx="12">
                  <c:v>325.10699999999986</c:v>
                </c:pt>
                <c:pt idx="13">
                  <c:v>327.14399999999955</c:v>
                </c:pt>
                <c:pt idx="14">
                  <c:v>329.625</c:v>
                </c:pt>
                <c:pt idx="15">
                  <c:v>331.81799999999998</c:v>
                </c:pt>
                <c:pt idx="16">
                  <c:v>333.52600000000001</c:v>
                </c:pt>
                <c:pt idx="17">
                  <c:v>335.178</c:v>
                </c:pt>
                <c:pt idx="18">
                  <c:v>336.84100000000007</c:v>
                </c:pt>
                <c:pt idx="19">
                  <c:v>338.53400000000045</c:v>
                </c:pt>
                <c:pt idx="20">
                  <c:v>340.30799999999999</c:v>
                </c:pt>
                <c:pt idx="21">
                  <c:v>342.08400000000006</c:v>
                </c:pt>
                <c:pt idx="22">
                  <c:v>343.8660000000001</c:v>
                </c:pt>
                <c:pt idx="23">
                  <c:v>345.66600000000011</c:v>
                </c:pt>
                <c:pt idx="24">
                  <c:v>347.46799999999968</c:v>
                </c:pt>
                <c:pt idx="25">
                  <c:v>349.28199999999993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26.273883157963613</c:v>
                </c:pt>
                <c:pt idx="1">
                  <c:v>26.239279381307519</c:v>
                </c:pt>
                <c:pt idx="2">
                  <c:v>27.426761355248651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29.852011331054744</c:v>
                </c:pt>
                <c:pt idx="1">
                  <c:v>30.765403690977767</c:v>
                </c:pt>
                <c:pt idx="2">
                  <c:v>31.243462938591659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25.174423207321784</c:v>
                </c:pt>
                <c:pt idx="1">
                  <c:v>24.707686441184155</c:v>
                </c:pt>
                <c:pt idx="2">
                  <c:v>25.006360384072945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6.1558398645229921</c:v>
                </c:pt>
                <c:pt idx="1">
                  <c:v>6.7747027357881251</c:v>
                </c:pt>
                <c:pt idx="2">
                  <c:v>6.732270233088455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10.564780108009851</c:v>
                </c:pt>
                <c:pt idx="1">
                  <c:v>9.9675875426840772</c:v>
                </c:pt>
                <c:pt idx="2">
                  <c:v>8.0515395270387167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1.9790623311270135</c:v>
                </c:pt>
                <c:pt idx="1">
                  <c:v>1.5453402080583525</c:v>
                </c:pt>
                <c:pt idx="2">
                  <c:v>1.5396055619595654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15.327000000000169</c:v>
                </c:pt>
                <c:pt idx="1">
                  <c:v>29.056999999999846</c:v>
                </c:pt>
                <c:pt idx="2">
                  <c:v>9.3870000000000005</c:v>
                </c:pt>
                <c:pt idx="3">
                  <c:v>11.252999999999744</c:v>
                </c:pt>
                <c:pt idx="4">
                  <c:v>-0.96499999999925024</c:v>
                </c:pt>
                <c:pt idx="5">
                  <c:v>-4.1140000000000079</c:v>
                </c:pt>
                <c:pt idx="7">
                  <c:v>59.945000000000618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28.621999999999389</c:v>
                </c:pt>
                <c:pt idx="1">
                  <c:v>21.915999999999883</c:v>
                </c:pt>
                <c:pt idx="2">
                  <c:v>16.515000000000043</c:v>
                </c:pt>
                <c:pt idx="3">
                  <c:v>2.9450000000003769</c:v>
                </c:pt>
                <c:pt idx="4">
                  <c:v>-19.273000000000266</c:v>
                </c:pt>
                <c:pt idx="5">
                  <c:v>0.72200000000002973</c:v>
                </c:pt>
                <c:pt idx="7">
                  <c:v>51.446999999999456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0.27528835539654128</c:v>
                </c:pt>
                <c:pt idx="2">
                  <c:v>-1.8547739788591366</c:v>
                </c:pt>
                <c:pt idx="3">
                  <c:v>4.8362174329441565</c:v>
                </c:pt>
                <c:pt idx="4">
                  <c:v>-0.19905389562788756</c:v>
                </c:pt>
                <c:pt idx="6">
                  <c:v>-0.29473645861428643</c:v>
                </c:pt>
                <c:pt idx="7">
                  <c:v>-0.40602137923199111</c:v>
                </c:pt>
                <c:pt idx="8">
                  <c:v>-0.34622824711120215</c:v>
                </c:pt>
                <c:pt idx="10">
                  <c:v>1.4459682312539357</c:v>
                </c:pt>
                <c:pt idx="11">
                  <c:v>-0.59601850076105301</c:v>
                </c:pt>
                <c:pt idx="12">
                  <c:v>-4.8668674947993651E-2</c:v>
                </c:pt>
                <c:pt idx="14">
                  <c:v>-1.4548570874228228</c:v>
                </c:pt>
                <c:pt idx="15">
                  <c:v>-1.3065793920955637</c:v>
                </c:pt>
                <c:pt idx="16">
                  <c:v>0.82873978682487248</c:v>
                </c:pt>
                <c:pt idx="17">
                  <c:v>0.36444011342477989</c:v>
                </c:pt>
                <c:pt idx="19">
                  <c:v>-0.26748629655415357</c:v>
                </c:pt>
                <c:pt idx="20">
                  <c:v>-1.2781273846991015</c:v>
                </c:pt>
                <c:pt idx="21">
                  <c:v>-0.77982630326264291</c:v>
                </c:pt>
                <c:pt idx="22">
                  <c:v>0.70603510987639062</c:v>
                </c:pt>
                <c:pt idx="23">
                  <c:v>-0.66896152649422724</c:v>
                </c:pt>
                <c:pt idx="25">
                  <c:v>-2.3291345693003285</c:v>
                </c:pt>
                <c:pt idx="26">
                  <c:v>0.25355482316855582</c:v>
                </c:pt>
                <c:pt idx="27">
                  <c:v>-0.12742123542591743</c:v>
                </c:pt>
                <c:pt idx="29">
                  <c:v>0.3727756750487865</c:v>
                </c:pt>
                <c:pt idx="30">
                  <c:v>-0.59448314087893195</c:v>
                </c:pt>
                <c:pt idx="31">
                  <c:v>-0.87354835424090505</c:v>
                </c:pt>
                <c:pt idx="32">
                  <c:v>4.2939009102959114</c:v>
                </c:pt>
                <c:pt idx="33">
                  <c:v>0.13096910629990521</c:v>
                </c:pt>
                <c:pt idx="34">
                  <c:v>0.86508220928498414</c:v>
                </c:pt>
                <c:pt idx="36">
                  <c:v>0.94831241021504642</c:v>
                </c:pt>
                <c:pt idx="37">
                  <c:v>0.2338422442020871</c:v>
                </c:pt>
                <c:pt idx="38">
                  <c:v>0.44269912951249157</c:v>
                </c:pt>
                <c:pt idx="39">
                  <c:v>2.2378004293557074</c:v>
                </c:pt>
                <c:pt idx="40">
                  <c:v>1.0598323962386358</c:v>
                </c:pt>
                <c:pt idx="42">
                  <c:v>0.66199344294783913</c:v>
                </c:pt>
                <c:pt idx="43">
                  <c:v>-0.19057316132745639</c:v>
                </c:pt>
                <c:pt idx="44">
                  <c:v>8.2337907311780256E-2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1.0110023691277892</c:v>
                </c:pt>
                <c:pt idx="2">
                  <c:v>-2.6054350877440458</c:v>
                </c:pt>
                <c:pt idx="3">
                  <c:v>-4.4007362987829364</c:v>
                </c:pt>
                <c:pt idx="4">
                  <c:v>-2.922957379072999</c:v>
                </c:pt>
                <c:pt idx="6">
                  <c:v>-1.3949016979517337</c:v>
                </c:pt>
                <c:pt idx="7">
                  <c:v>-2.7242175953388847</c:v>
                </c:pt>
                <c:pt idx="8">
                  <c:v>-2.0260483267595442</c:v>
                </c:pt>
                <c:pt idx="10">
                  <c:v>2.0100690090211426</c:v>
                </c:pt>
                <c:pt idx="11">
                  <c:v>-0.5545003930730763</c:v>
                </c:pt>
                <c:pt idx="12">
                  <c:v>2.7940897076228488E-2</c:v>
                </c:pt>
                <c:pt idx="14">
                  <c:v>1.6486028921525397</c:v>
                </c:pt>
                <c:pt idx="15">
                  <c:v>2.0592505116436399</c:v>
                </c:pt>
                <c:pt idx="16">
                  <c:v>0.24159808160038043</c:v>
                </c:pt>
                <c:pt idx="17">
                  <c:v>0.66127115295468997</c:v>
                </c:pt>
                <c:pt idx="19">
                  <c:v>-3.3436904314817051</c:v>
                </c:pt>
                <c:pt idx="20">
                  <c:v>-3.6855064113967884</c:v>
                </c:pt>
                <c:pt idx="21">
                  <c:v>-1.7656650370114546</c:v>
                </c:pt>
                <c:pt idx="22">
                  <c:v>-3.1135535000333059</c:v>
                </c:pt>
                <c:pt idx="23">
                  <c:v>-2.8470437193044318</c:v>
                </c:pt>
                <c:pt idx="25">
                  <c:v>-2.1192254409351352</c:v>
                </c:pt>
                <c:pt idx="26">
                  <c:v>0.75766391784821696</c:v>
                </c:pt>
                <c:pt idx="27">
                  <c:v>0.22794548248741275</c:v>
                </c:pt>
                <c:pt idx="29">
                  <c:v>2.9799154635321345</c:v>
                </c:pt>
                <c:pt idx="30">
                  <c:v>4.5627890488825873</c:v>
                </c:pt>
                <c:pt idx="31">
                  <c:v>2.3923314541381524</c:v>
                </c:pt>
                <c:pt idx="32">
                  <c:v>3.6747446337770162</c:v>
                </c:pt>
                <c:pt idx="33">
                  <c:v>5.5698103242925345</c:v>
                </c:pt>
                <c:pt idx="34">
                  <c:v>3.6319490029270263</c:v>
                </c:pt>
                <c:pt idx="36">
                  <c:v>6.4388645131547184</c:v>
                </c:pt>
                <c:pt idx="37">
                  <c:v>2.4764626391776456</c:v>
                </c:pt>
                <c:pt idx="38">
                  <c:v>3.789550623694149</c:v>
                </c:pt>
                <c:pt idx="39">
                  <c:v>5.2010627217888628</c:v>
                </c:pt>
                <c:pt idx="40">
                  <c:v>4.6371648045755665</c:v>
                </c:pt>
                <c:pt idx="42">
                  <c:v>2.053060425988007</c:v>
                </c:pt>
                <c:pt idx="43">
                  <c:v>4.9336968496680011</c:v>
                </c:pt>
                <c:pt idx="44">
                  <c:v>3.9964780565619806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18.54402572631642</c:v>
                </c:pt>
                <c:pt idx="1">
                  <c:v>3.7133098385521635</c:v>
                </c:pt>
                <c:pt idx="2">
                  <c:v>14.752352518737261</c:v>
                </c:pt>
                <c:pt idx="3">
                  <c:v>9.1554342673245799</c:v>
                </c:pt>
                <c:pt idx="4">
                  <c:v>6.405535870275628</c:v>
                </c:pt>
                <c:pt idx="5">
                  <c:v>21.654860235764239</c:v>
                </c:pt>
                <c:pt idx="6">
                  <c:v>6.149619050300803</c:v>
                </c:pt>
                <c:pt idx="7">
                  <c:v>3.7231698576186112</c:v>
                </c:pt>
                <c:pt idx="8">
                  <c:v>1.5371017810099694</c:v>
                </c:pt>
                <c:pt idx="9">
                  <c:v>3.7924979232993365</c:v>
                </c:pt>
                <c:pt idx="10">
                  <c:v>9.849684022542192</c:v>
                </c:pt>
                <c:pt idx="11">
                  <c:v>4.7740043417530273</c:v>
                </c:pt>
                <c:pt idx="12">
                  <c:v>-3.0131895695323685</c:v>
                </c:pt>
                <c:pt idx="13">
                  <c:v>-1.8255898556077597</c:v>
                </c:pt>
                <c:pt idx="14">
                  <c:v>-3.88355283982537</c:v>
                </c:pt>
                <c:pt idx="15">
                  <c:v>-7.2043388487290514</c:v>
                </c:pt>
                <c:pt idx="16">
                  <c:v>-3.9435394415073901</c:v>
                </c:pt>
                <c:pt idx="17">
                  <c:v>1.071630818968103</c:v>
                </c:pt>
                <c:pt idx="18">
                  <c:v>2.6538588034654396</c:v>
                </c:pt>
                <c:pt idx="19">
                  <c:v>0.10067139882085452</c:v>
                </c:pt>
                <c:pt idx="20">
                  <c:v>-2.192935205765977</c:v>
                </c:pt>
                <c:pt idx="21">
                  <c:v>2.3359391263606888</c:v>
                </c:pt>
                <c:pt idx="22">
                  <c:v>-5.5805626653754956</c:v>
                </c:pt>
                <c:pt idx="23">
                  <c:v>-3.1591409418063563</c:v>
                </c:pt>
                <c:pt idx="24">
                  <c:v>-5.1875762741263394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-2.444378337520476</c:v>
                </c:pt>
                <c:pt idx="1">
                  <c:v>3.9982346968260245</c:v>
                </c:pt>
                <c:pt idx="2">
                  <c:v>25.937033391297291</c:v>
                </c:pt>
                <c:pt idx="3">
                  <c:v>3.695635300729208</c:v>
                </c:pt>
                <c:pt idx="4">
                  <c:v>1.9838242157978883</c:v>
                </c:pt>
                <c:pt idx="5">
                  <c:v>12.288088081786213</c:v>
                </c:pt>
                <c:pt idx="6">
                  <c:v>0.51360345204095736</c:v>
                </c:pt>
                <c:pt idx="7">
                  <c:v>19.818276298430984</c:v>
                </c:pt>
                <c:pt idx="8">
                  <c:v>-1.7001528896635936</c:v>
                </c:pt>
                <c:pt idx="9">
                  <c:v>-1.6227086797900121</c:v>
                </c:pt>
                <c:pt idx="10">
                  <c:v>4.1403592952262898</c:v>
                </c:pt>
                <c:pt idx="11">
                  <c:v>4.9903766011795199</c:v>
                </c:pt>
                <c:pt idx="12">
                  <c:v>-7.9371071011784515</c:v>
                </c:pt>
                <c:pt idx="13">
                  <c:v>1.1858730735552285</c:v>
                </c:pt>
                <c:pt idx="14">
                  <c:v>-4.6189199653832347</c:v>
                </c:pt>
                <c:pt idx="15">
                  <c:v>-6.1209565258721952</c:v>
                </c:pt>
                <c:pt idx="16">
                  <c:v>-0.83783366709371876</c:v>
                </c:pt>
                <c:pt idx="17">
                  <c:v>11.776033033651487</c:v>
                </c:pt>
                <c:pt idx="18">
                  <c:v>-4.9036639422654176</c:v>
                </c:pt>
                <c:pt idx="19">
                  <c:v>-0.25306761796052357</c:v>
                </c:pt>
                <c:pt idx="20">
                  <c:v>-6.6714189791423308</c:v>
                </c:pt>
                <c:pt idx="21">
                  <c:v>5.926063632486553</c:v>
                </c:pt>
                <c:pt idx="22">
                  <c:v>-2.2309403632032669</c:v>
                </c:pt>
                <c:pt idx="23">
                  <c:v>-1.8804199422376868</c:v>
                </c:pt>
                <c:pt idx="24">
                  <c:v>21.190140040617816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22.257335564868583</c:v>
                </c:pt>
                <c:pt idx="1">
                  <c:v>51.968182892101709</c:v>
                </c:pt>
                <c:pt idx="2">
                  <c:v>25.052072634770923</c:v>
                </c:pt>
                <c:pt idx="3">
                  <c:v>1.7608147722206411</c:v>
                </c:pt>
                <c:pt idx="4">
                  <c:v>-16.857020985669564</c:v>
                </c:pt>
                <c:pt idx="5">
                  <c:v>3.8261610212543928</c:v>
                </c:pt>
                <c:pt idx="6">
                  <c:v>0.14300392059470823</c:v>
                </c:pt>
                <c:pt idx="7">
                  <c:v>-8.7397036071818661</c:v>
                </c:pt>
                <c:pt idx="8">
                  <c:v>-19.465846212959235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1.5538563593055557</c:v>
                </c:pt>
                <c:pt idx="1">
                  <c:v>43.904580989610622</c:v>
                </c:pt>
                <c:pt idx="2">
                  <c:v>21.149377476244609</c:v>
                </c:pt>
                <c:pt idx="3">
                  <c:v>-2.946730499998921</c:v>
                </c:pt>
                <c:pt idx="4">
                  <c:v>-10.39183708479392</c:v>
                </c:pt>
                <c:pt idx="5">
                  <c:v>6.6193014734255371</c:v>
                </c:pt>
                <c:pt idx="6">
                  <c:v>-0.74535534665577075</c:v>
                </c:pt>
                <c:pt idx="7">
                  <c:v>-4.1113603054409396</c:v>
                </c:pt>
                <c:pt idx="8">
                  <c:v>-3.5848330616968838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57.167895871431909</c:v>
                </c:pt>
                <c:pt idx="1">
                  <c:v>61.611059288625199</c:v>
                </c:pt>
                <c:pt idx="2">
                  <c:v>64.588020215465534</c:v>
                </c:pt>
                <c:pt idx="3">
                  <c:v>64.632476034358135</c:v>
                </c:pt>
                <c:pt idx="4">
                  <c:v>62.392302212807472</c:v>
                </c:pt>
                <c:pt idx="5">
                  <c:v>68.112195727048515</c:v>
                </c:pt>
                <c:pt idx="6">
                  <c:v>73.737017774723583</c:v>
                </c:pt>
                <c:pt idx="7">
                  <c:v>76.602450875647335</c:v>
                </c:pt>
                <c:pt idx="8">
                  <c:v>78.534362774402709</c:v>
                </c:pt>
                <c:pt idx="9">
                  <c:v>80.699441391628952</c:v>
                </c:pt>
                <c:pt idx="10">
                  <c:v>86.656221453364935</c:v>
                </c:pt>
                <c:pt idx="11">
                  <c:v>75.216278896590296</c:v>
                </c:pt>
                <c:pt idx="12">
                  <c:v>75.620920073516032</c:v>
                </c:pt>
                <c:pt idx="13">
                  <c:v>76.246508116599614</c:v>
                </c:pt>
                <c:pt idx="14">
                  <c:v>76.977904256165857</c:v>
                </c:pt>
                <c:pt idx="15">
                  <c:v>77.625810969325485</c:v>
                </c:pt>
                <c:pt idx="16">
                  <c:v>78.231911131996256</c:v>
                </c:pt>
                <c:pt idx="17">
                  <c:v>78.825710799498538</c:v>
                </c:pt>
                <c:pt idx="18">
                  <c:v>79.453011021770649</c:v>
                </c:pt>
                <c:pt idx="19">
                  <c:v>80.084396023295383</c:v>
                </c:pt>
                <c:pt idx="20">
                  <c:v>80.775819000344441</c:v>
                </c:pt>
                <c:pt idx="21">
                  <c:v>81.44912428726299</c:v>
                </c:pt>
                <c:pt idx="22">
                  <c:v>82.120783765408788</c:v>
                </c:pt>
                <c:pt idx="23">
                  <c:v>82.810454021799217</c:v>
                </c:pt>
                <c:pt idx="24">
                  <c:v>83.495736682709833</c:v>
                </c:pt>
                <c:pt idx="25">
                  <c:v>84.211843115844459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28.090681324527932</c:v>
                </c:pt>
                <c:pt idx="1">
                  <c:v>31.012498704193725</c:v>
                </c:pt>
                <c:pt idx="2">
                  <c:v>32.005600632287383</c:v>
                </c:pt>
                <c:pt idx="3">
                  <c:v>31.651083497325935</c:v>
                </c:pt>
                <c:pt idx="4">
                  <c:v>33.947692611151027</c:v>
                </c:pt>
                <c:pt idx="5">
                  <c:v>34.71826655537064</c:v>
                </c:pt>
                <c:pt idx="6">
                  <c:v>33.795948399708088</c:v>
                </c:pt>
                <c:pt idx="7">
                  <c:v>35.988142446539818</c:v>
                </c:pt>
                <c:pt idx="8">
                  <c:v>35.340551178227301</c:v>
                </c:pt>
                <c:pt idx="9">
                  <c:v>37.49542166536849</c:v>
                </c:pt>
                <c:pt idx="10">
                  <c:v>38.431576393922803</c:v>
                </c:pt>
                <c:pt idx="11">
                  <c:v>37.00712923689958</c:v>
                </c:pt>
                <c:pt idx="12">
                  <c:v>37.107197763687587</c:v>
                </c:pt>
                <c:pt idx="13">
                  <c:v>37.41462509548132</c:v>
                </c:pt>
                <c:pt idx="14">
                  <c:v>37.814673719709361</c:v>
                </c:pt>
                <c:pt idx="15">
                  <c:v>38.200219500562781</c:v>
                </c:pt>
                <c:pt idx="16">
                  <c:v>38.563524615502814</c:v>
                </c:pt>
                <c:pt idx="17">
                  <c:v>38.941800034524825</c:v>
                </c:pt>
                <c:pt idx="18">
                  <c:v>39.337333337486641</c:v>
                </c:pt>
                <c:pt idx="19">
                  <c:v>39.746153600751661</c:v>
                </c:pt>
                <c:pt idx="20">
                  <c:v>40.180489322702286</c:v>
                </c:pt>
                <c:pt idx="21">
                  <c:v>40.616867519180971</c:v>
                </c:pt>
                <c:pt idx="22">
                  <c:v>41.034107345479875</c:v>
                </c:pt>
                <c:pt idx="23">
                  <c:v>41.453845641018667</c:v>
                </c:pt>
                <c:pt idx="24">
                  <c:v>41.874295162555107</c:v>
                </c:pt>
                <c:pt idx="25">
                  <c:v>42.429811090748828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48.012705817275879</c:v>
                </c:pt>
                <c:pt idx="1">
                  <c:v>45.27723941012961</c:v>
                </c:pt>
                <c:pt idx="2">
                  <c:v>49.783921768891005</c:v>
                </c:pt>
                <c:pt idx="3">
                  <c:v>46.835414246433345</c:v>
                </c:pt>
                <c:pt idx="4">
                  <c:v>49.966269505763506</c:v>
                </c:pt>
                <c:pt idx="5">
                  <c:v>51.126146735683214</c:v>
                </c:pt>
                <c:pt idx="6">
                  <c:v>54.565379196982782</c:v>
                </c:pt>
                <c:pt idx="7">
                  <c:v>55.387858636267175</c:v>
                </c:pt>
                <c:pt idx="8">
                  <c:v>60.851077491889754</c:v>
                </c:pt>
                <c:pt idx="9">
                  <c:v>61.389845078346667</c:v>
                </c:pt>
                <c:pt idx="10">
                  <c:v>65.878499254420475</c:v>
                </c:pt>
                <c:pt idx="11">
                  <c:v>76.208054406066395</c:v>
                </c:pt>
                <c:pt idx="12">
                  <c:v>77.063177223820148</c:v>
                </c:pt>
                <c:pt idx="13">
                  <c:v>78.144709042918876</c:v>
                </c:pt>
                <c:pt idx="14">
                  <c:v>79.394417483438303</c:v>
                </c:pt>
                <c:pt idx="15">
                  <c:v>80.498071894400127</c:v>
                </c:pt>
                <c:pt idx="16">
                  <c:v>81.543564347484789</c:v>
                </c:pt>
                <c:pt idx="17">
                  <c:v>82.618331426400218</c:v>
                </c:pt>
                <c:pt idx="18">
                  <c:v>83.742942235539289</c:v>
                </c:pt>
                <c:pt idx="19">
                  <c:v>84.84098093183357</c:v>
                </c:pt>
                <c:pt idx="20">
                  <c:v>86.001024005571907</c:v>
                </c:pt>
                <c:pt idx="21">
                  <c:v>87.135310790972639</c:v>
                </c:pt>
                <c:pt idx="22">
                  <c:v>88.298226581471468</c:v>
                </c:pt>
                <c:pt idx="23">
                  <c:v>89.445076872920595</c:v>
                </c:pt>
                <c:pt idx="24">
                  <c:v>90.63198935861611</c:v>
                </c:pt>
                <c:pt idx="25">
                  <c:v>91.815532645717767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39.901105367430191</c:v>
                </c:pt>
                <c:pt idx="1">
                  <c:v>41.347242687697758</c:v>
                </c:pt>
                <c:pt idx="2">
                  <c:v>41.303868570737841</c:v>
                </c:pt>
                <c:pt idx="3">
                  <c:v>42.805394320847249</c:v>
                </c:pt>
                <c:pt idx="4">
                  <c:v>42.043822430568703</c:v>
                </c:pt>
                <c:pt idx="5">
                  <c:v>44.793326128243443</c:v>
                </c:pt>
                <c:pt idx="6">
                  <c:v>46.37495517467746</c:v>
                </c:pt>
                <c:pt idx="7">
                  <c:v>46.883845596947182</c:v>
                </c:pt>
                <c:pt idx="8">
                  <c:v>48.688207902965402</c:v>
                </c:pt>
                <c:pt idx="9">
                  <c:v>52.771857296306187</c:v>
                </c:pt>
                <c:pt idx="10">
                  <c:v>53.948760395568023</c:v>
                </c:pt>
                <c:pt idx="11">
                  <c:v>51.267367222526502</c:v>
                </c:pt>
                <c:pt idx="12">
                  <c:v>51.580898748417617</c:v>
                </c:pt>
                <c:pt idx="13">
                  <c:v>52.052164190119377</c:v>
                </c:pt>
                <c:pt idx="14">
                  <c:v>52.567552157333516</c:v>
                </c:pt>
                <c:pt idx="15">
                  <c:v>53.022742433604385</c:v>
                </c:pt>
                <c:pt idx="16">
                  <c:v>53.461664593295332</c:v>
                </c:pt>
                <c:pt idx="17">
                  <c:v>53.894880218545858</c:v>
                </c:pt>
                <c:pt idx="18">
                  <c:v>54.380378184557571</c:v>
                </c:pt>
                <c:pt idx="19">
                  <c:v>54.830632451975092</c:v>
                </c:pt>
                <c:pt idx="20">
                  <c:v>55.327345149062424</c:v>
                </c:pt>
                <c:pt idx="21">
                  <c:v>55.802593009623315</c:v>
                </c:pt>
                <c:pt idx="22">
                  <c:v>56.275074446604975</c:v>
                </c:pt>
                <c:pt idx="23">
                  <c:v>56.754905800877701</c:v>
                </c:pt>
                <c:pt idx="24">
                  <c:v>57.211475909209888</c:v>
                </c:pt>
                <c:pt idx="25">
                  <c:v>57.644395696297231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50.467834895395661</c:v>
                </c:pt>
                <c:pt idx="1">
                  <c:v>48.011492592209535</c:v>
                </c:pt>
                <c:pt idx="2">
                  <c:v>48.789327260800789</c:v>
                </c:pt>
                <c:pt idx="3">
                  <c:v>50.525197103060016</c:v>
                </c:pt>
                <c:pt idx="4">
                  <c:v>49.772538145503994</c:v>
                </c:pt>
                <c:pt idx="5">
                  <c:v>49.231783331321296</c:v>
                </c:pt>
                <c:pt idx="6">
                  <c:v>52.192505896531792</c:v>
                </c:pt>
                <c:pt idx="7">
                  <c:v>49.320672051899244</c:v>
                </c:pt>
                <c:pt idx="8">
                  <c:v>52.12586327585057</c:v>
                </c:pt>
                <c:pt idx="9">
                  <c:v>53.072970496239741</c:v>
                </c:pt>
                <c:pt idx="10">
                  <c:v>55.637319201596924</c:v>
                </c:pt>
                <c:pt idx="11">
                  <c:v>52.85070859075423</c:v>
                </c:pt>
                <c:pt idx="12">
                  <c:v>52.961444461440081</c:v>
                </c:pt>
                <c:pt idx="13">
                  <c:v>53.310902465610091</c:v>
                </c:pt>
                <c:pt idx="14">
                  <c:v>53.721142247282749</c:v>
                </c:pt>
                <c:pt idx="15">
                  <c:v>54.085792370111882</c:v>
                </c:pt>
                <c:pt idx="16">
                  <c:v>54.396081288200072</c:v>
                </c:pt>
                <c:pt idx="17">
                  <c:v>54.713916594729895</c:v>
                </c:pt>
                <c:pt idx="18">
                  <c:v>55.064421430106307</c:v>
                </c:pt>
                <c:pt idx="19">
                  <c:v>55.447714767792746</c:v>
                </c:pt>
                <c:pt idx="20">
                  <c:v>55.818786980675874</c:v>
                </c:pt>
                <c:pt idx="21">
                  <c:v>56.180562967386017</c:v>
                </c:pt>
                <c:pt idx="22">
                  <c:v>56.540971053704979</c:v>
                </c:pt>
                <c:pt idx="23">
                  <c:v>56.912844984189071</c:v>
                </c:pt>
                <c:pt idx="24">
                  <c:v>57.271373415155445</c:v>
                </c:pt>
                <c:pt idx="25">
                  <c:v>57.621143417394812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61.512172018371743</c:v>
                </c:pt>
                <c:pt idx="1">
                  <c:v>58.022364598133542</c:v>
                </c:pt>
                <c:pt idx="2">
                  <c:v>59.6851143827895</c:v>
                </c:pt>
                <c:pt idx="3">
                  <c:v>61.805422017050581</c:v>
                </c:pt>
                <c:pt idx="4">
                  <c:v>59.419174021998202</c:v>
                </c:pt>
                <c:pt idx="5">
                  <c:v>59.14063484758092</c:v>
                </c:pt>
                <c:pt idx="6">
                  <c:v>65.875337965551637</c:v>
                </c:pt>
                <c:pt idx="7">
                  <c:v>66.378514611377</c:v>
                </c:pt>
                <c:pt idx="8">
                  <c:v>71.547689004968319</c:v>
                </c:pt>
                <c:pt idx="9">
                  <c:v>71.55419872869011</c:v>
                </c:pt>
                <c:pt idx="10">
                  <c:v>80.795495083345159</c:v>
                </c:pt>
                <c:pt idx="11">
                  <c:v>80.198987364718732</c:v>
                </c:pt>
                <c:pt idx="12">
                  <c:v>80.692994940107667</c:v>
                </c:pt>
                <c:pt idx="13">
                  <c:v>81.545101131310318</c:v>
                </c:pt>
                <c:pt idx="14">
                  <c:v>82.527747457785381</c:v>
                </c:pt>
                <c:pt idx="15">
                  <c:v>83.446126840258529</c:v>
                </c:pt>
                <c:pt idx="16">
                  <c:v>84.344410317237859</c:v>
                </c:pt>
                <c:pt idx="17">
                  <c:v>85.24787332943778</c:v>
                </c:pt>
                <c:pt idx="18">
                  <c:v>86.204504093475222</c:v>
                </c:pt>
                <c:pt idx="19">
                  <c:v>87.155967782255658</c:v>
                </c:pt>
                <c:pt idx="20">
                  <c:v>88.17809533667905</c:v>
                </c:pt>
                <c:pt idx="21">
                  <c:v>89.156217191324998</c:v>
                </c:pt>
                <c:pt idx="22">
                  <c:v>90.118406131230188</c:v>
                </c:pt>
                <c:pt idx="23">
                  <c:v>91.085980563101757</c:v>
                </c:pt>
                <c:pt idx="24">
                  <c:v>92.073017738126197</c:v>
                </c:pt>
                <c:pt idx="25">
                  <c:v>93.083583165131373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20.10086910955755</c:v>
                </c:pt>
                <c:pt idx="1">
                  <c:v>19.589445075527721</c:v>
                </c:pt>
                <c:pt idx="2">
                  <c:v>21.48264100828527</c:v>
                </c:pt>
                <c:pt idx="3">
                  <c:v>21.031887628627658</c:v>
                </c:pt>
                <c:pt idx="4">
                  <c:v>19.71889068036225</c:v>
                </c:pt>
                <c:pt idx="5">
                  <c:v>19.755281606090492</c:v>
                </c:pt>
                <c:pt idx="6">
                  <c:v>20.825814316399725</c:v>
                </c:pt>
                <c:pt idx="7">
                  <c:v>23.594726335856993</c:v>
                </c:pt>
                <c:pt idx="8">
                  <c:v>24.812896874766952</c:v>
                </c:pt>
                <c:pt idx="9">
                  <c:v>23.661537063122232</c:v>
                </c:pt>
                <c:pt idx="10">
                  <c:v>25.904900656391295</c:v>
                </c:pt>
                <c:pt idx="11">
                  <c:v>23.450332553890984</c:v>
                </c:pt>
                <c:pt idx="12">
                  <c:v>23.619512322719373</c:v>
                </c:pt>
                <c:pt idx="13">
                  <c:v>23.834116952256313</c:v>
                </c:pt>
                <c:pt idx="14">
                  <c:v>24.083327469982002</c:v>
                </c:pt>
                <c:pt idx="15">
                  <c:v>24.298291850589944</c:v>
                </c:pt>
                <c:pt idx="16">
                  <c:v>24.515508742720098</c:v>
                </c:pt>
                <c:pt idx="17">
                  <c:v>24.709127931217242</c:v>
                </c:pt>
                <c:pt idx="18">
                  <c:v>24.910987080018305</c:v>
                </c:pt>
                <c:pt idx="19">
                  <c:v>25.113632533990433</c:v>
                </c:pt>
                <c:pt idx="20">
                  <c:v>25.3425294491004</c:v>
                </c:pt>
                <c:pt idx="21">
                  <c:v>25.554790490419101</c:v>
                </c:pt>
                <c:pt idx="22">
                  <c:v>25.785741633356327</c:v>
                </c:pt>
                <c:pt idx="23">
                  <c:v>25.994367760259347</c:v>
                </c:pt>
                <c:pt idx="24">
                  <c:v>26.21689502295138</c:v>
                </c:pt>
                <c:pt idx="25">
                  <c:v>26.418504108432252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15.480109466416685</c:v>
                </c:pt>
                <c:pt idx="1">
                  <c:v>18.587054296119749</c:v>
                </c:pt>
                <c:pt idx="2">
                  <c:v>18.081670757920964</c:v>
                </c:pt>
                <c:pt idx="3">
                  <c:v>17.737048044713397</c:v>
                </c:pt>
                <c:pt idx="4">
                  <c:v>17.952940523121406</c:v>
                </c:pt>
                <c:pt idx="5">
                  <c:v>18.828003929054212</c:v>
                </c:pt>
                <c:pt idx="6">
                  <c:v>19.379229904839281</c:v>
                </c:pt>
                <c:pt idx="7">
                  <c:v>18.73320049252052</c:v>
                </c:pt>
                <c:pt idx="8">
                  <c:v>21.258607089132262</c:v>
                </c:pt>
                <c:pt idx="9">
                  <c:v>21.704674106551586</c:v>
                </c:pt>
                <c:pt idx="10">
                  <c:v>22.551173786672823</c:v>
                </c:pt>
                <c:pt idx="11">
                  <c:v>32.921985213499127</c:v>
                </c:pt>
                <c:pt idx="12">
                  <c:v>33.458483520038918</c:v>
                </c:pt>
                <c:pt idx="13">
                  <c:v>34.104709603480465</c:v>
                </c:pt>
                <c:pt idx="14">
                  <c:v>34.780109551109625</c:v>
                </c:pt>
                <c:pt idx="15">
                  <c:v>35.418227848431748</c:v>
                </c:pt>
                <c:pt idx="16">
                  <c:v>36.047099927657257</c:v>
                </c:pt>
                <c:pt idx="17">
                  <c:v>36.708405203087679</c:v>
                </c:pt>
                <c:pt idx="18">
                  <c:v>37.379405585483561</c:v>
                </c:pt>
                <c:pt idx="19">
                  <c:v>38.071193229410447</c:v>
                </c:pt>
                <c:pt idx="20">
                  <c:v>38.787143667931126</c:v>
                </c:pt>
                <c:pt idx="21">
                  <c:v>39.509031959882151</c:v>
                </c:pt>
                <c:pt idx="22">
                  <c:v>40.213195636091015</c:v>
                </c:pt>
                <c:pt idx="23">
                  <c:v>40.919926794912747</c:v>
                </c:pt>
                <c:pt idx="24">
                  <c:v>41.633037590405031</c:v>
                </c:pt>
                <c:pt idx="25">
                  <c:v>42.369450085103807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12.169138376544062</c:v>
                </c:pt>
                <c:pt idx="1">
                  <c:v>13.858879474655836</c:v>
                </c:pt>
                <c:pt idx="2">
                  <c:v>13.861458030066556</c:v>
                </c:pt>
                <c:pt idx="3">
                  <c:v>12.333053946988544</c:v>
                </c:pt>
                <c:pt idx="4">
                  <c:v>12.608120864612198</c:v>
                </c:pt>
                <c:pt idx="5">
                  <c:v>12.249932559226396</c:v>
                </c:pt>
                <c:pt idx="6">
                  <c:v>13.235501551323926</c:v>
                </c:pt>
                <c:pt idx="7">
                  <c:v>12.481514978447773</c:v>
                </c:pt>
                <c:pt idx="8">
                  <c:v>12.918562370257737</c:v>
                </c:pt>
                <c:pt idx="9">
                  <c:v>12.704945142679662</c:v>
                </c:pt>
                <c:pt idx="10">
                  <c:v>13.787034340236366</c:v>
                </c:pt>
                <c:pt idx="11">
                  <c:v>11.232423656049976</c:v>
                </c:pt>
                <c:pt idx="12">
                  <c:v>11.254982914450963</c:v>
                </c:pt>
                <c:pt idx="13">
                  <c:v>11.314384979871312</c:v>
                </c:pt>
                <c:pt idx="14">
                  <c:v>11.383373529130422</c:v>
                </c:pt>
                <c:pt idx="15">
                  <c:v>11.450039009520147</c:v>
                </c:pt>
                <c:pt idx="16">
                  <c:v>11.51566881532332</c:v>
                </c:pt>
                <c:pt idx="17">
                  <c:v>11.571916353304223</c:v>
                </c:pt>
                <c:pt idx="18">
                  <c:v>11.629622106259403</c:v>
                </c:pt>
                <c:pt idx="19">
                  <c:v>11.68402067491931</c:v>
                </c:pt>
                <c:pt idx="20">
                  <c:v>11.740987431384626</c:v>
                </c:pt>
                <c:pt idx="21">
                  <c:v>11.801950684524092</c:v>
                </c:pt>
                <c:pt idx="22">
                  <c:v>11.872758677313415</c:v>
                </c:pt>
                <c:pt idx="23">
                  <c:v>11.942231462728833</c:v>
                </c:pt>
                <c:pt idx="24">
                  <c:v>12.016479332697497</c:v>
                </c:pt>
                <c:pt idx="25">
                  <c:v>12.086881450572772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13.102584940301567</c:v>
                </c:pt>
                <c:pt idx="1">
                  <c:v>12.867445229614063</c:v>
                </c:pt>
                <c:pt idx="2">
                  <c:v>14.117071381294178</c:v>
                </c:pt>
                <c:pt idx="3">
                  <c:v>14.49833903019222</c:v>
                </c:pt>
                <c:pt idx="4">
                  <c:v>14.769297578225213</c:v>
                </c:pt>
                <c:pt idx="5">
                  <c:v>15.174222582095563</c:v>
                </c:pt>
                <c:pt idx="6">
                  <c:v>17.225342964998365</c:v>
                </c:pt>
                <c:pt idx="7">
                  <c:v>17.786909340842904</c:v>
                </c:pt>
                <c:pt idx="8">
                  <c:v>18.244809353959941</c:v>
                </c:pt>
                <c:pt idx="9">
                  <c:v>17.39008714554198</c:v>
                </c:pt>
                <c:pt idx="10">
                  <c:v>18.9667205053949</c:v>
                </c:pt>
                <c:pt idx="11">
                  <c:v>16.196943167929348</c:v>
                </c:pt>
                <c:pt idx="12">
                  <c:v>15.924315408364706</c:v>
                </c:pt>
                <c:pt idx="13">
                  <c:v>15.94772119483433</c:v>
                </c:pt>
                <c:pt idx="14">
                  <c:v>16.094570124147431</c:v>
                </c:pt>
                <c:pt idx="15">
                  <c:v>16.228123676963005</c:v>
                </c:pt>
                <c:pt idx="16">
                  <c:v>16.33684466919448</c:v>
                </c:pt>
                <c:pt idx="17">
                  <c:v>16.446311619545909</c:v>
                </c:pt>
                <c:pt idx="18">
                  <c:v>16.568912487784996</c:v>
                </c:pt>
                <c:pt idx="19">
                  <c:v>16.699822190350986</c:v>
                </c:pt>
                <c:pt idx="20">
                  <c:v>16.841880356423214</c:v>
                </c:pt>
                <c:pt idx="21">
                  <c:v>16.961538267118328</c:v>
                </c:pt>
                <c:pt idx="22">
                  <c:v>17.060085080153563</c:v>
                </c:pt>
                <c:pt idx="23">
                  <c:v>17.148257872839174</c:v>
                </c:pt>
                <c:pt idx="24">
                  <c:v>17.227162494578184</c:v>
                </c:pt>
                <c:pt idx="25">
                  <c:v>17.344011825604888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61.897475475443912</c:v>
                </c:pt>
                <c:pt idx="1">
                  <c:v>57.073432902246907</c:v>
                </c:pt>
                <c:pt idx="2">
                  <c:v>60.310161729224156</c:v>
                </c:pt>
                <c:pt idx="3">
                  <c:v>59.655475713154537</c:v>
                </c:pt>
                <c:pt idx="4">
                  <c:v>61.270646893463336</c:v>
                </c:pt>
                <c:pt idx="5">
                  <c:v>62.28291001966744</c:v>
                </c:pt>
                <c:pt idx="6">
                  <c:v>64.539705744270293</c:v>
                </c:pt>
                <c:pt idx="7">
                  <c:v>65.397853143897436</c:v>
                </c:pt>
                <c:pt idx="8">
                  <c:v>66.346375280843873</c:v>
                </c:pt>
                <c:pt idx="9">
                  <c:v>66.943587082756139</c:v>
                </c:pt>
                <c:pt idx="10">
                  <c:v>72.132594042209632</c:v>
                </c:pt>
                <c:pt idx="11">
                  <c:v>70.371215098924964</c:v>
                </c:pt>
                <c:pt idx="12">
                  <c:v>70.601723618972983</c:v>
                </c:pt>
                <c:pt idx="13">
                  <c:v>71.043430581195835</c:v>
                </c:pt>
                <c:pt idx="14">
                  <c:v>71.553006229572063</c:v>
                </c:pt>
                <c:pt idx="15">
                  <c:v>71.967676916493247</c:v>
                </c:pt>
                <c:pt idx="16">
                  <c:v>72.355077717038085</c:v>
                </c:pt>
                <c:pt idx="17">
                  <c:v>72.717916711416464</c:v>
                </c:pt>
                <c:pt idx="18">
                  <c:v>73.147224050958911</c:v>
                </c:pt>
                <c:pt idx="19">
                  <c:v>73.561909173395421</c:v>
                </c:pt>
                <c:pt idx="20">
                  <c:v>74.037666221137371</c:v>
                </c:pt>
                <c:pt idx="21">
                  <c:v>74.462508705453445</c:v>
                </c:pt>
                <c:pt idx="22">
                  <c:v>74.882192792668093</c:v>
                </c:pt>
                <c:pt idx="23">
                  <c:v>75.320544914288377</c:v>
                </c:pt>
                <c:pt idx="24">
                  <c:v>75.805593604966091</c:v>
                </c:pt>
                <c:pt idx="25">
                  <c:v>76.272953337435922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113.24692820286124</c:v>
                </c:pt>
                <c:pt idx="1">
                  <c:v>115.66971679273493</c:v>
                </c:pt>
                <c:pt idx="2">
                  <c:v>119.21559141757395</c:v>
                </c:pt>
                <c:pt idx="3">
                  <c:v>115.82313947098558</c:v>
                </c:pt>
                <c:pt idx="4">
                  <c:v>119.3428308069968</c:v>
                </c:pt>
                <c:pt idx="5">
                  <c:v>124.12386132422722</c:v>
                </c:pt>
                <c:pt idx="6">
                  <c:v>121.50988586710346</c:v>
                </c:pt>
                <c:pt idx="7">
                  <c:v>124.31842002816529</c:v>
                </c:pt>
                <c:pt idx="8">
                  <c:v>123.18064469813794</c:v>
                </c:pt>
                <c:pt idx="9">
                  <c:v>119.67404102744439</c:v>
                </c:pt>
                <c:pt idx="10">
                  <c:v>128.89786566598025</c:v>
                </c:pt>
                <c:pt idx="11">
                  <c:v>132.59187587672344</c:v>
                </c:pt>
                <c:pt idx="12">
                  <c:v>132.85554766916249</c:v>
                </c:pt>
                <c:pt idx="13">
                  <c:v>133.23203625890591</c:v>
                </c:pt>
                <c:pt idx="14">
                  <c:v>133.736639417682</c:v>
                </c:pt>
                <c:pt idx="15">
                  <c:v>134.06390966099619</c:v>
                </c:pt>
                <c:pt idx="16">
                  <c:v>134.25450290878857</c:v>
                </c:pt>
                <c:pt idx="17">
                  <c:v>134.38722624824251</c:v>
                </c:pt>
                <c:pt idx="18">
                  <c:v>134.4571372333852</c:v>
                </c:pt>
                <c:pt idx="19">
                  <c:v>134.53139100865369</c:v>
                </c:pt>
                <c:pt idx="20">
                  <c:v>134.56074112278833</c:v>
                </c:pt>
                <c:pt idx="21">
                  <c:v>134.53764465561864</c:v>
                </c:pt>
                <c:pt idx="22">
                  <c:v>134.51443199923921</c:v>
                </c:pt>
                <c:pt idx="23">
                  <c:v>134.39928121842055</c:v>
                </c:pt>
                <c:pt idx="24">
                  <c:v>134.15991537568706</c:v>
                </c:pt>
                <c:pt idx="25">
                  <c:v>133.88824226715977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32.392370026931602</c:v>
                </c:pt>
                <c:pt idx="1">
                  <c:v>29.291015698528224</c:v>
                </c:pt>
                <c:pt idx="2">
                  <c:v>29.05288148261462</c:v>
                </c:pt>
                <c:pt idx="3">
                  <c:v>31.019010698846429</c:v>
                </c:pt>
                <c:pt idx="4">
                  <c:v>30.823233008566397</c:v>
                </c:pt>
                <c:pt idx="5">
                  <c:v>29.66779401880293</c:v>
                </c:pt>
                <c:pt idx="6">
                  <c:v>28.265316105544048</c:v>
                </c:pt>
                <c:pt idx="7">
                  <c:v>28.562544072923384</c:v>
                </c:pt>
                <c:pt idx="8">
                  <c:v>29.705324506791587</c:v>
                </c:pt>
                <c:pt idx="9">
                  <c:v>26.519813838828377</c:v>
                </c:pt>
                <c:pt idx="10">
                  <c:v>26.654604449270561</c:v>
                </c:pt>
                <c:pt idx="11">
                  <c:v>26.471820754617866</c:v>
                </c:pt>
                <c:pt idx="12">
                  <c:v>26.147334855703875</c:v>
                </c:pt>
                <c:pt idx="13">
                  <c:v>25.850052431503581</c:v>
                </c:pt>
                <c:pt idx="14">
                  <c:v>25.609216201336103</c:v>
                </c:pt>
                <c:pt idx="15">
                  <c:v>25.21323945616</c:v>
                </c:pt>
                <c:pt idx="16">
                  <c:v>24.722926882193232</c:v>
                </c:pt>
                <c:pt idx="17">
                  <c:v>24.078171431529878</c:v>
                </c:pt>
                <c:pt idx="18">
                  <c:v>23.281633998528822</c:v>
                </c:pt>
                <c:pt idx="19">
                  <c:v>22.440346518657897</c:v>
                </c:pt>
                <c:pt idx="20">
                  <c:v>21.60016247393704</c:v>
                </c:pt>
                <c:pt idx="21">
                  <c:v>21.00395988045857</c:v>
                </c:pt>
                <c:pt idx="22">
                  <c:v>20.433993749225866</c:v>
                </c:pt>
                <c:pt idx="23">
                  <c:v>19.926610686879616</c:v>
                </c:pt>
                <c:pt idx="24">
                  <c:v>19.527949554147877</c:v>
                </c:pt>
                <c:pt idx="25">
                  <c:v>18.71749734809211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9.4290357719766735</c:v>
                </c:pt>
                <c:pt idx="1">
                  <c:v>11.504969294029415</c:v>
                </c:pt>
                <c:pt idx="2">
                  <c:v>12.525330874121583</c:v>
                </c:pt>
                <c:pt idx="3">
                  <c:v>10.671998151371907</c:v>
                </c:pt>
                <c:pt idx="4">
                  <c:v>11.093875630566819</c:v>
                </c:pt>
                <c:pt idx="5">
                  <c:v>12.480052372889473</c:v>
                </c:pt>
                <c:pt idx="6">
                  <c:v>10.501029572781045</c:v>
                </c:pt>
                <c:pt idx="7">
                  <c:v>9.0633419945255103</c:v>
                </c:pt>
                <c:pt idx="8">
                  <c:v>10.990000492893712</c:v>
                </c:pt>
                <c:pt idx="9">
                  <c:v>12.431678409974623</c:v>
                </c:pt>
                <c:pt idx="10">
                  <c:v>10.654462517281713</c:v>
                </c:pt>
                <c:pt idx="11">
                  <c:v>10.065872632205567</c:v>
                </c:pt>
                <c:pt idx="12">
                  <c:v>10.096954487586309</c:v>
                </c:pt>
                <c:pt idx="13">
                  <c:v>10.216225430827549</c:v>
                </c:pt>
                <c:pt idx="14">
                  <c:v>10.382251115847078</c:v>
                </c:pt>
                <c:pt idx="15">
                  <c:v>10.519176383796156</c:v>
                </c:pt>
                <c:pt idx="16">
                  <c:v>10.646630821160175</c:v>
                </c:pt>
                <c:pt idx="17">
                  <c:v>10.773952012347243</c:v>
                </c:pt>
                <c:pt idx="18">
                  <c:v>10.904528171770194</c:v>
                </c:pt>
                <c:pt idx="19">
                  <c:v>11.043005549740924</c:v>
                </c:pt>
                <c:pt idx="20">
                  <c:v>11.182796915988142</c:v>
                </c:pt>
                <c:pt idx="21">
                  <c:v>11.318407840085067</c:v>
                </c:pt>
                <c:pt idx="22">
                  <c:v>11.45337372027852</c:v>
                </c:pt>
                <c:pt idx="23">
                  <c:v>11.584921461881605</c:v>
                </c:pt>
                <c:pt idx="24">
                  <c:v>11.714764587488029</c:v>
                </c:pt>
                <c:pt idx="25">
                  <c:v>11.840335590836942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41.021547923930484</c:v>
                </c:pt>
                <c:pt idx="1">
                  <c:v>43.680346759075384</c:v>
                </c:pt>
                <c:pt idx="2">
                  <c:v>40.64920824481618</c:v>
                </c:pt>
                <c:pt idx="3">
                  <c:v>42.600868502053913</c:v>
                </c:pt>
                <c:pt idx="4">
                  <c:v>46.315277967026063</c:v>
                </c:pt>
                <c:pt idx="5">
                  <c:v>45.570780111200229</c:v>
                </c:pt>
                <c:pt idx="6">
                  <c:v>45.159410166113645</c:v>
                </c:pt>
                <c:pt idx="7">
                  <c:v>46.12421529848298</c:v>
                </c:pt>
                <c:pt idx="8">
                  <c:v>43.852165059968684</c:v>
                </c:pt>
                <c:pt idx="9">
                  <c:v>45.57927032289215</c:v>
                </c:pt>
                <c:pt idx="10">
                  <c:v>41.687227271374859</c:v>
                </c:pt>
                <c:pt idx="11">
                  <c:v>41.78952285576338</c:v>
                </c:pt>
                <c:pt idx="12">
                  <c:v>41.381686568293439</c:v>
                </c:pt>
                <c:pt idx="13">
                  <c:v>40.997342074649858</c:v>
                </c:pt>
                <c:pt idx="14">
                  <c:v>40.732536635950943</c:v>
                </c:pt>
                <c:pt idx="15">
                  <c:v>40.450783047085338</c:v>
                </c:pt>
                <c:pt idx="16">
                  <c:v>40.117125628121336</c:v>
                </c:pt>
                <c:pt idx="17">
                  <c:v>39.744239221905616</c:v>
                </c:pt>
                <c:pt idx="18">
                  <c:v>39.378465746327826</c:v>
                </c:pt>
                <c:pt idx="19">
                  <c:v>39.033629412652715</c:v>
                </c:pt>
                <c:pt idx="20">
                  <c:v>38.715236324128476</c:v>
                </c:pt>
                <c:pt idx="21">
                  <c:v>38.385466747742925</c:v>
                </c:pt>
                <c:pt idx="22">
                  <c:v>38.052576742348911</c:v>
                </c:pt>
                <c:pt idx="23">
                  <c:v>37.731715496287443</c:v>
                </c:pt>
                <c:pt idx="24">
                  <c:v>37.40014742362245</c:v>
                </c:pt>
                <c:pt idx="25">
                  <c:v>37.068307305991624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41.390978347634316</c:v>
                </c:pt>
                <c:pt idx="1">
                  <c:v>38.630932715609163</c:v>
                </c:pt>
                <c:pt idx="2">
                  <c:v>36.222509034910431</c:v>
                </c:pt>
                <c:pt idx="3">
                  <c:v>35.537475197588691</c:v>
                </c:pt>
                <c:pt idx="4">
                  <c:v>38.216145287135021</c:v>
                </c:pt>
                <c:pt idx="5">
                  <c:v>42.085399170453535</c:v>
                </c:pt>
                <c:pt idx="6">
                  <c:v>37.704257097095322</c:v>
                </c:pt>
                <c:pt idx="7">
                  <c:v>41.194916328311997</c:v>
                </c:pt>
                <c:pt idx="8">
                  <c:v>35.798006572573584</c:v>
                </c:pt>
                <c:pt idx="9">
                  <c:v>40.317720449030332</c:v>
                </c:pt>
                <c:pt idx="10">
                  <c:v>34.881060321724483</c:v>
                </c:pt>
                <c:pt idx="11">
                  <c:v>35.141893636253315</c:v>
                </c:pt>
                <c:pt idx="12">
                  <c:v>34.641195287098014</c:v>
                </c:pt>
                <c:pt idx="13">
                  <c:v>34.067546032628542</c:v>
                </c:pt>
                <c:pt idx="14">
                  <c:v>33.625508116988193</c:v>
                </c:pt>
                <c:pt idx="15">
                  <c:v>33.220962000021991</c:v>
                </c:pt>
                <c:pt idx="16">
                  <c:v>32.789083180610675</c:v>
                </c:pt>
                <c:pt idx="17">
                  <c:v>32.354051926498478</c:v>
                </c:pt>
                <c:pt idx="18">
                  <c:v>31.924858544051041</c:v>
                </c:pt>
                <c:pt idx="19">
                  <c:v>31.481736225431945</c:v>
                </c:pt>
                <c:pt idx="20">
                  <c:v>31.030442910931413</c:v>
                </c:pt>
                <c:pt idx="21">
                  <c:v>30.579837858476846</c:v>
                </c:pt>
                <c:pt idx="22">
                  <c:v>30.129498319555914</c:v>
                </c:pt>
                <c:pt idx="23">
                  <c:v>29.6750205827136</c:v>
                </c:pt>
                <c:pt idx="24">
                  <c:v>29.211698898564784</c:v>
                </c:pt>
                <c:pt idx="25">
                  <c:v>28.760103795852288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23.758793231804894</c:v>
                </c:pt>
                <c:pt idx="1">
                  <c:v>23.038325086495199</c:v>
                </c:pt>
                <c:pt idx="2">
                  <c:v>23.624576930708685</c:v>
                </c:pt>
                <c:pt idx="3">
                  <c:v>22.724905958208513</c:v>
                </c:pt>
                <c:pt idx="4">
                  <c:v>23.755950034534273</c:v>
                </c:pt>
                <c:pt idx="5">
                  <c:v>25.218980615962128</c:v>
                </c:pt>
                <c:pt idx="6">
                  <c:v>23.472471351146286</c:v>
                </c:pt>
                <c:pt idx="7">
                  <c:v>25.081291413349714</c:v>
                </c:pt>
                <c:pt idx="8">
                  <c:v>24.081593357804188</c:v>
                </c:pt>
                <c:pt idx="9">
                  <c:v>21.47352131175187</c:v>
                </c:pt>
                <c:pt idx="10">
                  <c:v>21.275441174454738</c:v>
                </c:pt>
                <c:pt idx="11">
                  <c:v>22.139211926253076</c:v>
                </c:pt>
                <c:pt idx="12">
                  <c:v>21.868132089079086</c:v>
                </c:pt>
                <c:pt idx="13">
                  <c:v>21.663522595426304</c:v>
                </c:pt>
                <c:pt idx="14">
                  <c:v>21.539511849504809</c:v>
                </c:pt>
                <c:pt idx="15">
                  <c:v>21.408995501035161</c:v>
                </c:pt>
                <c:pt idx="16">
                  <c:v>21.341936060206063</c:v>
                </c:pt>
                <c:pt idx="17">
                  <c:v>21.220868449372709</c:v>
                </c:pt>
                <c:pt idx="18">
                  <c:v>21.100456389875163</c:v>
                </c:pt>
                <c:pt idx="19">
                  <c:v>20.980005274365571</c:v>
                </c:pt>
                <c:pt idx="20">
                  <c:v>20.866271196117012</c:v>
                </c:pt>
                <c:pt idx="21">
                  <c:v>20.761338566290625</c:v>
                </c:pt>
                <c:pt idx="22">
                  <c:v>20.668378198962355</c:v>
                </c:pt>
                <c:pt idx="23">
                  <c:v>20.569531941500063</c:v>
                </c:pt>
                <c:pt idx="24">
                  <c:v>20.462158608071</c:v>
                </c:pt>
                <c:pt idx="25">
                  <c:v>20.437607507361019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86.031915276353786</c:v>
                </c:pt>
                <c:pt idx="1">
                  <c:v>78.874146130795879</c:v>
                </c:pt>
                <c:pt idx="2">
                  <c:v>78.410178132351845</c:v>
                </c:pt>
                <c:pt idx="3">
                  <c:v>80.483420462955181</c:v>
                </c:pt>
                <c:pt idx="4">
                  <c:v>84.475751398856616</c:v>
                </c:pt>
                <c:pt idx="5">
                  <c:v>88.284246954522047</c:v>
                </c:pt>
                <c:pt idx="6">
                  <c:v>91.41240662187856</c:v>
                </c:pt>
                <c:pt idx="7">
                  <c:v>87.741216607902075</c:v>
                </c:pt>
                <c:pt idx="8">
                  <c:v>87.857703344450414</c:v>
                </c:pt>
                <c:pt idx="9">
                  <c:v>91.306747660390116</c:v>
                </c:pt>
                <c:pt idx="10">
                  <c:v>89.35587777349015</c:v>
                </c:pt>
                <c:pt idx="11">
                  <c:v>89.616914284794618</c:v>
                </c:pt>
                <c:pt idx="12">
                  <c:v>90.179031451450172</c:v>
                </c:pt>
                <c:pt idx="13">
                  <c:v>91.014054619835733</c:v>
                </c:pt>
                <c:pt idx="14">
                  <c:v>91.911054153188786</c:v>
                </c:pt>
                <c:pt idx="15">
                  <c:v>92.671490742051745</c:v>
                </c:pt>
                <c:pt idx="16">
                  <c:v>93.401599231110026</c:v>
                </c:pt>
                <c:pt idx="17">
                  <c:v>94.136576059599108</c:v>
                </c:pt>
                <c:pt idx="18">
                  <c:v>94.924967073063613</c:v>
                </c:pt>
                <c:pt idx="19">
                  <c:v>95.732800508573874</c:v>
                </c:pt>
                <c:pt idx="20">
                  <c:v>96.612739989118069</c:v>
                </c:pt>
                <c:pt idx="21">
                  <c:v>97.437544893805153</c:v>
                </c:pt>
                <c:pt idx="22">
                  <c:v>98.301693412789547</c:v>
                </c:pt>
                <c:pt idx="23">
                  <c:v>99.240089034495156</c:v>
                </c:pt>
                <c:pt idx="24">
                  <c:v>100.15618910146308</c:v>
                </c:pt>
                <c:pt idx="25">
                  <c:v>101.13191080714164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22.666843659210819</c:v>
                </c:pt>
                <c:pt idx="1">
                  <c:v>24.558587631489996</c:v>
                </c:pt>
                <c:pt idx="2">
                  <c:v>24.907256037361339</c:v>
                </c:pt>
                <c:pt idx="3">
                  <c:v>21.88585253822102</c:v>
                </c:pt>
                <c:pt idx="4">
                  <c:v>22.549372132207193</c:v>
                </c:pt>
                <c:pt idx="5">
                  <c:v>24.73508754304893</c:v>
                </c:pt>
                <c:pt idx="6">
                  <c:v>25.362584708548397</c:v>
                </c:pt>
                <c:pt idx="7">
                  <c:v>24.244088886955261</c:v>
                </c:pt>
                <c:pt idx="8">
                  <c:v>25.327337019689825</c:v>
                </c:pt>
                <c:pt idx="9">
                  <c:v>28.763101417168759</c:v>
                </c:pt>
                <c:pt idx="10">
                  <c:v>27.38894634651437</c:v>
                </c:pt>
                <c:pt idx="11">
                  <c:v>24.594691878123534</c:v>
                </c:pt>
                <c:pt idx="12">
                  <c:v>24.149210452687971</c:v>
                </c:pt>
                <c:pt idx="13">
                  <c:v>23.997111833589642</c:v>
                </c:pt>
                <c:pt idx="14">
                  <c:v>23.910056391283117</c:v>
                </c:pt>
                <c:pt idx="15">
                  <c:v>23.790870063827352</c:v>
                </c:pt>
                <c:pt idx="16">
                  <c:v>23.653134747184094</c:v>
                </c:pt>
                <c:pt idx="17">
                  <c:v>23.517966803789054</c:v>
                </c:pt>
                <c:pt idx="18">
                  <c:v>23.364983059754046</c:v>
                </c:pt>
                <c:pt idx="19">
                  <c:v>23.214138445875292</c:v>
                </c:pt>
                <c:pt idx="20">
                  <c:v>23.073622318180835</c:v>
                </c:pt>
                <c:pt idx="21">
                  <c:v>22.912378287078393</c:v>
                </c:pt>
                <c:pt idx="22">
                  <c:v>22.779255286599582</c:v>
                </c:pt>
                <c:pt idx="23">
                  <c:v>22.664042926139771</c:v>
                </c:pt>
                <c:pt idx="24">
                  <c:v>22.563601468171512</c:v>
                </c:pt>
                <c:pt idx="25">
                  <c:v>22.485282404248952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1.838530885080905</c:v>
                </c:pt>
                <c:pt idx="1">
                  <c:v>1.2530576116646344</c:v>
                </c:pt>
                <c:pt idx="2">
                  <c:v>1.2332410246236214</c:v>
                </c:pt>
                <c:pt idx="3">
                  <c:v>1.1304064674094312</c:v>
                </c:pt>
                <c:pt idx="4">
                  <c:v>1.3001689337557192</c:v>
                </c:pt>
                <c:pt idx="5">
                  <c:v>1.1816833079212998</c:v>
                </c:pt>
                <c:pt idx="6">
                  <c:v>1.0065143699600676</c:v>
                </c:pt>
                <c:pt idx="7">
                  <c:v>1.0765645785581972</c:v>
                </c:pt>
                <c:pt idx="8">
                  <c:v>1.110193237436186</c:v>
                </c:pt>
                <c:pt idx="9">
                  <c:v>1.0052253134971603</c:v>
                </c:pt>
                <c:pt idx="10">
                  <c:v>1.2823547067421543</c:v>
                </c:pt>
                <c:pt idx="11">
                  <c:v>0.9121602745516928</c:v>
                </c:pt>
                <c:pt idx="12">
                  <c:v>0.91836899103214253</c:v>
                </c:pt>
                <c:pt idx="13">
                  <c:v>0.92653917995203072</c:v>
                </c:pt>
                <c:pt idx="14">
                  <c:v>0.93530752250466953</c:v>
                </c:pt>
                <c:pt idx="15">
                  <c:v>0.94368600056154772</c:v>
                </c:pt>
                <c:pt idx="16">
                  <c:v>0.95187804935754083</c:v>
                </c:pt>
                <c:pt idx="17">
                  <c:v>0.95974890531332424</c:v>
                </c:pt>
                <c:pt idx="18">
                  <c:v>0.9684188729822466</c:v>
                </c:pt>
                <c:pt idx="19">
                  <c:v>0.97683186984072645</c:v>
                </c:pt>
                <c:pt idx="20">
                  <c:v>0.98536718277534463</c:v>
                </c:pt>
                <c:pt idx="21">
                  <c:v>0.99372352726113167</c:v>
                </c:pt>
                <c:pt idx="22">
                  <c:v>1.0024061457449263</c:v>
                </c:pt>
                <c:pt idx="23">
                  <c:v>1.0111497093747379</c:v>
                </c:pt>
                <c:pt idx="24">
                  <c:v>1.0202450546955475</c:v>
                </c:pt>
                <c:pt idx="25">
                  <c:v>1.0292870887816308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79.687981158928537</c:v>
                </c:pt>
                <c:pt idx="1">
                  <c:v>85.435952550924057</c:v>
                </c:pt>
                <c:pt idx="2">
                  <c:v>82.363056858728442</c:v>
                </c:pt>
                <c:pt idx="3">
                  <c:v>80.286153859733815</c:v>
                </c:pt>
                <c:pt idx="4">
                  <c:v>83.032365565520621</c:v>
                </c:pt>
                <c:pt idx="5">
                  <c:v>79.977945128675643</c:v>
                </c:pt>
                <c:pt idx="6">
                  <c:v>88.394486071243406</c:v>
                </c:pt>
                <c:pt idx="7">
                  <c:v>86.397318323337771</c:v>
                </c:pt>
                <c:pt idx="8">
                  <c:v>78.975031333956608</c:v>
                </c:pt>
                <c:pt idx="9">
                  <c:v>80.266197207760015</c:v>
                </c:pt>
                <c:pt idx="10">
                  <c:v>77.785009922909666</c:v>
                </c:pt>
                <c:pt idx="11">
                  <c:v>75.52445489984872</c:v>
                </c:pt>
                <c:pt idx="12">
                  <c:v>75.057593786204123</c:v>
                </c:pt>
                <c:pt idx="13">
                  <c:v>74.890252218793009</c:v>
                </c:pt>
                <c:pt idx="14">
                  <c:v>74.782737385782696</c:v>
                </c:pt>
                <c:pt idx="15">
                  <c:v>74.536722185345155</c:v>
                </c:pt>
                <c:pt idx="16">
                  <c:v>74.244591274421296</c:v>
                </c:pt>
                <c:pt idx="17">
                  <c:v>73.907765666059703</c:v>
                </c:pt>
                <c:pt idx="18">
                  <c:v>73.542381676802606</c:v>
                </c:pt>
                <c:pt idx="19">
                  <c:v>73.166961687773764</c:v>
                </c:pt>
                <c:pt idx="20">
                  <c:v>72.78895586050983</c:v>
                </c:pt>
                <c:pt idx="21">
                  <c:v>72.494805071412017</c:v>
                </c:pt>
                <c:pt idx="22">
                  <c:v>72.114288150700972</c:v>
                </c:pt>
                <c:pt idx="23">
                  <c:v>71.743286426556338</c:v>
                </c:pt>
                <c:pt idx="24">
                  <c:v>71.398181307162091</c:v>
                </c:pt>
                <c:pt idx="25">
                  <c:v>71.113590943767335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19.946590831165178</c:v>
                </c:pt>
                <c:pt idx="1">
                  <c:v>20.035981568954806</c:v>
                </c:pt>
                <c:pt idx="2">
                  <c:v>20.118927445741299</c:v>
                </c:pt>
                <c:pt idx="3">
                  <c:v>20.396800608327336</c:v>
                </c:pt>
                <c:pt idx="4">
                  <c:v>19.427180322609836</c:v>
                </c:pt>
                <c:pt idx="5">
                  <c:v>22.326593894269095</c:v>
                </c:pt>
                <c:pt idx="6">
                  <c:v>22.007454503871447</c:v>
                </c:pt>
                <c:pt idx="7">
                  <c:v>23.615519181425661</c:v>
                </c:pt>
                <c:pt idx="8">
                  <c:v>24.03321544484006</c:v>
                </c:pt>
                <c:pt idx="9">
                  <c:v>23.155722219576699</c:v>
                </c:pt>
                <c:pt idx="10">
                  <c:v>24.662533020629784</c:v>
                </c:pt>
                <c:pt idx="11">
                  <c:v>26.019912361385458</c:v>
                </c:pt>
                <c:pt idx="12">
                  <c:v>26.338400507682913</c:v>
                </c:pt>
                <c:pt idx="13">
                  <c:v>26.699956551177497</c:v>
                </c:pt>
                <c:pt idx="14">
                  <c:v>27.078989834199177</c:v>
                </c:pt>
                <c:pt idx="15">
                  <c:v>27.407959559453872</c:v>
                </c:pt>
                <c:pt idx="16">
                  <c:v>27.716543177459585</c:v>
                </c:pt>
                <c:pt idx="17">
                  <c:v>28.024503438357232</c:v>
                </c:pt>
                <c:pt idx="18">
                  <c:v>28.335378552867908</c:v>
                </c:pt>
                <c:pt idx="19">
                  <c:v>28.64092455504321</c:v>
                </c:pt>
                <c:pt idx="20">
                  <c:v>28.967369320687432</c:v>
                </c:pt>
                <c:pt idx="21">
                  <c:v>29.284176079656131</c:v>
                </c:pt>
                <c:pt idx="22">
                  <c:v>29.61116945174955</c:v>
                </c:pt>
                <c:pt idx="23">
                  <c:v>29.943393600798185</c:v>
                </c:pt>
                <c:pt idx="24">
                  <c:v>30.266273331423506</c:v>
                </c:pt>
                <c:pt idx="25">
                  <c:v>30.588596653116337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39.732259499983186</c:v>
                </c:pt>
                <c:pt idx="1">
                  <c:v>38.544781715138143</c:v>
                </c:pt>
                <c:pt idx="2">
                  <c:v>37.482941353750135</c:v>
                </c:pt>
                <c:pt idx="3">
                  <c:v>39.648229066004802</c:v>
                </c:pt>
                <c:pt idx="4">
                  <c:v>40.901905749696574</c:v>
                </c:pt>
                <c:pt idx="5">
                  <c:v>43.263880473900223</c:v>
                </c:pt>
                <c:pt idx="6">
                  <c:v>41.916388209393524</c:v>
                </c:pt>
                <c:pt idx="7">
                  <c:v>43.766381656542954</c:v>
                </c:pt>
                <c:pt idx="8">
                  <c:v>44.446279772295902</c:v>
                </c:pt>
                <c:pt idx="9">
                  <c:v>40.722870035946805</c:v>
                </c:pt>
                <c:pt idx="10">
                  <c:v>37.683317808524727</c:v>
                </c:pt>
                <c:pt idx="11">
                  <c:v>39.886330173382703</c:v>
                </c:pt>
                <c:pt idx="12">
                  <c:v>39.605353720963258</c:v>
                </c:pt>
                <c:pt idx="13">
                  <c:v>39.312206923957177</c:v>
                </c:pt>
                <c:pt idx="14">
                  <c:v>39.101654250593711</c:v>
                </c:pt>
                <c:pt idx="15">
                  <c:v>38.875423247647028</c:v>
                </c:pt>
                <c:pt idx="16">
                  <c:v>38.616026574856015</c:v>
                </c:pt>
                <c:pt idx="17">
                  <c:v>38.322002373312863</c:v>
                </c:pt>
                <c:pt idx="18">
                  <c:v>37.955484836932328</c:v>
                </c:pt>
                <c:pt idx="19">
                  <c:v>37.596220563935617</c:v>
                </c:pt>
                <c:pt idx="20">
                  <c:v>37.254497165626141</c:v>
                </c:pt>
                <c:pt idx="21">
                  <c:v>36.952061022278968</c:v>
                </c:pt>
                <c:pt idx="22">
                  <c:v>36.637124169594735</c:v>
                </c:pt>
                <c:pt idx="23">
                  <c:v>36.289105900117669</c:v>
                </c:pt>
                <c:pt idx="24">
                  <c:v>35.875816823361063</c:v>
                </c:pt>
                <c:pt idx="25">
                  <c:v>35.45237744532146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45.389078287900638</c:v>
                </c:pt>
                <c:pt idx="1">
                  <c:v>43.304789285761359</c:v>
                </c:pt>
                <c:pt idx="2">
                  <c:v>40.082917865867891</c:v>
                </c:pt>
                <c:pt idx="3">
                  <c:v>42.999321641190704</c:v>
                </c:pt>
                <c:pt idx="4">
                  <c:v>45.094071905885407</c:v>
                </c:pt>
                <c:pt idx="5">
                  <c:v>46.576940827800399</c:v>
                </c:pt>
                <c:pt idx="6">
                  <c:v>48.930922168059297</c:v>
                </c:pt>
                <c:pt idx="7">
                  <c:v>48.635229714633489</c:v>
                </c:pt>
                <c:pt idx="8">
                  <c:v>53.003548594199422</c:v>
                </c:pt>
                <c:pt idx="9">
                  <c:v>46.294136363541192</c:v>
                </c:pt>
                <c:pt idx="10">
                  <c:v>43.417799885994043</c:v>
                </c:pt>
                <c:pt idx="11">
                  <c:v>44.02884121883438</c:v>
                </c:pt>
                <c:pt idx="12">
                  <c:v>43.915843295248514</c:v>
                </c:pt>
                <c:pt idx="13">
                  <c:v>43.935718593915688</c:v>
                </c:pt>
                <c:pt idx="14">
                  <c:v>43.958649280006874</c:v>
                </c:pt>
                <c:pt idx="15">
                  <c:v>43.835889075101285</c:v>
                </c:pt>
                <c:pt idx="16">
                  <c:v>43.655667649366535</c:v>
                </c:pt>
                <c:pt idx="17">
                  <c:v>43.430361197489177</c:v>
                </c:pt>
                <c:pt idx="18">
                  <c:v>43.192538698907534</c:v>
                </c:pt>
                <c:pt idx="19">
                  <c:v>42.970257137362061</c:v>
                </c:pt>
                <c:pt idx="20">
                  <c:v>42.768331028789795</c:v>
                </c:pt>
                <c:pt idx="21">
                  <c:v>42.511969989036999</c:v>
                </c:pt>
                <c:pt idx="22">
                  <c:v>42.253993286195993</c:v>
                </c:pt>
                <c:pt idx="23">
                  <c:v>42.012882204123322</c:v>
                </c:pt>
                <c:pt idx="24">
                  <c:v>41.766845866433655</c:v>
                </c:pt>
                <c:pt idx="25">
                  <c:v>41.537379943756356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22.262103392291326</c:v>
                </c:pt>
                <c:pt idx="1">
                  <c:v>22.026498409279942</c:v>
                </c:pt>
                <c:pt idx="2">
                  <c:v>21.617320910231644</c:v>
                </c:pt>
                <c:pt idx="3">
                  <c:v>21.674345970959397</c:v>
                </c:pt>
                <c:pt idx="4">
                  <c:v>23.52019881888377</c:v>
                </c:pt>
                <c:pt idx="5">
                  <c:v>25.744282473128173</c:v>
                </c:pt>
                <c:pt idx="6">
                  <c:v>26.395221673017865</c:v>
                </c:pt>
                <c:pt idx="7">
                  <c:v>24.188076486745768</c:v>
                </c:pt>
                <c:pt idx="8">
                  <c:v>23.96802808609138</c:v>
                </c:pt>
                <c:pt idx="9">
                  <c:v>22.473084288946584</c:v>
                </c:pt>
                <c:pt idx="10">
                  <c:v>20.556706199001834</c:v>
                </c:pt>
                <c:pt idx="11">
                  <c:v>35.552605957098713</c:v>
                </c:pt>
                <c:pt idx="12">
                  <c:v>35.942781015577673</c:v>
                </c:pt>
                <c:pt idx="13">
                  <c:v>36.421426577410507</c:v>
                </c:pt>
                <c:pt idx="14">
                  <c:v>36.981409229088996</c:v>
                </c:pt>
                <c:pt idx="15">
                  <c:v>37.520192616540982</c:v>
                </c:pt>
                <c:pt idx="16">
                  <c:v>38.033910664509079</c:v>
                </c:pt>
                <c:pt idx="17">
                  <c:v>38.482755825505151</c:v>
                </c:pt>
                <c:pt idx="18">
                  <c:v>38.886600470900817</c:v>
                </c:pt>
                <c:pt idx="19">
                  <c:v>39.281868746656578</c:v>
                </c:pt>
                <c:pt idx="20">
                  <c:v>39.675212184698168</c:v>
                </c:pt>
                <c:pt idx="21">
                  <c:v>40.054327675399684</c:v>
                </c:pt>
                <c:pt idx="22">
                  <c:v>40.464199038416169</c:v>
                </c:pt>
                <c:pt idx="23">
                  <c:v>40.887302821587319</c:v>
                </c:pt>
                <c:pt idx="24">
                  <c:v>41.312455708861002</c:v>
                </c:pt>
                <c:pt idx="25">
                  <c:v>41.74684623961965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113.36447084124876</c:v>
                </c:pt>
                <c:pt idx="1">
                  <c:v>109.19674449036546</c:v>
                </c:pt>
                <c:pt idx="2">
                  <c:v>103.34920664883525</c:v>
                </c:pt>
                <c:pt idx="3">
                  <c:v>108.40427982339212</c:v>
                </c:pt>
                <c:pt idx="4">
                  <c:v>110.08497697018089</c:v>
                </c:pt>
                <c:pt idx="5">
                  <c:v>115.465767761816</c:v>
                </c:pt>
                <c:pt idx="6">
                  <c:v>112.31291262423723</c:v>
                </c:pt>
                <c:pt idx="7">
                  <c:v>115.42518691789716</c:v>
                </c:pt>
                <c:pt idx="8">
                  <c:v>111.36092588160616</c:v>
                </c:pt>
                <c:pt idx="9">
                  <c:v>110.20030493601985</c:v>
                </c:pt>
                <c:pt idx="10">
                  <c:v>101.18749782298309</c:v>
                </c:pt>
                <c:pt idx="11">
                  <c:v>91.433465862313497</c:v>
                </c:pt>
                <c:pt idx="12">
                  <c:v>90.096914826693279</c:v>
                </c:pt>
                <c:pt idx="13">
                  <c:v>88.944635323749182</c:v>
                </c:pt>
                <c:pt idx="14">
                  <c:v>88.025654390386151</c:v>
                </c:pt>
                <c:pt idx="15">
                  <c:v>87.015577150115121</c:v>
                </c:pt>
                <c:pt idx="16">
                  <c:v>85.910086985005123</c:v>
                </c:pt>
                <c:pt idx="17">
                  <c:v>84.828620218969448</c:v>
                </c:pt>
                <c:pt idx="18">
                  <c:v>83.785425060409821</c:v>
                </c:pt>
                <c:pt idx="19">
                  <c:v>82.747459135465789</c:v>
                </c:pt>
                <c:pt idx="20">
                  <c:v>81.702487084711123</c:v>
                </c:pt>
                <c:pt idx="21">
                  <c:v>80.599862032250613</c:v>
                </c:pt>
                <c:pt idx="22">
                  <c:v>79.526075185115374</c:v>
                </c:pt>
                <c:pt idx="23">
                  <c:v>78.478229300189994</c:v>
                </c:pt>
                <c:pt idx="24">
                  <c:v>77.423700578877259</c:v>
                </c:pt>
                <c:pt idx="25">
                  <c:v>76.412524720668387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85.258577195959845</c:v>
                </c:pt>
                <c:pt idx="1">
                  <c:v>92.623557992818917</c:v>
                </c:pt>
                <c:pt idx="2">
                  <c:v>96.593620847752916</c:v>
                </c:pt>
                <c:pt idx="3">
                  <c:v>96.283559531684062</c:v>
                </c:pt>
                <c:pt idx="4">
                  <c:v>96.339994823958506</c:v>
                </c:pt>
                <c:pt idx="5">
                  <c:v>102.83046228241915</c:v>
                </c:pt>
                <c:pt idx="6">
                  <c:v>107.53296617443166</c:v>
                </c:pt>
                <c:pt idx="7">
                  <c:v>112.59059332218715</c:v>
                </c:pt>
                <c:pt idx="8">
                  <c:v>113.87491395263001</c:v>
                </c:pt>
                <c:pt idx="9">
                  <c:v>118.19486305699743</c:v>
                </c:pt>
                <c:pt idx="10">
                  <c:v>125.08779784728773</c:v>
                </c:pt>
                <c:pt idx="11">
                  <c:v>112.22340813348987</c:v>
                </c:pt>
                <c:pt idx="12">
                  <c:v>112.72811783720363</c:v>
                </c:pt>
                <c:pt idx="13">
                  <c:v>113.66113321208093</c:v>
                </c:pt>
                <c:pt idx="14">
                  <c:v>114.79257797587522</c:v>
                </c:pt>
                <c:pt idx="15">
                  <c:v>115.82603046988827</c:v>
                </c:pt>
                <c:pt idx="16">
                  <c:v>116.79543574749907</c:v>
                </c:pt>
                <c:pt idx="17">
                  <c:v>117.76751083402337</c:v>
                </c:pt>
                <c:pt idx="18">
                  <c:v>118.79034435925729</c:v>
                </c:pt>
                <c:pt idx="19">
                  <c:v>119.83054962404705</c:v>
                </c:pt>
                <c:pt idx="20">
                  <c:v>120.95630832304673</c:v>
                </c:pt>
                <c:pt idx="21">
                  <c:v>122.06599180644396</c:v>
                </c:pt>
                <c:pt idx="22">
                  <c:v>123.15489111088866</c:v>
                </c:pt>
                <c:pt idx="23">
                  <c:v>124.26429966281788</c:v>
                </c:pt>
                <c:pt idx="24">
                  <c:v>125.37003184526495</c:v>
                </c:pt>
                <c:pt idx="25">
                  <c:v>126.64165420659329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199.8938180984735</c:v>
                </c:pt>
                <c:pt idx="1">
                  <c:v>192.65833928817045</c:v>
                </c:pt>
                <c:pt idx="2">
                  <c:v>199.56223198321914</c:v>
                </c:pt>
                <c:pt idx="3">
                  <c:v>201.97142768739118</c:v>
                </c:pt>
                <c:pt idx="4">
                  <c:v>201.20180410383441</c:v>
                </c:pt>
                <c:pt idx="5">
                  <c:v>204.29189104282887</c:v>
                </c:pt>
                <c:pt idx="6">
                  <c:v>219.00817823374368</c:v>
                </c:pt>
                <c:pt idx="7">
                  <c:v>217.9708908964906</c:v>
                </c:pt>
                <c:pt idx="8">
                  <c:v>233.21283767567405</c:v>
                </c:pt>
                <c:pt idx="9">
                  <c:v>238.78887159958271</c:v>
                </c:pt>
                <c:pt idx="10">
                  <c:v>256.26007393493057</c:v>
                </c:pt>
                <c:pt idx="11">
                  <c:v>260.52511758406587</c:v>
                </c:pt>
                <c:pt idx="12">
                  <c:v>262.29851537378551</c:v>
                </c:pt>
                <c:pt idx="13">
                  <c:v>265.05287682995868</c:v>
                </c:pt>
                <c:pt idx="14">
                  <c:v>268.21085934583994</c:v>
                </c:pt>
                <c:pt idx="15">
                  <c:v>271.05273353837492</c:v>
                </c:pt>
                <c:pt idx="16">
                  <c:v>273.74572054621802</c:v>
                </c:pt>
                <c:pt idx="17">
                  <c:v>276.47500156911372</c:v>
                </c:pt>
                <c:pt idx="18">
                  <c:v>279.3922459436784</c:v>
                </c:pt>
                <c:pt idx="19">
                  <c:v>282.27529593385708</c:v>
                </c:pt>
                <c:pt idx="20">
                  <c:v>285.32525147198925</c:v>
                </c:pt>
                <c:pt idx="21">
                  <c:v>288.27468395930697</c:v>
                </c:pt>
                <c:pt idx="22">
                  <c:v>291.23267821301164</c:v>
                </c:pt>
                <c:pt idx="23">
                  <c:v>294.19880822108911</c:v>
                </c:pt>
                <c:pt idx="24">
                  <c:v>297.18785642110765</c:v>
                </c:pt>
                <c:pt idx="25">
                  <c:v>300.1646549245412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122.75017736826378</c:v>
                </c:pt>
                <c:pt idx="1">
                  <c:v>121.97625697816427</c:v>
                </c:pt>
                <c:pt idx="2">
                  <c:v>127.85300290679112</c:v>
                </c:pt>
                <c:pt idx="3">
                  <c:v>125.25580436367636</c:v>
                </c:pt>
                <c:pt idx="4">
                  <c:v>126.31989653978441</c:v>
                </c:pt>
                <c:pt idx="5">
                  <c:v>128.29035069613411</c:v>
                </c:pt>
                <c:pt idx="6">
                  <c:v>135.20559448183161</c:v>
                </c:pt>
                <c:pt idx="7">
                  <c:v>137.99420429156564</c:v>
                </c:pt>
                <c:pt idx="8">
                  <c:v>143.58125096896077</c:v>
                </c:pt>
                <c:pt idx="9">
                  <c:v>142.4048305406516</c:v>
                </c:pt>
                <c:pt idx="10">
                  <c:v>153.34242333090504</c:v>
                </c:pt>
                <c:pt idx="11">
                  <c:v>154.1728996902944</c:v>
                </c:pt>
                <c:pt idx="12">
                  <c:v>154.85901778454695</c:v>
                </c:pt>
                <c:pt idx="13">
                  <c:v>156.24436331163827</c:v>
                </c:pt>
                <c:pt idx="14">
                  <c:v>157.89438690394155</c:v>
                </c:pt>
                <c:pt idx="15">
                  <c:v>159.36235930199808</c:v>
                </c:pt>
                <c:pt idx="16">
                  <c:v>160.77019987193324</c:v>
                </c:pt>
                <c:pt idx="17">
                  <c:v>162.15367781857151</c:v>
                </c:pt>
                <c:pt idx="18">
                  <c:v>163.63615131050517</c:v>
                </c:pt>
                <c:pt idx="19">
                  <c:v>165.1305778020666</c:v>
                </c:pt>
                <c:pt idx="20">
                  <c:v>166.75020712597674</c:v>
                </c:pt>
                <c:pt idx="21">
                  <c:v>168.28982010739711</c:v>
                </c:pt>
                <c:pt idx="22">
                  <c:v>169.8139738195824</c:v>
                </c:pt>
                <c:pt idx="23">
                  <c:v>171.32532880502848</c:v>
                </c:pt>
                <c:pt idx="24">
                  <c:v>172.89916804559817</c:v>
                </c:pt>
                <c:pt idx="25">
                  <c:v>174.49180080714964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145.63929822979284</c:v>
                </c:pt>
                <c:pt idx="1">
                  <c:v>144.96073249126314</c:v>
                </c:pt>
                <c:pt idx="2">
                  <c:v>148.26847290018856</c:v>
                </c:pt>
                <c:pt idx="3">
                  <c:v>146.842150169832</c:v>
                </c:pt>
                <c:pt idx="4">
                  <c:v>150.16606381556321</c:v>
                </c:pt>
                <c:pt idx="5">
                  <c:v>153.79165534303016</c:v>
                </c:pt>
                <c:pt idx="6">
                  <c:v>149.77520197264752</c:v>
                </c:pt>
                <c:pt idx="7">
                  <c:v>152.88096410108867</c:v>
                </c:pt>
                <c:pt idx="8">
                  <c:v>152.88596920492952</c:v>
                </c:pt>
                <c:pt idx="9">
                  <c:v>146.19385486627277</c:v>
                </c:pt>
                <c:pt idx="10">
                  <c:v>155.5524701152508</c:v>
                </c:pt>
                <c:pt idx="11">
                  <c:v>159.06369663134132</c:v>
                </c:pt>
                <c:pt idx="12">
                  <c:v>159.00288252486638</c:v>
                </c:pt>
                <c:pt idx="13">
                  <c:v>159.08208869040948</c:v>
                </c:pt>
                <c:pt idx="14">
                  <c:v>159.3458556190181</c:v>
                </c:pt>
                <c:pt idx="15">
                  <c:v>159.2771491171562</c:v>
                </c:pt>
                <c:pt idx="16">
                  <c:v>158.9774297909818</c:v>
                </c:pt>
                <c:pt idx="17">
                  <c:v>158.46539767977239</c:v>
                </c:pt>
                <c:pt idx="18">
                  <c:v>157.73877123191403</c:v>
                </c:pt>
                <c:pt idx="19">
                  <c:v>156.97173752731157</c:v>
                </c:pt>
                <c:pt idx="20">
                  <c:v>156.16090359672538</c:v>
                </c:pt>
                <c:pt idx="21">
                  <c:v>155.54160453607722</c:v>
                </c:pt>
                <c:pt idx="22">
                  <c:v>154.94842574846507</c:v>
                </c:pt>
                <c:pt idx="23">
                  <c:v>154.32589190530018</c:v>
                </c:pt>
                <c:pt idx="24">
                  <c:v>153.68786492983494</c:v>
                </c:pt>
                <c:pt idx="25">
                  <c:v>152.60573961525188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115.60035527534637</c:v>
                </c:pt>
                <c:pt idx="1">
                  <c:v>116.85457385520917</c:v>
                </c:pt>
                <c:pt idx="2">
                  <c:v>113.02162508455687</c:v>
                </c:pt>
                <c:pt idx="3">
                  <c:v>111.53524780922302</c:v>
                </c:pt>
                <c:pt idx="4">
                  <c:v>119.38124891926216</c:v>
                </c:pt>
                <c:pt idx="5">
                  <c:v>125.35521227050536</c:v>
                </c:pt>
                <c:pt idx="6">
                  <c:v>116.83716818713629</c:v>
                </c:pt>
                <c:pt idx="7">
                  <c:v>121.4637650346702</c:v>
                </c:pt>
                <c:pt idx="8">
                  <c:v>114.72176548324018</c:v>
                </c:pt>
                <c:pt idx="9">
                  <c:v>119.80219049364898</c:v>
                </c:pt>
                <c:pt idx="10">
                  <c:v>108.4981912848358</c:v>
                </c:pt>
                <c:pt idx="11">
                  <c:v>109.13650105047535</c:v>
                </c:pt>
                <c:pt idx="12">
                  <c:v>107.98796843205685</c:v>
                </c:pt>
                <c:pt idx="13">
                  <c:v>106.94463613353226</c:v>
                </c:pt>
                <c:pt idx="14">
                  <c:v>106.27980771829101</c:v>
                </c:pt>
                <c:pt idx="15">
                  <c:v>105.59991693193865</c:v>
                </c:pt>
                <c:pt idx="16">
                  <c:v>104.89477569009826</c:v>
                </c:pt>
                <c:pt idx="17">
                  <c:v>104.09311161012405</c:v>
                </c:pt>
                <c:pt idx="18">
                  <c:v>103.30830885202423</c:v>
                </c:pt>
                <c:pt idx="19">
                  <c:v>102.53837646219115</c:v>
                </c:pt>
                <c:pt idx="20">
                  <c:v>101.79474734716504</c:v>
                </c:pt>
                <c:pt idx="21">
                  <c:v>101.04505101259545</c:v>
                </c:pt>
                <c:pt idx="22">
                  <c:v>100.3038269811457</c:v>
                </c:pt>
                <c:pt idx="23">
                  <c:v>99.561189482382701</c:v>
                </c:pt>
                <c:pt idx="24">
                  <c:v>98.78876951774626</c:v>
                </c:pt>
                <c:pt idx="25">
                  <c:v>98.106354200041878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110.5372898206455</c:v>
                </c:pt>
                <c:pt idx="1">
                  <c:v>104.68579137395051</c:v>
                </c:pt>
                <c:pt idx="2">
                  <c:v>104.5506751943368</c:v>
                </c:pt>
                <c:pt idx="3">
                  <c:v>103.49967946858563</c:v>
                </c:pt>
                <c:pt idx="4">
                  <c:v>108.32529246481953</c:v>
                </c:pt>
                <c:pt idx="5">
                  <c:v>114.20101780549228</c:v>
                </c:pt>
                <c:pt idx="6">
                  <c:v>117.78150570038703</c:v>
                </c:pt>
                <c:pt idx="7">
                  <c:v>113.06187007341552</c:v>
                </c:pt>
                <c:pt idx="8">
                  <c:v>114.29523360157643</c:v>
                </c:pt>
                <c:pt idx="9">
                  <c:v>121.07507439105603</c:v>
                </c:pt>
                <c:pt idx="10">
                  <c:v>118.02717882674668</c:v>
                </c:pt>
                <c:pt idx="11">
                  <c:v>115.12376643746984</c:v>
                </c:pt>
                <c:pt idx="12">
                  <c:v>115.24661089517028</c:v>
                </c:pt>
                <c:pt idx="13">
                  <c:v>115.9377056333774</c:v>
                </c:pt>
                <c:pt idx="14">
                  <c:v>116.75641806697658</c:v>
                </c:pt>
                <c:pt idx="15">
                  <c:v>117.40604680644064</c:v>
                </c:pt>
                <c:pt idx="16">
                  <c:v>118.00661202765167</c:v>
                </c:pt>
                <c:pt idx="17">
                  <c:v>118.61429176870148</c:v>
                </c:pt>
                <c:pt idx="18">
                  <c:v>119.25836900579991</c:v>
                </c:pt>
                <c:pt idx="19">
                  <c:v>119.92377082428989</c:v>
                </c:pt>
                <c:pt idx="20">
                  <c:v>120.67172949007426</c:v>
                </c:pt>
                <c:pt idx="21">
                  <c:v>121.34364670814468</c:v>
                </c:pt>
                <c:pt idx="22">
                  <c:v>122.08335484513405</c:v>
                </c:pt>
                <c:pt idx="23">
                  <c:v>122.91528167000966</c:v>
                </c:pt>
                <c:pt idx="24">
                  <c:v>123.74003562433015</c:v>
                </c:pt>
                <c:pt idx="25">
                  <c:v>124.64648030017221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99.634571990093718</c:v>
                </c:pt>
                <c:pt idx="1">
                  <c:v>105.47193411987887</c:v>
                </c:pt>
                <c:pt idx="2">
                  <c:v>102.48198430446973</c:v>
                </c:pt>
                <c:pt idx="3">
                  <c:v>100.68295446806115</c:v>
                </c:pt>
                <c:pt idx="4">
                  <c:v>102.45954588813046</c:v>
                </c:pt>
                <c:pt idx="5">
                  <c:v>102.30453902294474</c:v>
                </c:pt>
                <c:pt idx="6">
                  <c:v>110.40194057511485</c:v>
                </c:pt>
                <c:pt idx="7">
                  <c:v>110.01283750476344</c:v>
                </c:pt>
                <c:pt idx="8">
                  <c:v>103.00824677879666</c:v>
                </c:pt>
                <c:pt idx="9">
                  <c:v>103.42191942733672</c:v>
                </c:pt>
                <c:pt idx="10">
                  <c:v>102.44754294353945</c:v>
                </c:pt>
                <c:pt idx="11">
                  <c:v>101.54436726123419</c:v>
                </c:pt>
                <c:pt idx="12">
                  <c:v>101.39599429388704</c:v>
                </c:pt>
                <c:pt idx="13">
                  <c:v>101.5902087699705</c:v>
                </c:pt>
                <c:pt idx="14">
                  <c:v>101.86172721998187</c:v>
                </c:pt>
                <c:pt idx="15">
                  <c:v>101.94468174479903</c:v>
                </c:pt>
                <c:pt idx="16">
                  <c:v>101.96113445188088</c:v>
                </c:pt>
                <c:pt idx="17">
                  <c:v>101.93226910441693</c:v>
                </c:pt>
                <c:pt idx="18">
                  <c:v>101.87776022967051</c:v>
                </c:pt>
                <c:pt idx="19">
                  <c:v>101.80788624281698</c:v>
                </c:pt>
                <c:pt idx="20">
                  <c:v>101.75632518119727</c:v>
                </c:pt>
                <c:pt idx="21">
                  <c:v>101.77898115106815</c:v>
                </c:pt>
                <c:pt idx="22">
                  <c:v>101.72545760245052</c:v>
                </c:pt>
                <c:pt idx="23">
                  <c:v>101.68668002735453</c:v>
                </c:pt>
                <c:pt idx="24">
                  <c:v>101.6644546385856</c:v>
                </c:pt>
                <c:pt idx="25">
                  <c:v>101.70218759688368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85.121337787883817</c:v>
                </c:pt>
                <c:pt idx="1">
                  <c:v>81.849571000899502</c:v>
                </c:pt>
                <c:pt idx="2">
                  <c:v>77.565859219618034</c:v>
                </c:pt>
                <c:pt idx="3">
                  <c:v>82.647550707195506</c:v>
                </c:pt>
                <c:pt idx="4">
                  <c:v>85.995977655581981</c:v>
                </c:pt>
                <c:pt idx="5">
                  <c:v>89.840821301700629</c:v>
                </c:pt>
                <c:pt idx="6">
                  <c:v>90.847310377452828</c:v>
                </c:pt>
                <c:pt idx="7">
                  <c:v>92.401611371176443</c:v>
                </c:pt>
                <c:pt idx="8">
                  <c:v>97.449828366495325</c:v>
                </c:pt>
                <c:pt idx="9">
                  <c:v>87.017006399487997</c:v>
                </c:pt>
                <c:pt idx="10">
                  <c:v>81.101117694518763</c:v>
                </c:pt>
                <c:pt idx="11">
                  <c:v>83.915171392217076</c:v>
                </c:pt>
                <c:pt idx="12">
                  <c:v>83.521197016211772</c:v>
                </c:pt>
                <c:pt idx="13">
                  <c:v>83.247925517872858</c:v>
                </c:pt>
                <c:pt idx="14">
                  <c:v>83.060303530600578</c:v>
                </c:pt>
                <c:pt idx="15">
                  <c:v>82.711312322748313</c:v>
                </c:pt>
                <c:pt idx="16">
                  <c:v>82.271694224222557</c:v>
                </c:pt>
                <c:pt idx="17">
                  <c:v>81.752363570802032</c:v>
                </c:pt>
                <c:pt idx="18">
                  <c:v>81.148023535839855</c:v>
                </c:pt>
                <c:pt idx="19">
                  <c:v>80.566477701297686</c:v>
                </c:pt>
                <c:pt idx="20">
                  <c:v>80.022828194415936</c:v>
                </c:pt>
                <c:pt idx="21">
                  <c:v>79.464031011315967</c:v>
                </c:pt>
                <c:pt idx="22">
                  <c:v>78.89111745579072</c:v>
                </c:pt>
                <c:pt idx="23">
                  <c:v>78.301988104240991</c:v>
                </c:pt>
                <c:pt idx="24">
                  <c:v>77.642662689794719</c:v>
                </c:pt>
                <c:pt idx="25">
                  <c:v>76.989757389077823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135.62657423354008</c:v>
                </c:pt>
                <c:pt idx="1">
                  <c:v>131.22324289964541</c:v>
                </c:pt>
                <c:pt idx="2">
                  <c:v>124.96652755906689</c:v>
                </c:pt>
                <c:pt idx="3">
                  <c:v>130.07862579435152</c:v>
                </c:pt>
                <c:pt idx="4">
                  <c:v>133.60517578906467</c:v>
                </c:pt>
                <c:pt idx="5">
                  <c:v>141.21005023494416</c:v>
                </c:pt>
                <c:pt idx="6">
                  <c:v>138.7081342972551</c:v>
                </c:pt>
                <c:pt idx="7">
                  <c:v>139.61326340464294</c:v>
                </c:pt>
                <c:pt idx="8">
                  <c:v>135.32895396769754</c:v>
                </c:pt>
                <c:pt idx="9">
                  <c:v>132.67338922496643</c:v>
                </c:pt>
                <c:pt idx="10">
                  <c:v>121.74420402198493</c:v>
                </c:pt>
                <c:pt idx="11">
                  <c:v>126.98607181941222</c:v>
                </c:pt>
                <c:pt idx="12">
                  <c:v>126.03969584227096</c:v>
                </c:pt>
                <c:pt idx="13">
                  <c:v>125.3660619011597</c:v>
                </c:pt>
                <c:pt idx="14">
                  <c:v>125.00706361947515</c:v>
                </c:pt>
                <c:pt idx="15">
                  <c:v>124.5357697666561</c:v>
                </c:pt>
                <c:pt idx="16">
                  <c:v>123.9439976495142</c:v>
                </c:pt>
                <c:pt idx="17">
                  <c:v>123.3113760444746</c:v>
                </c:pt>
                <c:pt idx="18">
                  <c:v>122.67202553131064</c:v>
                </c:pt>
                <c:pt idx="19">
                  <c:v>122.02932788212237</c:v>
                </c:pt>
                <c:pt idx="20">
                  <c:v>121.37769926940929</c:v>
                </c:pt>
                <c:pt idx="21">
                  <c:v>120.65418970765029</c:v>
                </c:pt>
                <c:pt idx="22">
                  <c:v>119.99027422353154</c:v>
                </c:pt>
                <c:pt idx="23">
                  <c:v>119.36553212177731</c:v>
                </c:pt>
                <c:pt idx="24">
                  <c:v>118.73615628773825</c:v>
                </c:pt>
                <c:pt idx="25">
                  <c:v>118.15937096028804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85.258577195959845</c:v>
                </c:pt>
                <c:pt idx="1">
                  <c:v>92.623557992818917</c:v>
                </c:pt>
                <c:pt idx="2">
                  <c:v>96.593620847752916</c:v>
                </c:pt>
                <c:pt idx="3">
                  <c:v>96.283559531684062</c:v>
                </c:pt>
                <c:pt idx="4">
                  <c:v>96.339994823958506</c:v>
                </c:pt>
                <c:pt idx="5">
                  <c:v>102.83046228241915</c:v>
                </c:pt>
                <c:pt idx="6">
                  <c:v>107.53296617443166</c:v>
                </c:pt>
                <c:pt idx="7">
                  <c:v>112.59059332218715</c:v>
                </c:pt>
                <c:pt idx="8">
                  <c:v>113.87491395263001</c:v>
                </c:pt>
                <c:pt idx="9">
                  <c:v>118.19486305699743</c:v>
                </c:pt>
                <c:pt idx="10">
                  <c:v>125.08779784728773</c:v>
                </c:pt>
                <c:pt idx="11">
                  <c:v>112.22340813348987</c:v>
                </c:pt>
                <c:pt idx="12">
                  <c:v>112.72811783720363</c:v>
                </c:pt>
                <c:pt idx="13">
                  <c:v>113.66113321208093</c:v>
                </c:pt>
                <c:pt idx="14">
                  <c:v>114.79257797587522</c:v>
                </c:pt>
                <c:pt idx="15">
                  <c:v>115.82603046988827</c:v>
                </c:pt>
                <c:pt idx="16">
                  <c:v>116.79543574749907</c:v>
                </c:pt>
                <c:pt idx="17">
                  <c:v>117.76751083402337</c:v>
                </c:pt>
                <c:pt idx="18">
                  <c:v>118.79034435925729</c:v>
                </c:pt>
                <c:pt idx="19">
                  <c:v>119.83054962404705</c:v>
                </c:pt>
                <c:pt idx="20">
                  <c:v>120.95630832304673</c:v>
                </c:pt>
                <c:pt idx="21">
                  <c:v>122.06599180644396</c:v>
                </c:pt>
                <c:pt idx="22">
                  <c:v>123.15489111088866</c:v>
                </c:pt>
                <c:pt idx="23">
                  <c:v>124.26429966281788</c:v>
                </c:pt>
                <c:pt idx="24">
                  <c:v>125.37003184526495</c:v>
                </c:pt>
                <c:pt idx="25">
                  <c:v>126.64165420659329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199.8938180984735</c:v>
                </c:pt>
                <c:pt idx="1">
                  <c:v>192.65833928817045</c:v>
                </c:pt>
                <c:pt idx="2">
                  <c:v>199.56223198321914</c:v>
                </c:pt>
                <c:pt idx="3">
                  <c:v>201.97142768739118</c:v>
                </c:pt>
                <c:pt idx="4">
                  <c:v>201.20180410383441</c:v>
                </c:pt>
                <c:pt idx="5">
                  <c:v>204.29189104282887</c:v>
                </c:pt>
                <c:pt idx="6">
                  <c:v>219.00817823374368</c:v>
                </c:pt>
                <c:pt idx="7">
                  <c:v>217.9708908964906</c:v>
                </c:pt>
                <c:pt idx="8">
                  <c:v>233.21283767567405</c:v>
                </c:pt>
                <c:pt idx="9">
                  <c:v>238.78887159958271</c:v>
                </c:pt>
                <c:pt idx="10">
                  <c:v>256.26007393493057</c:v>
                </c:pt>
                <c:pt idx="11">
                  <c:v>260.52511758406587</c:v>
                </c:pt>
                <c:pt idx="12">
                  <c:v>262.29851537378551</c:v>
                </c:pt>
                <c:pt idx="13">
                  <c:v>265.05287682995868</c:v>
                </c:pt>
                <c:pt idx="14">
                  <c:v>268.21085934583994</c:v>
                </c:pt>
                <c:pt idx="15">
                  <c:v>271.05273353837492</c:v>
                </c:pt>
                <c:pt idx="16">
                  <c:v>273.74572054621802</c:v>
                </c:pt>
                <c:pt idx="17">
                  <c:v>276.47500156911372</c:v>
                </c:pt>
                <c:pt idx="18">
                  <c:v>279.3922459436784</c:v>
                </c:pt>
                <c:pt idx="19">
                  <c:v>282.27529593385708</c:v>
                </c:pt>
                <c:pt idx="20">
                  <c:v>285.32525147198925</c:v>
                </c:pt>
                <c:pt idx="21">
                  <c:v>288.27468395930697</c:v>
                </c:pt>
                <c:pt idx="22">
                  <c:v>291.23267821301164</c:v>
                </c:pt>
                <c:pt idx="23">
                  <c:v>294.19880822108911</c:v>
                </c:pt>
                <c:pt idx="24">
                  <c:v>297.18785642110765</c:v>
                </c:pt>
                <c:pt idx="25">
                  <c:v>300.1646549245412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122.75017736826378</c:v>
                </c:pt>
                <c:pt idx="1">
                  <c:v>121.97625697816427</c:v>
                </c:pt>
                <c:pt idx="2">
                  <c:v>127.85300290679112</c:v>
                </c:pt>
                <c:pt idx="3">
                  <c:v>125.25580436367636</c:v>
                </c:pt>
                <c:pt idx="4">
                  <c:v>126.31989653978441</c:v>
                </c:pt>
                <c:pt idx="5">
                  <c:v>128.29035069613411</c:v>
                </c:pt>
                <c:pt idx="6">
                  <c:v>135.20559448183161</c:v>
                </c:pt>
                <c:pt idx="7">
                  <c:v>137.99420429156564</c:v>
                </c:pt>
                <c:pt idx="8">
                  <c:v>143.58125096896077</c:v>
                </c:pt>
                <c:pt idx="9">
                  <c:v>142.4048305406516</c:v>
                </c:pt>
                <c:pt idx="10">
                  <c:v>153.34242333090504</c:v>
                </c:pt>
                <c:pt idx="11">
                  <c:v>154.1728996902944</c:v>
                </c:pt>
                <c:pt idx="12">
                  <c:v>154.85901778454695</c:v>
                </c:pt>
                <c:pt idx="13">
                  <c:v>156.24436331163827</c:v>
                </c:pt>
                <c:pt idx="14">
                  <c:v>157.89438690394155</c:v>
                </c:pt>
                <c:pt idx="15">
                  <c:v>159.36235930199808</c:v>
                </c:pt>
                <c:pt idx="16">
                  <c:v>160.77019987193324</c:v>
                </c:pt>
                <c:pt idx="17">
                  <c:v>162.15367781857151</c:v>
                </c:pt>
                <c:pt idx="18">
                  <c:v>163.63615131050517</c:v>
                </c:pt>
                <c:pt idx="19">
                  <c:v>165.1305778020666</c:v>
                </c:pt>
                <c:pt idx="20">
                  <c:v>166.75020712597674</c:v>
                </c:pt>
                <c:pt idx="21">
                  <c:v>168.28982010739711</c:v>
                </c:pt>
                <c:pt idx="22">
                  <c:v>169.8139738195824</c:v>
                </c:pt>
                <c:pt idx="23">
                  <c:v>171.32532880502848</c:v>
                </c:pt>
                <c:pt idx="24">
                  <c:v>172.89916804559817</c:v>
                </c:pt>
                <c:pt idx="25">
                  <c:v>174.49180080714964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145.63929822979284</c:v>
                </c:pt>
                <c:pt idx="1">
                  <c:v>144.96073249126314</c:v>
                </c:pt>
                <c:pt idx="2">
                  <c:v>148.26847290018856</c:v>
                </c:pt>
                <c:pt idx="3">
                  <c:v>146.842150169832</c:v>
                </c:pt>
                <c:pt idx="4">
                  <c:v>150.16606381556321</c:v>
                </c:pt>
                <c:pt idx="5">
                  <c:v>153.79165534303016</c:v>
                </c:pt>
                <c:pt idx="6">
                  <c:v>149.77520197264752</c:v>
                </c:pt>
                <c:pt idx="7">
                  <c:v>152.88096410108867</c:v>
                </c:pt>
                <c:pt idx="8">
                  <c:v>152.88596920492952</c:v>
                </c:pt>
                <c:pt idx="9">
                  <c:v>146.19385486627277</c:v>
                </c:pt>
                <c:pt idx="10">
                  <c:v>155.5524701152508</c:v>
                </c:pt>
                <c:pt idx="11">
                  <c:v>159.06369663134132</c:v>
                </c:pt>
                <c:pt idx="12">
                  <c:v>159.00288252486638</c:v>
                </c:pt>
                <c:pt idx="13">
                  <c:v>159.08208869040948</c:v>
                </c:pt>
                <c:pt idx="14">
                  <c:v>159.3458556190181</c:v>
                </c:pt>
                <c:pt idx="15">
                  <c:v>159.2771491171562</c:v>
                </c:pt>
                <c:pt idx="16">
                  <c:v>158.9774297909818</c:v>
                </c:pt>
                <c:pt idx="17">
                  <c:v>158.46539767977239</c:v>
                </c:pt>
                <c:pt idx="18">
                  <c:v>157.73877123191403</c:v>
                </c:pt>
                <c:pt idx="19">
                  <c:v>156.97173752731157</c:v>
                </c:pt>
                <c:pt idx="20">
                  <c:v>156.16090359672538</c:v>
                </c:pt>
                <c:pt idx="21">
                  <c:v>155.54160453607722</c:v>
                </c:pt>
                <c:pt idx="22">
                  <c:v>154.94842574846507</c:v>
                </c:pt>
                <c:pt idx="23">
                  <c:v>154.32589190530018</c:v>
                </c:pt>
                <c:pt idx="24">
                  <c:v>153.68786492983494</c:v>
                </c:pt>
                <c:pt idx="25">
                  <c:v>152.60573961525188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115.60035527534637</c:v>
                </c:pt>
                <c:pt idx="1">
                  <c:v>116.85457385520917</c:v>
                </c:pt>
                <c:pt idx="2">
                  <c:v>113.02162508455687</c:v>
                </c:pt>
                <c:pt idx="3">
                  <c:v>111.53524780922302</c:v>
                </c:pt>
                <c:pt idx="4">
                  <c:v>119.38124891926216</c:v>
                </c:pt>
                <c:pt idx="5">
                  <c:v>125.35521227050536</c:v>
                </c:pt>
                <c:pt idx="6">
                  <c:v>116.83716818713629</c:v>
                </c:pt>
                <c:pt idx="7">
                  <c:v>121.4637650346702</c:v>
                </c:pt>
                <c:pt idx="8">
                  <c:v>114.72176548324018</c:v>
                </c:pt>
                <c:pt idx="9">
                  <c:v>119.80219049364898</c:v>
                </c:pt>
                <c:pt idx="10">
                  <c:v>108.4981912848358</c:v>
                </c:pt>
                <c:pt idx="11">
                  <c:v>109.13650105047535</c:v>
                </c:pt>
                <c:pt idx="12">
                  <c:v>107.98796843205685</c:v>
                </c:pt>
                <c:pt idx="13">
                  <c:v>106.94463613353226</c:v>
                </c:pt>
                <c:pt idx="14">
                  <c:v>106.27980771829101</c:v>
                </c:pt>
                <c:pt idx="15">
                  <c:v>105.59991693193865</c:v>
                </c:pt>
                <c:pt idx="16">
                  <c:v>104.89477569009826</c:v>
                </c:pt>
                <c:pt idx="17">
                  <c:v>104.09311161012405</c:v>
                </c:pt>
                <c:pt idx="18">
                  <c:v>103.30830885202423</c:v>
                </c:pt>
                <c:pt idx="19">
                  <c:v>102.53837646219115</c:v>
                </c:pt>
                <c:pt idx="20">
                  <c:v>101.79474734716504</c:v>
                </c:pt>
                <c:pt idx="21">
                  <c:v>101.04505101259545</c:v>
                </c:pt>
                <c:pt idx="22">
                  <c:v>100.3038269811457</c:v>
                </c:pt>
                <c:pt idx="23">
                  <c:v>99.561189482382701</c:v>
                </c:pt>
                <c:pt idx="24">
                  <c:v>98.78876951774626</c:v>
                </c:pt>
                <c:pt idx="25">
                  <c:v>98.106354200041878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110.5372898206455</c:v>
                </c:pt>
                <c:pt idx="1">
                  <c:v>104.68579137395051</c:v>
                </c:pt>
                <c:pt idx="2">
                  <c:v>104.5506751943368</c:v>
                </c:pt>
                <c:pt idx="3">
                  <c:v>103.49967946858563</c:v>
                </c:pt>
                <c:pt idx="4">
                  <c:v>108.32529246481953</c:v>
                </c:pt>
                <c:pt idx="5">
                  <c:v>114.20101780549228</c:v>
                </c:pt>
                <c:pt idx="6">
                  <c:v>117.78150570038703</c:v>
                </c:pt>
                <c:pt idx="7">
                  <c:v>113.06187007341552</c:v>
                </c:pt>
                <c:pt idx="8">
                  <c:v>114.29523360157643</c:v>
                </c:pt>
                <c:pt idx="9">
                  <c:v>121.07507439105603</c:v>
                </c:pt>
                <c:pt idx="10">
                  <c:v>118.02717882674668</c:v>
                </c:pt>
                <c:pt idx="11">
                  <c:v>115.12376643746984</c:v>
                </c:pt>
                <c:pt idx="12">
                  <c:v>115.24661089517028</c:v>
                </c:pt>
                <c:pt idx="13">
                  <c:v>115.9377056333774</c:v>
                </c:pt>
                <c:pt idx="14">
                  <c:v>116.75641806697658</c:v>
                </c:pt>
                <c:pt idx="15">
                  <c:v>117.40604680644064</c:v>
                </c:pt>
                <c:pt idx="16">
                  <c:v>118.00661202765167</c:v>
                </c:pt>
                <c:pt idx="17">
                  <c:v>118.61429176870148</c:v>
                </c:pt>
                <c:pt idx="18">
                  <c:v>119.25836900579991</c:v>
                </c:pt>
                <c:pt idx="19">
                  <c:v>119.92377082428989</c:v>
                </c:pt>
                <c:pt idx="20">
                  <c:v>120.67172949007426</c:v>
                </c:pt>
                <c:pt idx="21">
                  <c:v>121.34364670814468</c:v>
                </c:pt>
                <c:pt idx="22">
                  <c:v>122.08335484513405</c:v>
                </c:pt>
                <c:pt idx="23">
                  <c:v>122.91528167000966</c:v>
                </c:pt>
                <c:pt idx="24">
                  <c:v>123.74003562433015</c:v>
                </c:pt>
                <c:pt idx="25">
                  <c:v>124.64648030017221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99.634571990093718</c:v>
                </c:pt>
                <c:pt idx="1">
                  <c:v>105.47193411987887</c:v>
                </c:pt>
                <c:pt idx="2">
                  <c:v>102.48198430446973</c:v>
                </c:pt>
                <c:pt idx="3">
                  <c:v>100.68295446806115</c:v>
                </c:pt>
                <c:pt idx="4">
                  <c:v>102.45954588813046</c:v>
                </c:pt>
                <c:pt idx="5">
                  <c:v>102.30453902294474</c:v>
                </c:pt>
                <c:pt idx="6">
                  <c:v>110.40194057511485</c:v>
                </c:pt>
                <c:pt idx="7">
                  <c:v>110.01283750476344</c:v>
                </c:pt>
                <c:pt idx="8">
                  <c:v>103.00824677879666</c:v>
                </c:pt>
                <c:pt idx="9">
                  <c:v>103.42191942733672</c:v>
                </c:pt>
                <c:pt idx="10">
                  <c:v>102.44754294353945</c:v>
                </c:pt>
                <c:pt idx="11">
                  <c:v>101.54436726123419</c:v>
                </c:pt>
                <c:pt idx="12">
                  <c:v>101.39599429388704</c:v>
                </c:pt>
                <c:pt idx="13">
                  <c:v>101.5902087699705</c:v>
                </c:pt>
                <c:pt idx="14">
                  <c:v>101.86172721998187</c:v>
                </c:pt>
                <c:pt idx="15">
                  <c:v>101.94468174479903</c:v>
                </c:pt>
                <c:pt idx="16">
                  <c:v>101.96113445188088</c:v>
                </c:pt>
                <c:pt idx="17">
                  <c:v>101.93226910441693</c:v>
                </c:pt>
                <c:pt idx="18">
                  <c:v>101.87776022967051</c:v>
                </c:pt>
                <c:pt idx="19">
                  <c:v>101.80788624281698</c:v>
                </c:pt>
                <c:pt idx="20">
                  <c:v>101.75632518119727</c:v>
                </c:pt>
                <c:pt idx="21">
                  <c:v>101.77898115106815</c:v>
                </c:pt>
                <c:pt idx="22">
                  <c:v>101.72545760245052</c:v>
                </c:pt>
                <c:pt idx="23">
                  <c:v>101.68668002735453</c:v>
                </c:pt>
                <c:pt idx="24">
                  <c:v>101.6644546385856</c:v>
                </c:pt>
                <c:pt idx="25">
                  <c:v>101.70218759688368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85.121337787883817</c:v>
                </c:pt>
                <c:pt idx="1">
                  <c:v>81.849571000899502</c:v>
                </c:pt>
                <c:pt idx="2">
                  <c:v>77.565859219618034</c:v>
                </c:pt>
                <c:pt idx="3">
                  <c:v>82.647550707195506</c:v>
                </c:pt>
                <c:pt idx="4">
                  <c:v>85.995977655581981</c:v>
                </c:pt>
                <c:pt idx="5">
                  <c:v>89.840821301700629</c:v>
                </c:pt>
                <c:pt idx="6">
                  <c:v>90.847310377452828</c:v>
                </c:pt>
                <c:pt idx="7">
                  <c:v>92.401611371176443</c:v>
                </c:pt>
                <c:pt idx="8">
                  <c:v>97.449828366495325</c:v>
                </c:pt>
                <c:pt idx="9">
                  <c:v>87.017006399487997</c:v>
                </c:pt>
                <c:pt idx="10">
                  <c:v>81.101117694518763</c:v>
                </c:pt>
                <c:pt idx="11">
                  <c:v>83.915171392217076</c:v>
                </c:pt>
                <c:pt idx="12">
                  <c:v>83.521197016211772</c:v>
                </c:pt>
                <c:pt idx="13">
                  <c:v>83.247925517872858</c:v>
                </c:pt>
                <c:pt idx="14">
                  <c:v>83.060303530600578</c:v>
                </c:pt>
                <c:pt idx="15">
                  <c:v>82.711312322748313</c:v>
                </c:pt>
                <c:pt idx="16">
                  <c:v>82.271694224222557</c:v>
                </c:pt>
                <c:pt idx="17">
                  <c:v>81.752363570802032</c:v>
                </c:pt>
                <c:pt idx="18">
                  <c:v>81.148023535839855</c:v>
                </c:pt>
                <c:pt idx="19">
                  <c:v>80.566477701297686</c:v>
                </c:pt>
                <c:pt idx="20">
                  <c:v>80.022828194415936</c:v>
                </c:pt>
                <c:pt idx="21">
                  <c:v>79.464031011315967</c:v>
                </c:pt>
                <c:pt idx="22">
                  <c:v>78.89111745579072</c:v>
                </c:pt>
                <c:pt idx="23">
                  <c:v>78.301988104240991</c:v>
                </c:pt>
                <c:pt idx="24">
                  <c:v>77.642662689794719</c:v>
                </c:pt>
                <c:pt idx="25">
                  <c:v>76.989757389077823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135.62657423354008</c:v>
                </c:pt>
                <c:pt idx="1">
                  <c:v>131.22324289964541</c:v>
                </c:pt>
                <c:pt idx="2">
                  <c:v>124.96652755906689</c:v>
                </c:pt>
                <c:pt idx="3">
                  <c:v>130.07862579435152</c:v>
                </c:pt>
                <c:pt idx="4">
                  <c:v>133.60517578906467</c:v>
                </c:pt>
                <c:pt idx="5">
                  <c:v>141.21005023494416</c:v>
                </c:pt>
                <c:pt idx="6">
                  <c:v>138.7081342972551</c:v>
                </c:pt>
                <c:pt idx="7">
                  <c:v>139.61326340464294</c:v>
                </c:pt>
                <c:pt idx="8">
                  <c:v>135.32895396769754</c:v>
                </c:pt>
                <c:pt idx="9">
                  <c:v>132.67338922496643</c:v>
                </c:pt>
                <c:pt idx="10">
                  <c:v>121.74420402198493</c:v>
                </c:pt>
                <c:pt idx="11">
                  <c:v>126.98607181941222</c:v>
                </c:pt>
                <c:pt idx="12">
                  <c:v>126.03969584227096</c:v>
                </c:pt>
                <c:pt idx="13">
                  <c:v>125.3660619011597</c:v>
                </c:pt>
                <c:pt idx="14">
                  <c:v>125.00706361947515</c:v>
                </c:pt>
                <c:pt idx="15">
                  <c:v>124.5357697666561</c:v>
                </c:pt>
                <c:pt idx="16">
                  <c:v>123.9439976495142</c:v>
                </c:pt>
                <c:pt idx="17">
                  <c:v>123.3113760444746</c:v>
                </c:pt>
                <c:pt idx="18">
                  <c:v>122.67202553131064</c:v>
                </c:pt>
                <c:pt idx="19">
                  <c:v>122.02932788212237</c:v>
                </c:pt>
                <c:pt idx="20">
                  <c:v>121.37769926940929</c:v>
                </c:pt>
                <c:pt idx="21">
                  <c:v>120.65418970765029</c:v>
                </c:pt>
                <c:pt idx="22">
                  <c:v>119.99027422353154</c:v>
                </c:pt>
                <c:pt idx="23">
                  <c:v>119.36553212177731</c:v>
                </c:pt>
                <c:pt idx="24">
                  <c:v>118.73615628773825</c:v>
                </c:pt>
                <c:pt idx="25">
                  <c:v>118.15937096028804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126.64165420659329</c:v>
                </c:pt>
                <c:pt idx="1">
                  <c:v>300.1646549245412</c:v>
                </c:pt>
                <c:pt idx="2">
                  <c:v>174.49180080714964</c:v>
                </c:pt>
                <c:pt idx="3">
                  <c:v>152.60573961525188</c:v>
                </c:pt>
                <c:pt idx="4">
                  <c:v>98.106354200041878</c:v>
                </c:pt>
                <c:pt idx="5">
                  <c:v>124.64648030017221</c:v>
                </c:pt>
                <c:pt idx="6">
                  <c:v>101.70218759688368</c:v>
                </c:pt>
                <c:pt idx="7">
                  <c:v>76.989757389077823</c:v>
                </c:pt>
                <c:pt idx="8">
                  <c:v>118.15937096028804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125.08779784728773</c:v>
                </c:pt>
                <c:pt idx="1">
                  <c:v>256.26007393493057</c:v>
                </c:pt>
                <c:pt idx="2">
                  <c:v>153.34242333090504</c:v>
                </c:pt>
                <c:pt idx="3">
                  <c:v>155.5524701152508</c:v>
                </c:pt>
                <c:pt idx="4">
                  <c:v>108.4981912848358</c:v>
                </c:pt>
                <c:pt idx="5">
                  <c:v>118.02717882674668</c:v>
                </c:pt>
                <c:pt idx="6">
                  <c:v>102.44754294353945</c:v>
                </c:pt>
                <c:pt idx="7">
                  <c:v>81.101117694518763</c:v>
                </c:pt>
                <c:pt idx="8">
                  <c:v>121.74420402198493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9.9443155603728695</c:v>
                </c:pt>
                <c:pt idx="1">
                  <c:v>23.569907289513793</c:v>
                </c:pt>
                <c:pt idx="2">
                  <c:v>13.701665070588462</c:v>
                </c:pt>
                <c:pt idx="3">
                  <c:v>11.983100193736664</c:v>
                </c:pt>
                <c:pt idx="4">
                  <c:v>7.7036307742112271</c:v>
                </c:pt>
                <c:pt idx="5">
                  <c:v>9.7876480006542756</c:v>
                </c:pt>
                <c:pt idx="6">
                  <c:v>7.9859873355238999</c:v>
                </c:pt>
                <c:pt idx="7">
                  <c:v>6.0454867491274378</c:v>
                </c:pt>
                <c:pt idx="8">
                  <c:v>9.2782590262713764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10.235806383420121</c:v>
                </c:pt>
                <c:pt idx="1">
                  <c:v>20.969499389550165</c:v>
                </c:pt>
                <c:pt idx="2">
                  <c:v>12.547853448469844</c:v>
                </c:pt>
                <c:pt idx="3">
                  <c:v>12.728699313311761</c:v>
                </c:pt>
                <c:pt idx="4">
                  <c:v>8.8782958694235248</c:v>
                </c:pt>
                <c:pt idx="5">
                  <c:v>9.6580431604270736</c:v>
                </c:pt>
                <c:pt idx="6">
                  <c:v>8.3831775127051333</c:v>
                </c:pt>
                <c:pt idx="7">
                  <c:v>6.6364213975013335</c:v>
                </c:pt>
                <c:pt idx="8">
                  <c:v>9.9622035251910468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8.8485540412849666</c:v>
                </c:pt>
                <c:pt idx="1">
                  <c:v>17.579302844365703</c:v>
                </c:pt>
                <c:pt idx="2">
                  <c:v>11.039375647193065</c:v>
                </c:pt>
                <c:pt idx="3">
                  <c:v>13.233761117051158</c:v>
                </c:pt>
                <c:pt idx="4">
                  <c:v>10.786807192268707</c:v>
                </c:pt>
                <c:pt idx="5">
                  <c:v>9.8269895436851691</c:v>
                </c:pt>
                <c:pt idx="6">
                  <c:v>8.8032983818263215</c:v>
                </c:pt>
                <c:pt idx="7">
                  <c:v>7.7307963492199292</c:v>
                </c:pt>
                <c:pt idx="8">
                  <c:v>12.151114883104976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7.7503429075779257E-2</c:v>
                </c:pt>
                <c:pt idx="1">
                  <c:v>8.4796501699910376E-2</c:v>
                </c:pt>
                <c:pt idx="2">
                  <c:v>8.8224309912238341E-2</c:v>
                </c:pt>
                <c:pt idx="3">
                  <c:v>8.7626340017022269E-2</c:v>
                </c:pt>
                <c:pt idx="4">
                  <c:v>8.5727374497980999E-2</c:v>
                </c:pt>
                <c:pt idx="5">
                  <c:v>8.8485540412849659E-2</c:v>
                </c:pt>
                <c:pt idx="6">
                  <c:v>9.0661114152820091E-2</c:v>
                </c:pt>
                <c:pt idx="7">
                  <c:v>9.3982915819152982E-2</c:v>
                </c:pt>
                <c:pt idx="8">
                  <c:v>9.4239306325876626E-2</c:v>
                </c:pt>
                <c:pt idx="9">
                  <c:v>9.7716269107582979E-2</c:v>
                </c:pt>
                <c:pt idx="10">
                  <c:v>0.10235806383420121</c:v>
                </c:pt>
                <c:pt idx="11">
                  <c:v>9.1783948792859227E-2</c:v>
                </c:pt>
                <c:pt idx="12">
                  <c:v>9.2167411646992589E-2</c:v>
                </c:pt>
                <c:pt idx="13">
                  <c:v>9.2623773425310446E-2</c:v>
                </c:pt>
                <c:pt idx="14">
                  <c:v>9.3084447142272916E-2</c:v>
                </c:pt>
                <c:pt idx="15">
                  <c:v>9.358045825527686E-2</c:v>
                </c:pt>
                <c:pt idx="16">
                  <c:v>9.4086145150869244E-2</c:v>
                </c:pt>
                <c:pt idx="17">
                  <c:v>9.4625440080689516E-2</c:v>
                </c:pt>
                <c:pt idx="18">
                  <c:v>9.5198148741773486E-2</c:v>
                </c:pt>
                <c:pt idx="19">
                  <c:v>9.5782143681386558E-2</c:v>
                </c:pt>
                <c:pt idx="20">
                  <c:v>9.6393661160717362E-2</c:v>
                </c:pt>
                <c:pt idx="21">
                  <c:v>9.6996476486655894E-2</c:v>
                </c:pt>
                <c:pt idx="22">
                  <c:v>9.757594308643755E-2</c:v>
                </c:pt>
                <c:pt idx="23">
                  <c:v>9.8159319451333035E-2</c:v>
                </c:pt>
                <c:pt idx="24">
                  <c:v>9.8738562880756026E-2</c:v>
                </c:pt>
                <c:pt idx="25">
                  <c:v>9.9443155603728697E-2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0.18171141090090703</c:v>
                </c:pt>
                <c:pt idx="1">
                  <c:v>0.17637794907660362</c:v>
                </c:pt>
                <c:pt idx="2">
                  <c:v>0.18227125193925375</c:v>
                </c:pt>
                <c:pt idx="3">
                  <c:v>0.18381141165055156</c:v>
                </c:pt>
                <c:pt idx="4">
                  <c:v>0.17903781748791775</c:v>
                </c:pt>
                <c:pt idx="5">
                  <c:v>0.17579302844365705</c:v>
                </c:pt>
                <c:pt idx="6">
                  <c:v>0.18464593839104657</c:v>
                </c:pt>
                <c:pt idx="7">
                  <c:v>0.1819471705911489</c:v>
                </c:pt>
                <c:pt idx="8">
                  <c:v>0.19299962815328386</c:v>
                </c:pt>
                <c:pt idx="9">
                  <c:v>0.19741600466907513</c:v>
                </c:pt>
                <c:pt idx="10">
                  <c:v>0.20969499389550164</c:v>
                </c:pt>
                <c:pt idx="11">
                  <c:v>0.21307519036622158</c:v>
                </c:pt>
                <c:pt idx="12">
                  <c:v>0.21445736613613636</c:v>
                </c:pt>
                <c:pt idx="13">
                  <c:v>0.21599465811603746</c:v>
                </c:pt>
                <c:pt idx="14">
                  <c:v>0.21749018969683157</c:v>
                </c:pt>
                <c:pt idx="15">
                  <c:v>0.21899428749274866</c:v>
                </c:pt>
                <c:pt idx="16">
                  <c:v>0.22051957281466164</c:v>
                </c:pt>
                <c:pt idx="17">
                  <c:v>0.22214589159193265</c:v>
                </c:pt>
                <c:pt idx="18">
                  <c:v>0.22390392695727304</c:v>
                </c:pt>
                <c:pt idx="19">
                  <c:v>0.22562637856262457</c:v>
                </c:pt>
                <c:pt idx="20">
                  <c:v>0.22738413558002865</c:v>
                </c:pt>
                <c:pt idx="21">
                  <c:v>0.22906976947924129</c:v>
                </c:pt>
                <c:pt idx="22">
                  <c:v>0.23074441443528756</c:v>
                </c:pt>
                <c:pt idx="23">
                  <c:v>0.23239462079402257</c:v>
                </c:pt>
                <c:pt idx="24">
                  <c:v>0.23405834246616178</c:v>
                </c:pt>
                <c:pt idx="25">
                  <c:v>0.23569907289513792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0.1115847810107647</c:v>
                </c:pt>
                <c:pt idx="1">
                  <c:v>0.11166878174772249</c:v>
                </c:pt>
                <c:pt idx="2">
                  <c:v>0.11677523683927055</c:v>
                </c:pt>
                <c:pt idx="3">
                  <c:v>0.11399358058283406</c:v>
                </c:pt>
                <c:pt idx="4">
                  <c:v>0.11240475045696455</c:v>
                </c:pt>
                <c:pt idx="5">
                  <c:v>0.11039375647193066</c:v>
                </c:pt>
                <c:pt idx="6">
                  <c:v>0.11399192518816451</c:v>
                </c:pt>
                <c:pt idx="7">
                  <c:v>0.11518811032777031</c:v>
                </c:pt>
                <c:pt idx="8">
                  <c:v>0.11882333889925155</c:v>
                </c:pt>
                <c:pt idx="9">
                  <c:v>0.11773158649559638</c:v>
                </c:pt>
                <c:pt idx="10">
                  <c:v>0.12547853448469845</c:v>
                </c:pt>
                <c:pt idx="11">
                  <c:v>0.12609310094725026</c:v>
                </c:pt>
                <c:pt idx="12">
                  <c:v>0.12661397274466679</c:v>
                </c:pt>
                <c:pt idx="13">
                  <c:v>0.12732534066289655</c:v>
                </c:pt>
                <c:pt idx="14">
                  <c:v>0.12803538321885549</c:v>
                </c:pt>
                <c:pt idx="15">
                  <c:v>0.12875519044918063</c:v>
                </c:pt>
                <c:pt idx="16">
                  <c:v>0.12951061198818181</c:v>
                </c:pt>
                <c:pt idx="17">
                  <c:v>0.13028944074320864</c:v>
                </c:pt>
                <c:pt idx="18">
                  <c:v>0.1311374148800912</c:v>
                </c:pt>
                <c:pt idx="19">
                  <c:v>0.13199105552674464</c:v>
                </c:pt>
                <c:pt idx="20">
                  <c:v>0.13288817414344153</c:v>
                </c:pt>
                <c:pt idx="21">
                  <c:v>0.13372700567472029</c:v>
                </c:pt>
                <c:pt idx="22">
                  <c:v>0.13454405663662972</c:v>
                </c:pt>
                <c:pt idx="23">
                  <c:v>0.13533394326375028</c:v>
                </c:pt>
                <c:pt idx="24">
                  <c:v>0.13617142091158746</c:v>
                </c:pt>
                <c:pt idx="25">
                  <c:v>0.13701665070588462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0.13239189993817888</c:v>
                </c:pt>
                <c:pt idx="1">
                  <c:v>0.13271097834601278</c:v>
                </c:pt>
                <c:pt idx="2">
                  <c:v>0.13542181759578226</c:v>
                </c:pt>
                <c:pt idx="3">
                  <c:v>0.13363901627855912</c:v>
                </c:pt>
                <c:pt idx="4">
                  <c:v>0.13362407184189579</c:v>
                </c:pt>
                <c:pt idx="5">
                  <c:v>0.13233761117051157</c:v>
                </c:pt>
                <c:pt idx="6">
                  <c:v>0.12627557079823712</c:v>
                </c:pt>
                <c:pt idx="7">
                  <c:v>0.12761455780189199</c:v>
                </c:pt>
                <c:pt idx="8">
                  <c:v>0.12652363180555568</c:v>
                </c:pt>
                <c:pt idx="9">
                  <c:v>0.12086411959459435</c:v>
                </c:pt>
                <c:pt idx="10">
                  <c:v>0.12728699313311762</c:v>
                </c:pt>
                <c:pt idx="11">
                  <c:v>0.13009312788868266</c:v>
                </c:pt>
                <c:pt idx="12">
                  <c:v>0.13000202973220598</c:v>
                </c:pt>
                <c:pt idx="13">
                  <c:v>0.12963783592929623</c:v>
                </c:pt>
                <c:pt idx="14">
                  <c:v>0.12921236839742339</c:v>
                </c:pt>
                <c:pt idx="15">
                  <c:v>0.12868634575068608</c:v>
                </c:pt>
                <c:pt idx="16">
                  <c:v>0.12806642176808455</c:v>
                </c:pt>
                <c:pt idx="17">
                  <c:v>0.1273259312930802</c:v>
                </c:pt>
                <c:pt idx="18">
                  <c:v>0.12641127599282109</c:v>
                </c:pt>
                <c:pt idx="19">
                  <c:v>0.1254695865530828</c:v>
                </c:pt>
                <c:pt idx="20">
                  <c:v>0.12444924482691118</c:v>
                </c:pt>
                <c:pt idx="21">
                  <c:v>0.12359697704339538</c:v>
                </c:pt>
                <c:pt idx="22">
                  <c:v>0.122766043928795</c:v>
                </c:pt>
                <c:pt idx="23">
                  <c:v>0.12190568461133784</c:v>
                </c:pt>
                <c:pt idx="24">
                  <c:v>0.12104103901092517</c:v>
                </c:pt>
                <c:pt idx="25">
                  <c:v>0.11983100193736665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0.1050853090783487</c:v>
                </c:pt>
                <c:pt idx="1">
                  <c:v>0.10697990106711058</c:v>
                </c:pt>
                <c:pt idx="2">
                  <c:v>0.10322891709340783</c:v>
                </c:pt>
                <c:pt idx="3">
                  <c:v>0.10150669123525362</c:v>
                </c:pt>
                <c:pt idx="4">
                  <c:v>0.10623045032168876</c:v>
                </c:pt>
                <c:pt idx="5">
                  <c:v>0.10786807192268708</c:v>
                </c:pt>
                <c:pt idx="6">
                  <c:v>9.8505492958538179E-2</c:v>
                </c:pt>
                <c:pt idx="7">
                  <c:v>0.1013896318288718</c:v>
                </c:pt>
                <c:pt idx="8">
                  <c:v>9.4940134085350555E-2</c:v>
                </c:pt>
                <c:pt idx="9">
                  <c:v>9.9045108925842285E-2</c:v>
                </c:pt>
                <c:pt idx="10">
                  <c:v>8.8782958694235248E-2</c:v>
                </c:pt>
                <c:pt idx="11">
                  <c:v>8.925926587377786E-2</c:v>
                </c:pt>
                <c:pt idx="12">
                  <c:v>8.8291827543625037E-2</c:v>
                </c:pt>
                <c:pt idx="13">
                  <c:v>8.7150422192268817E-2</c:v>
                </c:pt>
                <c:pt idx="14">
                  <c:v>8.6181505096290273E-2</c:v>
                </c:pt>
                <c:pt idx="15">
                  <c:v>8.5318374273208583E-2</c:v>
                </c:pt>
                <c:pt idx="16">
                  <c:v>8.4499407258367812E-2</c:v>
                </c:pt>
                <c:pt idx="17">
                  <c:v>8.3638147955409345E-2</c:v>
                </c:pt>
                <c:pt idx="18">
                  <c:v>8.2790901949175613E-2</c:v>
                </c:pt>
                <c:pt idx="19">
                  <c:v>8.1960280896406695E-2</c:v>
                </c:pt>
                <c:pt idx="20">
                  <c:v>8.1123246234639221E-2</c:v>
                </c:pt>
                <c:pt idx="21">
                  <c:v>8.0292747960277966E-2</c:v>
                </c:pt>
                <c:pt idx="22">
                  <c:v>7.947098507075713E-2</c:v>
                </c:pt>
                <c:pt idx="23">
                  <c:v>7.8645746444263087E-2</c:v>
                </c:pt>
                <c:pt idx="24">
                  <c:v>7.78037700666733E-2</c:v>
                </c:pt>
                <c:pt idx="25">
                  <c:v>7.7036307742112273E-2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0.10048278171652648</c:v>
                </c:pt>
                <c:pt idx="1">
                  <c:v>9.5839428743234936E-2</c:v>
                </c:pt>
                <c:pt idx="2">
                  <c:v>9.5491928855398298E-2</c:v>
                </c:pt>
                <c:pt idx="3">
                  <c:v>9.4193631279103948E-2</c:v>
                </c:pt>
                <c:pt idx="4">
                  <c:v>9.6392395823810914E-2</c:v>
                </c:pt>
                <c:pt idx="5">
                  <c:v>9.826989543685169E-2</c:v>
                </c:pt>
                <c:pt idx="6">
                  <c:v>9.9301664533948258E-2</c:v>
                </c:pt>
                <c:pt idx="7">
                  <c:v>9.4376305372678784E-2</c:v>
                </c:pt>
                <c:pt idx="8">
                  <c:v>9.4587149681159624E-2</c:v>
                </c:pt>
                <c:pt idx="9">
                  <c:v>0.1000974513224975</c:v>
                </c:pt>
                <c:pt idx="10">
                  <c:v>9.6580431604270739E-2</c:v>
                </c:pt>
                <c:pt idx="11">
                  <c:v>9.4156059411142981E-2</c:v>
                </c:pt>
                <c:pt idx="12">
                  <c:v>9.422655173428586E-2</c:v>
                </c:pt>
                <c:pt idx="13">
                  <c:v>9.4478978649624207E-2</c:v>
                </c:pt>
                <c:pt idx="14">
                  <c:v>9.4676910456359467E-2</c:v>
                </c:pt>
                <c:pt idx="15">
                  <c:v>9.4857016315892037E-2</c:v>
                </c:pt>
                <c:pt idx="16">
                  <c:v>9.506182460759123E-2</c:v>
                </c:pt>
                <c:pt idx="17">
                  <c:v>9.5305823133947559E-2</c:v>
                </c:pt>
                <c:pt idx="18">
                  <c:v>9.5573221986629417E-2</c:v>
                </c:pt>
                <c:pt idx="19">
                  <c:v>9.5856656620063915E-2</c:v>
                </c:pt>
                <c:pt idx="20">
                  <c:v>9.6166871868125892E-2</c:v>
                </c:pt>
                <c:pt idx="21">
                  <c:v>9.6422484268958289E-2</c:v>
                </c:pt>
                <c:pt idx="22">
                  <c:v>9.6726962093971872E-2</c:v>
                </c:pt>
                <c:pt idx="23">
                  <c:v>9.7093698122753813E-2</c:v>
                </c:pt>
                <c:pt idx="24">
                  <c:v>9.7454815226014999E-2</c:v>
                </c:pt>
                <c:pt idx="25">
                  <c:v>9.7876480006542754E-2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9.0571778672560069E-2</c:v>
                </c:pt>
                <c:pt idx="1">
                  <c:v>9.6559139323740328E-2</c:v>
                </c:pt>
                <c:pt idx="2">
                  <c:v>9.3602478759434712E-2</c:v>
                </c:pt>
                <c:pt idx="3">
                  <c:v>9.1630168691815783E-2</c:v>
                </c:pt>
                <c:pt idx="4">
                  <c:v>9.1172808108356526E-2</c:v>
                </c:pt>
                <c:pt idx="5">
                  <c:v>8.8032983818263216E-2</c:v>
                </c:pt>
                <c:pt idx="6">
                  <c:v>9.3079948347535191E-2</c:v>
                </c:pt>
                <c:pt idx="7">
                  <c:v>9.1831181816846033E-2</c:v>
                </c:pt>
                <c:pt idx="8">
                  <c:v>8.524639347974948E-2</c:v>
                </c:pt>
                <c:pt idx="9">
                  <c:v>8.5502904686398706E-2</c:v>
                </c:pt>
                <c:pt idx="10">
                  <c:v>8.3831775127051325E-2</c:v>
                </c:pt>
                <c:pt idx="11">
                  <c:v>8.30499016196522E-2</c:v>
                </c:pt>
                <c:pt idx="12">
                  <c:v>8.2902176712796469E-2</c:v>
                </c:pt>
                <c:pt idx="13">
                  <c:v>8.2787037340039379E-2</c:v>
                </c:pt>
                <c:pt idx="14">
                  <c:v>8.2598916501567768E-2</c:v>
                </c:pt>
                <c:pt idx="15">
                  <c:v>8.2365164338829761E-2</c:v>
                </c:pt>
                <c:pt idx="16">
                  <c:v>8.2136172825506795E-2</c:v>
                </c:pt>
                <c:pt idx="17">
                  <c:v>8.1901924852793476E-2</c:v>
                </c:pt>
                <c:pt idx="18">
                  <c:v>8.164446550042434E-2</c:v>
                </c:pt>
                <c:pt idx="19">
                  <c:v>8.1376390399622189E-2</c:v>
                </c:pt>
                <c:pt idx="20">
                  <c:v>8.1092626473680013E-2</c:v>
                </c:pt>
                <c:pt idx="21">
                  <c:v>8.0875945920378889E-2</c:v>
                </c:pt>
                <c:pt idx="22">
                  <c:v>8.0597346738922424E-2</c:v>
                </c:pt>
                <c:pt idx="23">
                  <c:v>8.0324721869713497E-2</c:v>
                </c:pt>
                <c:pt idx="24">
                  <c:v>8.006859374064107E-2</c:v>
                </c:pt>
                <c:pt idx="25">
                  <c:v>7.9859873355239003E-2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7.73786730092339E-2</c:v>
                </c:pt>
                <c:pt idx="1">
                  <c:v>7.4932959140403668E-2</c:v>
                </c:pt>
                <c:pt idx="2">
                  <c:v>7.084520015236416E-2</c:v>
                </c:pt>
                <c:pt idx="3">
                  <c:v>7.5216396392778162E-2</c:v>
                </c:pt>
                <c:pt idx="4">
                  <c:v>7.6522833484382852E-2</c:v>
                </c:pt>
                <c:pt idx="5">
                  <c:v>7.7307963492199289E-2</c:v>
                </c:pt>
                <c:pt idx="6">
                  <c:v>7.6593426831048347E-2</c:v>
                </c:pt>
                <c:pt idx="7">
                  <c:v>7.7130536457880608E-2</c:v>
                </c:pt>
                <c:pt idx="8">
                  <c:v>8.0646420779334024E-2</c:v>
                </c:pt>
                <c:pt idx="9">
                  <c:v>7.1940327983359351E-2</c:v>
                </c:pt>
                <c:pt idx="10">
                  <c:v>6.6364213975013339E-2</c:v>
                </c:pt>
                <c:pt idx="11">
                  <c:v>6.8631544185912108E-2</c:v>
                </c:pt>
                <c:pt idx="12">
                  <c:v>6.8287599352627654E-2</c:v>
                </c:pt>
                <c:pt idx="13">
                  <c:v>6.7839698350596847E-2</c:v>
                </c:pt>
                <c:pt idx="14">
                  <c:v>6.735298196056029E-2</c:v>
                </c:pt>
                <c:pt idx="15">
                  <c:v>6.6825759966541845E-2</c:v>
                </c:pt>
                <c:pt idx="16">
                  <c:v>6.6275077575143032E-2</c:v>
                </c:pt>
                <c:pt idx="17">
                  <c:v>6.5687500107107319E-2</c:v>
                </c:pt>
                <c:pt idx="18">
                  <c:v>6.5031730115224645E-2</c:v>
                </c:pt>
                <c:pt idx="19">
                  <c:v>6.4397851527006111E-2</c:v>
                </c:pt>
                <c:pt idx="20">
                  <c:v>6.3772559637760379E-2</c:v>
                </c:pt>
                <c:pt idx="21">
                  <c:v>6.3143967467580164E-2</c:v>
                </c:pt>
                <c:pt idx="22">
                  <c:v>6.2505639178881897E-2</c:v>
                </c:pt>
                <c:pt idx="23">
                  <c:v>6.1852598733942582E-2</c:v>
                </c:pt>
                <c:pt idx="24">
                  <c:v>6.1149581119095582E-2</c:v>
                </c:pt>
                <c:pt idx="25">
                  <c:v>6.0454867491274378E-2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0.12328993659770099</c:v>
                </c:pt>
                <c:pt idx="1">
                  <c:v>0.12013436085526136</c:v>
                </c:pt>
                <c:pt idx="2">
                  <c:v>0.11413885885285012</c:v>
                </c:pt>
                <c:pt idx="3">
                  <c:v>0.11838276387208144</c:v>
                </c:pt>
                <c:pt idx="4">
                  <c:v>0.11888749797700181</c:v>
                </c:pt>
                <c:pt idx="5">
                  <c:v>0.12151114883104976</c:v>
                </c:pt>
                <c:pt idx="6">
                  <c:v>0.11694491879866169</c:v>
                </c:pt>
                <c:pt idx="7">
                  <c:v>0.1165395899837585</c:v>
                </c:pt>
                <c:pt idx="8">
                  <c:v>0.1119939967904385</c:v>
                </c:pt>
                <c:pt idx="9">
                  <c:v>0.10968622721505321</c:v>
                </c:pt>
                <c:pt idx="10">
                  <c:v>9.9622035251910462E-2</c:v>
                </c:pt>
                <c:pt idx="11">
                  <c:v>0.10385786091450104</c:v>
                </c:pt>
                <c:pt idx="12">
                  <c:v>0.10305106439666337</c:v>
                </c:pt>
                <c:pt idx="13">
                  <c:v>0.10216225533393015</c:v>
                </c:pt>
                <c:pt idx="14">
                  <c:v>0.10136729752983895</c:v>
                </c:pt>
                <c:pt idx="15">
                  <c:v>0.10061740315763559</c:v>
                </c:pt>
                <c:pt idx="16">
                  <c:v>9.9844766011593852E-2</c:v>
                </c:pt>
                <c:pt idx="17">
                  <c:v>9.9079900241831137E-2</c:v>
                </c:pt>
                <c:pt idx="18">
                  <c:v>9.8308913876587065E-2</c:v>
                </c:pt>
                <c:pt idx="19">
                  <c:v>9.7539656233062405E-2</c:v>
                </c:pt>
                <c:pt idx="20">
                  <c:v>9.6729480074695645E-2</c:v>
                </c:pt>
                <c:pt idx="21">
                  <c:v>9.587462569879196E-2</c:v>
                </c:pt>
                <c:pt idx="22">
                  <c:v>9.5068608830316925E-2</c:v>
                </c:pt>
                <c:pt idx="23">
                  <c:v>9.4289666708883266E-2</c:v>
                </c:pt>
                <c:pt idx="24">
                  <c:v>9.3513874578144737E-2</c:v>
                </c:pt>
                <c:pt idx="25">
                  <c:v>9.2782590262713766E-2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15.364400774578286</c:v>
                </c:pt>
                <c:pt idx="1">
                  <c:v>34.49698055675384</c:v>
                </c:pt>
                <c:pt idx="2">
                  <c:v>14.11447984451749</c:v>
                </c:pt>
                <c:pt idx="3">
                  <c:v>-7.597800476757385</c:v>
                </c:pt>
                <c:pt idx="4">
                  <c:v>-5.553021776856383</c:v>
                </c:pt>
                <c:pt idx="5">
                  <c:v>6.8740565855637499</c:v>
                </c:pt>
                <c:pt idx="6">
                  <c:v>1.1173804043919802</c:v>
                </c:pt>
                <c:pt idx="7">
                  <c:v>-2.8238149022126322</c:v>
                </c:pt>
                <c:pt idx="8">
                  <c:v>-8.5366610099777347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6.8929347902902975</c:v>
                </c:pt>
                <c:pt idx="1">
                  <c:v>17.471202335347868</c:v>
                </c:pt>
                <c:pt idx="2">
                  <c:v>10.937592790253433</c:v>
                </c:pt>
                <c:pt idx="3">
                  <c:v>9.3586152489780261</c:v>
                </c:pt>
                <c:pt idx="4">
                  <c:v>-11.303999208813181</c:v>
                </c:pt>
                <c:pt idx="5">
                  <c:v>-3.047895564309357</c:v>
                </c:pt>
                <c:pt idx="6">
                  <c:v>-0.97437648379727193</c:v>
                </c:pt>
                <c:pt idx="7">
                  <c:v>-5.9158887049692339</c:v>
                </c:pt>
                <c:pt idx="8">
                  <c:v>-10.9291852029815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-9.2617673773994653</c:v>
                </c:pt>
                <c:pt idx="1">
                  <c:v>14.792659603444349</c:v>
                </c:pt>
                <c:pt idx="2">
                  <c:v>6.019935971093048</c:v>
                </c:pt>
                <c:pt idx="3">
                  <c:v>3.7246790019054004</c:v>
                </c:pt>
                <c:pt idx="4">
                  <c:v>-2.8982743528971469</c:v>
                </c:pt>
                <c:pt idx="5">
                  <c:v>-0.62113202030603532</c:v>
                </c:pt>
                <c:pt idx="6">
                  <c:v>-0.50286119874041901</c:v>
                </c:pt>
                <c:pt idx="7">
                  <c:v>1.6101946282295501</c:v>
                </c:pt>
                <c:pt idx="8">
                  <c:v>2.7915657446711748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10.815623736705021</c:v>
                </c:pt>
                <c:pt idx="1">
                  <c:v>29.111921386166273</c:v>
                </c:pt>
                <c:pt idx="2">
                  <c:v>15.129441505151561</c:v>
                </c:pt>
                <c:pt idx="3">
                  <c:v>-6.6714095019043214</c:v>
                </c:pt>
                <c:pt idx="4">
                  <c:v>-7.4935627318967732</c:v>
                </c:pt>
                <c:pt idx="5">
                  <c:v>7.2404334937315724</c:v>
                </c:pt>
                <c:pt idx="6">
                  <c:v>-0.24249414791535173</c:v>
                </c:pt>
                <c:pt idx="7">
                  <c:v>-5.7215549336704896</c:v>
                </c:pt>
                <c:pt idx="8">
                  <c:v>-6.3763988063680586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1.5538563593055557</c:v>
                </c:pt>
                <c:pt idx="1">
                  <c:v>43.904580989610622</c:v>
                </c:pt>
                <c:pt idx="2">
                  <c:v>21.149377476244609</c:v>
                </c:pt>
                <c:pt idx="3">
                  <c:v>-2.946730499998921</c:v>
                </c:pt>
                <c:pt idx="4">
                  <c:v>-10.39183708479392</c:v>
                </c:pt>
                <c:pt idx="5">
                  <c:v>6.6193014734255371</c:v>
                </c:pt>
                <c:pt idx="6">
                  <c:v>-0.74535534665577075</c:v>
                </c:pt>
                <c:pt idx="7">
                  <c:v>-4.1113603054409396</c:v>
                </c:pt>
                <c:pt idx="8">
                  <c:v>-3.5848330616968838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4.5543647826234519</c:v>
                </c:pt>
                <c:pt idx="1">
                  <c:v>23.62809679143561</c:v>
                </c:pt>
                <c:pt idx="2">
                  <c:v>23.107857537937917</c:v>
                </c:pt>
                <c:pt idx="3">
                  <c:v>-14.53038642284497</c:v>
                </c:pt>
                <c:pt idx="4">
                  <c:v>1.469183503329738</c:v>
                </c:pt>
                <c:pt idx="5">
                  <c:v>2.3914303307224003</c:v>
                </c:pt>
                <c:pt idx="6">
                  <c:v>-4.9479446909885922</c:v>
                </c:pt>
                <c:pt idx="7">
                  <c:v>2.3614287783981283</c:v>
                </c:pt>
                <c:pt idx="8">
                  <c:v>-4.2879612097669195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-3.000508423317882</c:v>
                </c:pt>
                <c:pt idx="1">
                  <c:v>20.276484198174813</c:v>
                </c:pt>
                <c:pt idx="2">
                  <c:v>-1.9584800616932654</c:v>
                </c:pt>
                <c:pt idx="3">
                  <c:v>11.58365592284602</c:v>
                </c:pt>
                <c:pt idx="4">
                  <c:v>-11.861020588123708</c:v>
                </c:pt>
                <c:pt idx="5">
                  <c:v>4.227871142703183</c:v>
                </c:pt>
                <c:pt idx="6">
                  <c:v>4.2025893443327362</c:v>
                </c:pt>
                <c:pt idx="7">
                  <c:v>-6.4727890838389754</c:v>
                </c:pt>
                <c:pt idx="8">
                  <c:v>0.70312814807002155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2.1846608946284363</c:v>
                </c:pt>
                <c:pt idx="1">
                  <c:v>-0.5544337638993575</c:v>
                </c:pt>
                <c:pt idx="2">
                  <c:v>0.3184892083052091</c:v>
                </c:pt>
                <c:pt idx="3">
                  <c:v>-0.30564378935287451</c:v>
                </c:pt>
                <c:pt idx="4">
                  <c:v>2.5317541317292012</c:v>
                </c:pt>
                <c:pt idx="5">
                  <c:v>0.49439734735313756</c:v>
                </c:pt>
                <c:pt idx="6">
                  <c:v>-1.2179291859496599</c:v>
                </c:pt>
                <c:pt idx="7">
                  <c:v>2.6098258001154999</c:v>
                </c:pt>
                <c:pt idx="8">
                  <c:v>1.9730525703259971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2.580410797087433</c:v>
                </c:pt>
                <c:pt idx="1">
                  <c:v>8.1248470377005759</c:v>
                </c:pt>
                <c:pt idx="2">
                  <c:v>7.6278990526943993</c:v>
                </c:pt>
                <c:pt idx="3">
                  <c:v>-4.5719625737215779</c:v>
                </c:pt>
                <c:pt idx="4">
                  <c:v>1.210829873983867</c:v>
                </c:pt>
                <c:pt idx="5">
                  <c:v>-0.82723979302676298</c:v>
                </c:pt>
                <c:pt idx="6">
                  <c:v>0.68472782379046748</c:v>
                </c:pt>
                <c:pt idx="7">
                  <c:v>2.2112604121985111</c:v>
                </c:pt>
                <c:pt idx="8">
                  <c:v>-9.1935362926827437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-3.2112153324103616</c:v>
                </c:pt>
                <c:pt idx="1">
                  <c:v>36.334167715809173</c:v>
                </c:pt>
                <c:pt idx="2">
                  <c:v>13.202989215245083</c:v>
                </c:pt>
                <c:pt idx="3">
                  <c:v>1.9308758630755278</c:v>
                </c:pt>
                <c:pt idx="4">
                  <c:v>-14.134421090507011</c:v>
                </c:pt>
                <c:pt idx="5">
                  <c:v>6.952143919099143</c:v>
                </c:pt>
                <c:pt idx="6">
                  <c:v>-0.21215398449658807</c:v>
                </c:pt>
                <c:pt idx="7">
                  <c:v>-8.9324465177547694</c:v>
                </c:pt>
                <c:pt idx="8">
                  <c:v>3.6356506606597918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0.58716920503771775</c:v>
                </c:pt>
                <c:pt idx="1">
                  <c:v>1.3660387227640616</c:v>
                </c:pt>
                <c:pt idx="2">
                  <c:v>0.40082371248950466</c:v>
                </c:pt>
                <c:pt idx="3">
                  <c:v>-0.68919015703888187</c:v>
                </c:pt>
                <c:pt idx="4">
                  <c:v>0.95205625422592988</c:v>
                </c:pt>
                <c:pt idx="5">
                  <c:v>-0.19594445346775657</c:v>
                </c:pt>
                <c:pt idx="6">
                  <c:v>-0.71967932987521754</c:v>
                </c:pt>
                <c:pt idx="7">
                  <c:v>2.3430136853955785E-2</c:v>
                </c:pt>
                <c:pt idx="8">
                  <c:v>0.75597061830247636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2.208945416580967</c:v>
                </c:pt>
                <c:pt idx="1">
                  <c:v>5.3531472945641312</c:v>
                </c:pt>
                <c:pt idx="2">
                  <c:v>7.2011296505770588</c:v>
                </c:pt>
                <c:pt idx="3">
                  <c:v>-5.3745693208597061</c:v>
                </c:pt>
                <c:pt idx="4">
                  <c:v>0.27472513403859011</c:v>
                </c:pt>
                <c:pt idx="5">
                  <c:v>-2.7593847251716639</c:v>
                </c:pt>
                <c:pt idx="6">
                  <c:v>-1.2676006913318574</c:v>
                </c:pt>
                <c:pt idx="7">
                  <c:v>1.5513589136712125</c:v>
                </c:pt>
                <c:pt idx="8">
                  <c:v>-6.2361046564419027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1.7582501610047281</c:v>
                </c:pt>
                <c:pt idx="1">
                  <c:v>16.908910774107468</c:v>
                </c:pt>
                <c:pt idx="2">
                  <c:v>15.505904174871368</c:v>
                </c:pt>
                <c:pt idx="3">
                  <c:v>-8.4666269449463769</c:v>
                </c:pt>
                <c:pt idx="4">
                  <c:v>0.24240211506522513</c:v>
                </c:pt>
                <c:pt idx="5">
                  <c:v>5.3467595093617675</c:v>
                </c:pt>
                <c:pt idx="6">
                  <c:v>-2.960664669781492</c:v>
                </c:pt>
                <c:pt idx="7">
                  <c:v>0.7866397278729691</c:v>
                </c:pt>
                <c:pt idx="8">
                  <c:v>1.1921728283724455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1.5974916895907203</c:v>
                </c:pt>
                <c:pt idx="1">
                  <c:v>-1.9204724866634244</c:v>
                </c:pt>
                <c:pt idx="2">
                  <c:v>-8.2334504184299107E-2</c:v>
                </c:pt>
                <c:pt idx="3">
                  <c:v>0.38354636768600558</c:v>
                </c:pt>
                <c:pt idx="4">
                  <c:v>1.5796978775032571</c:v>
                </c:pt>
                <c:pt idx="5">
                  <c:v>0.69034180082088792</c:v>
                </c:pt>
                <c:pt idx="6">
                  <c:v>-0.49824985607444061</c:v>
                </c:pt>
                <c:pt idx="7">
                  <c:v>2.586395663261543</c:v>
                </c:pt>
                <c:pt idx="8">
                  <c:v>1.2170819520235234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0.37146538050645006</c:v>
                </c:pt>
                <c:pt idx="1">
                  <c:v>2.7716997431364501</c:v>
                </c:pt>
                <c:pt idx="2">
                  <c:v>0.42676940211734049</c:v>
                </c:pt>
                <c:pt idx="3">
                  <c:v>0.8026067471381122</c:v>
                </c:pt>
                <c:pt idx="4">
                  <c:v>0.93610473994527954</c:v>
                </c:pt>
                <c:pt idx="5">
                  <c:v>1.932144932144884</c:v>
                </c:pt>
                <c:pt idx="6">
                  <c:v>1.9523285151223178</c:v>
                </c:pt>
                <c:pt idx="7">
                  <c:v>0.65990149852731506</c:v>
                </c:pt>
                <c:pt idx="8">
                  <c:v>-2.9574316362408339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-4.9694654934150932</c:v>
                </c:pt>
                <c:pt idx="1">
                  <c:v>19.425256941701761</c:v>
                </c:pt>
                <c:pt idx="2">
                  <c:v>-2.3029149596263139</c:v>
                </c:pt>
                <c:pt idx="3">
                  <c:v>10.397502808021898</c:v>
                </c:pt>
                <c:pt idx="4">
                  <c:v>-14.376823205572258</c:v>
                </c:pt>
                <c:pt idx="5">
                  <c:v>1.6053844097373933</c:v>
                </c:pt>
                <c:pt idx="6">
                  <c:v>2.7485106852848702</c:v>
                </c:pt>
                <c:pt idx="7">
                  <c:v>-9.7190862456277429</c:v>
                </c:pt>
                <c:pt idx="8">
                  <c:v>2.4434778322872859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78.209733713658238</c:v>
                </c:pt>
                <c:pt idx="1">
                  <c:v>75.63987567076596</c:v>
                </c:pt>
                <c:pt idx="2">
                  <c:v>82.215282579975195</c:v>
                </c:pt>
                <c:pt idx="3">
                  <c:v>68.366038934838087</c:v>
                </c:pt>
                <c:pt idx="4">
                  <c:v>64.281492174183185</c:v>
                </c:pt>
                <c:pt idx="5">
                  <c:v>68.45782043715991</c:v>
                </c:pt>
                <c:pt idx="6">
                  <c:v>73.244341546303644</c:v>
                </c:pt>
                <c:pt idx="7">
                  <c:v>68.714152081260735</c:v>
                </c:pt>
                <c:pt idx="8">
                  <c:v>64.807160884263723</c:v>
                </c:pt>
                <c:pt idx="9">
                  <c:v>64.864263965080795</c:v>
                </c:pt>
                <c:pt idx="10">
                  <c:v>51.23825876812468</c:v>
                </c:pt>
                <c:pt idx="11">
                  <c:v>49.33712072184278</c:v>
                </c:pt>
                <c:pt idx="12">
                  <c:v>49.147341378943281</c:v>
                </c:pt>
                <c:pt idx="13">
                  <c:v>46.079252583669408</c:v>
                </c:pt>
                <c:pt idx="14">
                  <c:v>43.126674499992113</c:v>
                </c:pt>
                <c:pt idx="15">
                  <c:v>41.280414213197076</c:v>
                </c:pt>
                <c:pt idx="16">
                  <c:v>39.536580500815504</c:v>
                </c:pt>
                <c:pt idx="17">
                  <c:v>37.776225454336647</c:v>
                </c:pt>
                <c:pt idx="18">
                  <c:v>36.014397125389365</c:v>
                </c:pt>
                <c:pt idx="19">
                  <c:v>34.255457438628397</c:v>
                </c:pt>
                <c:pt idx="20">
                  <c:v>32.5179211015192</c:v>
                </c:pt>
                <c:pt idx="21">
                  <c:v>30.788738447330495</c:v>
                </c:pt>
                <c:pt idx="22">
                  <c:v>29.074719580297977</c:v>
                </c:pt>
                <c:pt idx="23">
                  <c:v>27.372298039250275</c:v>
                </c:pt>
                <c:pt idx="24">
                  <c:v>25.747838677156459</c:v>
                </c:pt>
                <c:pt idx="25">
                  <c:v>25.214361714695293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187.29459666289895</c:v>
                </c:pt>
                <c:pt idx="1">
                  <c:v>178.98272832536406</c:v>
                </c:pt>
                <c:pt idx="2">
                  <c:v>168.86994570014554</c:v>
                </c:pt>
                <c:pt idx="3">
                  <c:v>177.40861997572699</c:v>
                </c:pt>
                <c:pt idx="4">
                  <c:v>170.18992241385837</c:v>
                </c:pt>
                <c:pt idx="5">
                  <c:v>180.83516842093249</c:v>
                </c:pt>
                <c:pt idx="6">
                  <c:v>167.09344868932502</c:v>
                </c:pt>
                <c:pt idx="7">
                  <c:v>179.45786085414289</c:v>
                </c:pt>
                <c:pt idx="8">
                  <c:v>176.85920746690124</c:v>
                </c:pt>
                <c:pt idx="9">
                  <c:v>165.82771180217765</c:v>
                </c:pt>
                <c:pt idx="10">
                  <c:v>150.86413288008649</c:v>
                </c:pt>
                <c:pt idx="11">
                  <c:v>146.65324431041344</c:v>
                </c:pt>
                <c:pt idx="12">
                  <c:v>148.63593426208158</c:v>
                </c:pt>
                <c:pt idx="13">
                  <c:v>144.19927947592436</c:v>
                </c:pt>
                <c:pt idx="14">
                  <c:v>139.98630730219753</c:v>
                </c:pt>
                <c:pt idx="15">
                  <c:v>135.45371752751396</c:v>
                </c:pt>
                <c:pt idx="16">
                  <c:v>130.81346283652204</c:v>
                </c:pt>
                <c:pt idx="17">
                  <c:v>126.13784967367256</c:v>
                </c:pt>
                <c:pt idx="18">
                  <c:v>121.5017996644132</c:v>
                </c:pt>
                <c:pt idx="19">
                  <c:v>116.89897154225339</c:v>
                </c:pt>
                <c:pt idx="20">
                  <c:v>112.37598467065834</c:v>
                </c:pt>
                <c:pt idx="21">
                  <c:v>107.8775292130982</c:v>
                </c:pt>
                <c:pt idx="22">
                  <c:v>103.40769700674139</c:v>
                </c:pt>
                <c:pt idx="23">
                  <c:v>98.973080244531957</c:v>
                </c:pt>
                <c:pt idx="24">
                  <c:v>94.548163883876285</c:v>
                </c:pt>
                <c:pt idx="25">
                  <c:v>90.039463257539282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247.36272085634329</c:v>
                </c:pt>
                <c:pt idx="1">
                  <c:v>264.41119971883978</c:v>
                </c:pt>
                <c:pt idx="2">
                  <c:v>252.93777045545107</c:v>
                </c:pt>
                <c:pt idx="3">
                  <c:v>242.4593118565482</c:v>
                </c:pt>
                <c:pt idx="4">
                  <c:v>253.82266754860032</c:v>
                </c:pt>
                <c:pt idx="5">
                  <c:v>245.51033902963431</c:v>
                </c:pt>
                <c:pt idx="6">
                  <c:v>257.74671975444545</c:v>
                </c:pt>
                <c:pt idx="7">
                  <c:v>256.29798644034184</c:v>
                </c:pt>
                <c:pt idx="8">
                  <c:v>248.09559975390528</c:v>
                </c:pt>
                <c:pt idx="9">
                  <c:v>238.26925395907321</c:v>
                </c:pt>
                <c:pt idx="10">
                  <c:v>257.67601564561323</c:v>
                </c:pt>
                <c:pt idx="11">
                  <c:v>231.88372306316273</c:v>
                </c:pt>
                <c:pt idx="12">
                  <c:v>234.84396540640279</c:v>
                </c:pt>
                <c:pt idx="13">
                  <c:v>230.94847552481238</c:v>
                </c:pt>
                <c:pt idx="14">
                  <c:v>227.38533801147281</c:v>
                </c:pt>
                <c:pt idx="15">
                  <c:v>223.25945547726465</c:v>
                </c:pt>
                <c:pt idx="16">
                  <c:v>218.91728494688635</c:v>
                </c:pt>
                <c:pt idx="17">
                  <c:v>214.46588972170696</c:v>
                </c:pt>
                <c:pt idx="18">
                  <c:v>210.00777847844927</c:v>
                </c:pt>
                <c:pt idx="19">
                  <c:v>205.53218911706551</c:v>
                </c:pt>
                <c:pt idx="20">
                  <c:v>201.11124666127321</c:v>
                </c:pt>
                <c:pt idx="21">
                  <c:v>196.64811923151512</c:v>
                </c:pt>
                <c:pt idx="22">
                  <c:v>192.16847564212702</c:v>
                </c:pt>
                <c:pt idx="23">
                  <c:v>187.68714044767856</c:v>
                </c:pt>
                <c:pt idx="24">
                  <c:v>183.16559224387549</c:v>
                </c:pt>
                <c:pt idx="25">
                  <c:v>178.4692249867725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230.18416904135304</c:v>
                </c:pt>
                <c:pt idx="1">
                  <c:v>227.38884145444814</c:v>
                </c:pt>
                <c:pt idx="2">
                  <c:v>229.75922198229699</c:v>
                </c:pt>
                <c:pt idx="3">
                  <c:v>231.12523476144716</c:v>
                </c:pt>
                <c:pt idx="4">
                  <c:v>246.86307167208653</c:v>
                </c:pt>
                <c:pt idx="5">
                  <c:v>251.72831790759355</c:v>
                </c:pt>
                <c:pt idx="6">
                  <c:v>255.55420596281263</c:v>
                </c:pt>
                <c:pt idx="7">
                  <c:v>246.68492283437502</c:v>
                </c:pt>
                <c:pt idx="8">
                  <c:v>243.38051705480873</c:v>
                </c:pt>
                <c:pt idx="9">
                  <c:v>265.57177511762097</c:v>
                </c:pt>
                <c:pt idx="10">
                  <c:v>286.681323499749</c:v>
                </c:pt>
                <c:pt idx="11">
                  <c:v>267.42124472159122</c:v>
                </c:pt>
                <c:pt idx="12">
                  <c:v>270.97711545543478</c:v>
                </c:pt>
                <c:pt idx="13">
                  <c:v>273.27256421948039</c:v>
                </c:pt>
                <c:pt idx="14">
                  <c:v>276.02259501081954</c:v>
                </c:pt>
                <c:pt idx="15">
                  <c:v>278.15460881963639</c:v>
                </c:pt>
                <c:pt idx="16">
                  <c:v>280.08313637417018</c:v>
                </c:pt>
                <c:pt idx="17">
                  <c:v>281.93591422754048</c:v>
                </c:pt>
                <c:pt idx="18">
                  <c:v>283.84740792701172</c:v>
                </c:pt>
                <c:pt idx="19">
                  <c:v>285.7710121133469</c:v>
                </c:pt>
                <c:pt idx="20">
                  <c:v>287.81601685383339</c:v>
                </c:pt>
                <c:pt idx="21">
                  <c:v>289.84728957981372</c:v>
                </c:pt>
                <c:pt idx="22">
                  <c:v>291.89999316050404</c:v>
                </c:pt>
                <c:pt idx="23">
                  <c:v>293.98996142127783</c:v>
                </c:pt>
                <c:pt idx="24">
                  <c:v>296.06617850131454</c:v>
                </c:pt>
                <c:pt idx="25">
                  <c:v>297.89734356891677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51.646195156936436</c:v>
                </c:pt>
                <c:pt idx="1">
                  <c:v>48.887110344659483</c:v>
                </c:pt>
                <c:pt idx="2">
                  <c:v>51.244511217285876</c:v>
                </c:pt>
                <c:pt idx="3">
                  <c:v>52.208653964138328</c:v>
                </c:pt>
                <c:pt idx="4">
                  <c:v>54.187327918116551</c:v>
                </c:pt>
                <c:pt idx="5">
                  <c:v>55.295737336290337</c:v>
                </c:pt>
                <c:pt idx="6">
                  <c:v>58.434591820306387</c:v>
                </c:pt>
                <c:pt idx="7">
                  <c:v>59.503151800762822</c:v>
                </c:pt>
                <c:pt idx="8">
                  <c:v>60.884649707699914</c:v>
                </c:pt>
                <c:pt idx="9">
                  <c:v>60.231322479372245</c:v>
                </c:pt>
                <c:pt idx="10">
                  <c:v>60.855281259497858</c:v>
                </c:pt>
                <c:pt idx="11">
                  <c:v>65.978229375980874</c:v>
                </c:pt>
                <c:pt idx="12">
                  <c:v>64.232276876526214</c:v>
                </c:pt>
                <c:pt idx="13">
                  <c:v>65.271047558786805</c:v>
                </c:pt>
                <c:pt idx="14">
                  <c:v>66.444870269387422</c:v>
                </c:pt>
                <c:pt idx="15">
                  <c:v>67.46355779942725</c:v>
                </c:pt>
                <c:pt idx="16">
                  <c:v>68.477410510480226</c:v>
                </c:pt>
                <c:pt idx="17">
                  <c:v>69.504257642210206</c:v>
                </c:pt>
                <c:pt idx="18" formatCode="General">
                  <c:v>70.518238268276306</c:v>
                </c:pt>
                <c:pt idx="19" formatCode="General">
                  <c:v>71.540594366423392</c:v>
                </c:pt>
                <c:pt idx="20" formatCode="General">
                  <c:v>72.637834767115791</c:v>
                </c:pt>
                <c:pt idx="21" formatCode="General">
                  <c:v>73.764254134477554</c:v>
                </c:pt>
                <c:pt idx="22">
                  <c:v>74.902924450385996</c:v>
                </c:pt>
                <c:pt idx="23">
                  <c:v>76.070563945918138</c:v>
                </c:pt>
                <c:pt idx="24">
                  <c:v>77.292251631405875</c:v>
                </c:pt>
                <c:pt idx="25">
                  <c:v>78.400078139688773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61.972941843129952</c:v>
                </c:pt>
                <c:pt idx="1">
                  <c:v>56.967504163480136</c:v>
                </c:pt>
                <c:pt idx="2">
                  <c:v>57.994402694788732</c:v>
                </c:pt>
                <c:pt idx="3">
                  <c:v>59.551982262890789</c:v>
                </c:pt>
                <c:pt idx="4">
                  <c:v>58.239732250571784</c:v>
                </c:pt>
                <c:pt idx="5">
                  <c:v>60.967229302128082</c:v>
                </c:pt>
                <c:pt idx="6">
                  <c:v>60.231987409944381</c:v>
                </c:pt>
                <c:pt idx="7">
                  <c:v>61.060541069339941</c:v>
                </c:pt>
                <c:pt idx="8">
                  <c:v>61.487811652219804</c:v>
                </c:pt>
                <c:pt idx="9">
                  <c:v>61.563592632132412</c:v>
                </c:pt>
                <c:pt idx="10">
                  <c:v>60.462912762476748</c:v>
                </c:pt>
                <c:pt idx="11">
                  <c:v>63.798050820620176</c:v>
                </c:pt>
                <c:pt idx="12">
                  <c:v>62.14168695316819</c:v>
                </c:pt>
                <c:pt idx="13">
                  <c:v>62.555565028436369</c:v>
                </c:pt>
                <c:pt idx="14">
                  <c:v>63.120056207327082</c:v>
                </c:pt>
                <c:pt idx="15">
                  <c:v>63.561570471146723</c:v>
                </c:pt>
                <c:pt idx="16">
                  <c:v>63.992280375413181</c:v>
                </c:pt>
                <c:pt idx="17">
                  <c:v>64.451348806347383</c:v>
                </c:pt>
                <c:pt idx="18" formatCode="General">
                  <c:v>65.031631785701549</c:v>
                </c:pt>
                <c:pt idx="19" formatCode="General">
                  <c:v>65.64987184968399</c:v>
                </c:pt>
                <c:pt idx="20" formatCode="General">
                  <c:v>66.321741718669202</c:v>
                </c:pt>
                <c:pt idx="21" formatCode="General">
                  <c:v>67.047748788629406</c:v>
                </c:pt>
                <c:pt idx="22">
                  <c:v>67.807832823658629</c:v>
                </c:pt>
                <c:pt idx="23">
                  <c:v>68.600972128332586</c:v>
                </c:pt>
                <c:pt idx="24">
                  <c:v>69.40708970162494</c:v>
                </c:pt>
                <c:pt idx="25">
                  <c:v>70.165567339693951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161.22428439792455</c:v>
                </c:pt>
                <c:pt idx="1">
                  <c:v>156.81671827443768</c:v>
                </c:pt>
                <c:pt idx="2">
                  <c:v>172.63315465600883</c:v>
                </c:pt>
                <c:pt idx="3">
                  <c:v>179.53689572101291</c:v>
                </c:pt>
                <c:pt idx="4">
                  <c:v>185.4361810876</c:v>
                </c:pt>
                <c:pt idx="5">
                  <c:v>193.4816965791106</c:v>
                </c:pt>
                <c:pt idx="6">
                  <c:v>204.67375816960347</c:v>
                </c:pt>
                <c:pt idx="7">
                  <c:v>211.23214258663407</c:v>
                </c:pt>
                <c:pt idx="8">
                  <c:v>216.95555146497765</c:v>
                </c:pt>
                <c:pt idx="9">
                  <c:v>219.25677386372243</c:v>
                </c:pt>
                <c:pt idx="10">
                  <c:v>225.64331006274395</c:v>
                </c:pt>
                <c:pt idx="11">
                  <c:v>238.38770496528275</c:v>
                </c:pt>
                <c:pt idx="12">
                  <c:v>237.85539291567608</c:v>
                </c:pt>
                <c:pt idx="13">
                  <c:v>242.62829519342733</c:v>
                </c:pt>
                <c:pt idx="14">
                  <c:v>247.77072364299087</c:v>
                </c:pt>
                <c:pt idx="15">
                  <c:v>252.41570791715</c:v>
                </c:pt>
                <c:pt idx="16">
                  <c:v>256.82137437017514</c:v>
                </c:pt>
                <c:pt idx="17">
                  <c:v>261.08562082502851</c:v>
                </c:pt>
                <c:pt idx="18" formatCode="General">
                  <c:v>265.26219631708824</c:v>
                </c:pt>
                <c:pt idx="19" formatCode="General">
                  <c:v>269.42003359847172</c:v>
                </c:pt>
                <c:pt idx="20" formatCode="General">
                  <c:v>273.64916915813734</c:v>
                </c:pt>
                <c:pt idx="21" formatCode="General">
                  <c:v>277.80232119855913</c:v>
                </c:pt>
                <c:pt idx="22" formatCode="General">
                  <c:v>281.96751404603901</c:v>
                </c:pt>
                <c:pt idx="23" formatCode="General">
                  <c:v>286.15488855492811</c:v>
                </c:pt>
                <c:pt idx="24" formatCode="General">
                  <c:v>290.30066025861385</c:v>
                </c:pt>
                <c:pt idx="25" formatCode="General">
                  <c:v>294.28423975681824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72.00768321551547</c:v>
                </c:pt>
                <c:pt idx="1">
                  <c:v>72.569315349414225</c:v>
                </c:pt>
                <c:pt idx="2">
                  <c:v>68.901201171587388</c:v>
                </c:pt>
                <c:pt idx="3">
                  <c:v>76.84414662653414</c:v>
                </c:pt>
                <c:pt idx="4">
                  <c:v>79.140511685356259</c:v>
                </c:pt>
                <c:pt idx="5">
                  <c:v>92.071113929478642</c:v>
                </c:pt>
                <c:pt idx="6">
                  <c:v>95.635738098389183</c:v>
                </c:pt>
                <c:pt idx="7">
                  <c:v>100.70141365195343</c:v>
                </c:pt>
                <c:pt idx="8">
                  <c:v>118.72853039488658</c:v>
                </c:pt>
                <c:pt idx="9">
                  <c:v>117.04946823747564</c:v>
                </c:pt>
                <c:pt idx="10">
                  <c:v>112.36122871992549</c:v>
                </c:pt>
                <c:pt idx="11">
                  <c:v>139.1678734216859</c:v>
                </c:pt>
                <c:pt idx="12">
                  <c:v>135.69717111294426</c:v>
                </c:pt>
                <c:pt idx="13">
                  <c:v>141.78102673556296</c:v>
                </c:pt>
                <c:pt idx="14">
                  <c:v>148.08895882036876</c:v>
                </c:pt>
                <c:pt idx="15">
                  <c:v>154.04802948364969</c:v>
                </c:pt>
                <c:pt idx="16">
                  <c:v>159.85037158328316</c:v>
                </c:pt>
                <c:pt idx="17">
                  <c:v>165.55354785470598</c:v>
                </c:pt>
                <c:pt idx="18" formatCode="General">
                  <c:v>171.1946116438755</c:v>
                </c:pt>
                <c:pt idx="19" formatCode="General">
                  <c:v>176.78817561204315</c:v>
                </c:pt>
                <c:pt idx="20" formatCode="General">
                  <c:v>182.38894848852797</c:v>
                </c:pt>
                <c:pt idx="21" formatCode="General">
                  <c:v>187.91642090177032</c:v>
                </c:pt>
                <c:pt idx="22" formatCode="General">
                  <c:v>193.38081315081894</c:v>
                </c:pt>
                <c:pt idx="23" formatCode="General">
                  <c:v>198.81131031215756</c:v>
                </c:pt>
                <c:pt idx="24" formatCode="General">
                  <c:v>204.15015848939299</c:v>
                </c:pt>
                <c:pt idx="25" formatCode="General">
                  <c:v>209.2779886908738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10.159675112239153</c:v>
                </c:pt>
                <c:pt idx="1">
                  <c:v>10.640706698591497</c:v>
                </c:pt>
                <c:pt idx="2">
                  <c:v>10.308509542460992</c:v>
                </c:pt>
                <c:pt idx="3">
                  <c:v>11.296115896863014</c:v>
                </c:pt>
                <c:pt idx="4">
                  <c:v>11.634093249625417</c:v>
                </c:pt>
                <c:pt idx="5">
                  <c:v>13.768577057672797</c:v>
                </c:pt>
                <c:pt idx="6">
                  <c:v>13.48320854886987</c:v>
                </c:pt>
                <c:pt idx="7">
                  <c:v>14.337828681191539</c:v>
                </c:pt>
                <c:pt idx="8">
                  <c:v>17.159971620336325</c:v>
                </c:pt>
                <c:pt idx="9">
                  <c:v>16.937837943346395</c:v>
                </c:pt>
                <c:pt idx="10">
                  <c:v>16.278536401783231</c:v>
                </c:pt>
                <c:pt idx="11">
                  <c:v>20.063808599419076</c:v>
                </c:pt>
                <c:pt idx="12">
                  <c:v>19.54911563882219</c:v>
                </c:pt>
                <c:pt idx="13">
                  <c:v>20.391493679900311</c:v>
                </c:pt>
                <c:pt idx="14">
                  <c:v>21.263476235444507</c:v>
                </c:pt>
                <c:pt idx="15">
                  <c:v>22.078938291014254</c:v>
                </c:pt>
                <c:pt idx="16">
                  <c:v>22.875098502253994</c:v>
                </c:pt>
                <c:pt idx="17">
                  <c:v>23.654345794449501</c:v>
                </c:pt>
                <c:pt idx="18" formatCode="General">
                  <c:v>24.443938789794494</c:v>
                </c:pt>
                <c:pt idx="19" formatCode="General">
                  <c:v>25.21769436208481</c:v>
                </c:pt>
                <c:pt idx="20" formatCode="General">
                  <c:v>25.997136580265348</c:v>
                </c:pt>
                <c:pt idx="21" formatCode="General">
                  <c:v>26.765578504804797</c:v>
                </c:pt>
                <c:pt idx="22" formatCode="General">
                  <c:v>27.534030139427003</c:v>
                </c:pt>
                <c:pt idx="23" formatCode="General">
                  <c:v>28.284784905925431</c:v>
                </c:pt>
                <c:pt idx="24" formatCode="General">
                  <c:v>29.039066612739493</c:v>
                </c:pt>
                <c:pt idx="25" formatCode="General">
                  <c:v>29.759732545001864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78.209733713658238</c:v>
                </c:pt>
                <c:pt idx="1">
                  <c:v>75.63987567076596</c:v>
                </c:pt>
                <c:pt idx="2">
                  <c:v>82.215282579975195</c:v>
                </c:pt>
                <c:pt idx="3">
                  <c:v>68.366038934838087</c:v>
                </c:pt>
                <c:pt idx="4">
                  <c:v>64.281492174183185</c:v>
                </c:pt>
                <c:pt idx="5">
                  <c:v>68.45782043715991</c:v>
                </c:pt>
                <c:pt idx="6">
                  <c:v>73.244341546303644</c:v>
                </c:pt>
                <c:pt idx="7">
                  <c:v>68.714152081260735</c:v>
                </c:pt>
                <c:pt idx="8">
                  <c:v>64.807160884263723</c:v>
                </c:pt>
                <c:pt idx="9">
                  <c:v>64.864263965080795</c:v>
                </c:pt>
                <c:pt idx="10">
                  <c:v>51.23825876812468</c:v>
                </c:pt>
                <c:pt idx="11">
                  <c:v>49.33712072184278</c:v>
                </c:pt>
                <c:pt idx="12">
                  <c:v>49.147341378943281</c:v>
                </c:pt>
                <c:pt idx="13">
                  <c:v>46.079252583669408</c:v>
                </c:pt>
                <c:pt idx="14">
                  <c:v>43.126674499992113</c:v>
                </c:pt>
                <c:pt idx="15">
                  <c:v>41.280414213197076</c:v>
                </c:pt>
                <c:pt idx="16">
                  <c:v>39.536580500815504</c:v>
                </c:pt>
                <c:pt idx="17">
                  <c:v>37.776225454336647</c:v>
                </c:pt>
                <c:pt idx="18">
                  <c:v>36.014397125389365</c:v>
                </c:pt>
                <c:pt idx="19">
                  <c:v>34.255457438628397</c:v>
                </c:pt>
                <c:pt idx="20">
                  <c:v>32.5179211015192</c:v>
                </c:pt>
                <c:pt idx="21">
                  <c:v>30.788738447330495</c:v>
                </c:pt>
                <c:pt idx="22">
                  <c:v>29.074719580297977</c:v>
                </c:pt>
                <c:pt idx="23">
                  <c:v>27.372298039250275</c:v>
                </c:pt>
                <c:pt idx="24">
                  <c:v>25.747838677156459</c:v>
                </c:pt>
                <c:pt idx="25">
                  <c:v>25.214361714695293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187.29459666289895</c:v>
                </c:pt>
                <c:pt idx="1">
                  <c:v>178.98272832536406</c:v>
                </c:pt>
                <c:pt idx="2">
                  <c:v>168.86994570014554</c:v>
                </c:pt>
                <c:pt idx="3">
                  <c:v>177.40861997572699</c:v>
                </c:pt>
                <c:pt idx="4">
                  <c:v>170.18992241385837</c:v>
                </c:pt>
                <c:pt idx="5">
                  <c:v>180.83516842093249</c:v>
                </c:pt>
                <c:pt idx="6">
                  <c:v>167.09344868932502</c:v>
                </c:pt>
                <c:pt idx="7">
                  <c:v>179.45786085414289</c:v>
                </c:pt>
                <c:pt idx="8">
                  <c:v>176.85920746690124</c:v>
                </c:pt>
                <c:pt idx="9">
                  <c:v>165.82771180217765</c:v>
                </c:pt>
                <c:pt idx="10">
                  <c:v>150.86413288008649</c:v>
                </c:pt>
                <c:pt idx="11">
                  <c:v>146.65324431041344</c:v>
                </c:pt>
                <c:pt idx="12">
                  <c:v>148.63593426208158</c:v>
                </c:pt>
                <c:pt idx="13">
                  <c:v>144.19927947592436</c:v>
                </c:pt>
                <c:pt idx="14">
                  <c:v>139.98630730219753</c:v>
                </c:pt>
                <c:pt idx="15">
                  <c:v>135.45371752751396</c:v>
                </c:pt>
                <c:pt idx="16">
                  <c:v>130.81346283652204</c:v>
                </c:pt>
                <c:pt idx="17">
                  <c:v>126.13784967367256</c:v>
                </c:pt>
                <c:pt idx="18">
                  <c:v>121.5017996644132</c:v>
                </c:pt>
                <c:pt idx="19">
                  <c:v>116.89897154225339</c:v>
                </c:pt>
                <c:pt idx="20">
                  <c:v>112.37598467065834</c:v>
                </c:pt>
                <c:pt idx="21">
                  <c:v>107.8775292130982</c:v>
                </c:pt>
                <c:pt idx="22">
                  <c:v>103.40769700674139</c:v>
                </c:pt>
                <c:pt idx="23">
                  <c:v>98.973080244531957</c:v>
                </c:pt>
                <c:pt idx="24">
                  <c:v>94.548163883876285</c:v>
                </c:pt>
                <c:pt idx="25">
                  <c:v>90.039463257539282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247.36272085634329</c:v>
                </c:pt>
                <c:pt idx="1">
                  <c:v>264.41119971883978</c:v>
                </c:pt>
                <c:pt idx="2">
                  <c:v>252.93777045545107</c:v>
                </c:pt>
                <c:pt idx="3">
                  <c:v>242.4593118565482</c:v>
                </c:pt>
                <c:pt idx="4">
                  <c:v>253.82266754860032</c:v>
                </c:pt>
                <c:pt idx="5">
                  <c:v>245.51033902963431</c:v>
                </c:pt>
                <c:pt idx="6">
                  <c:v>257.74671975444545</c:v>
                </c:pt>
                <c:pt idx="7">
                  <c:v>256.29798644034184</c:v>
                </c:pt>
                <c:pt idx="8">
                  <c:v>248.09559975390528</c:v>
                </c:pt>
                <c:pt idx="9">
                  <c:v>238.26925395907321</c:v>
                </c:pt>
                <c:pt idx="10">
                  <c:v>257.67601564561323</c:v>
                </c:pt>
                <c:pt idx="11">
                  <c:v>231.88372306316273</c:v>
                </c:pt>
                <c:pt idx="12">
                  <c:v>234.84396540640279</c:v>
                </c:pt>
                <c:pt idx="13">
                  <c:v>230.94847552481238</c:v>
                </c:pt>
                <c:pt idx="14">
                  <c:v>227.38533801147281</c:v>
                </c:pt>
                <c:pt idx="15">
                  <c:v>223.25945547726465</c:v>
                </c:pt>
                <c:pt idx="16">
                  <c:v>218.91728494688635</c:v>
                </c:pt>
                <c:pt idx="17">
                  <c:v>214.46588972170696</c:v>
                </c:pt>
                <c:pt idx="18">
                  <c:v>210.00777847844927</c:v>
                </c:pt>
                <c:pt idx="19">
                  <c:v>205.53218911706551</c:v>
                </c:pt>
                <c:pt idx="20">
                  <c:v>201.11124666127321</c:v>
                </c:pt>
                <c:pt idx="21">
                  <c:v>196.64811923151512</c:v>
                </c:pt>
                <c:pt idx="22">
                  <c:v>192.16847564212702</c:v>
                </c:pt>
                <c:pt idx="23">
                  <c:v>187.68714044767856</c:v>
                </c:pt>
                <c:pt idx="24">
                  <c:v>183.16559224387549</c:v>
                </c:pt>
                <c:pt idx="25">
                  <c:v>178.4692249867725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230.18416904135304</c:v>
                </c:pt>
                <c:pt idx="1">
                  <c:v>227.38884145444814</c:v>
                </c:pt>
                <c:pt idx="2">
                  <c:v>229.75922198229699</c:v>
                </c:pt>
                <c:pt idx="3">
                  <c:v>231.12523476144716</c:v>
                </c:pt>
                <c:pt idx="4">
                  <c:v>246.86307167208653</c:v>
                </c:pt>
                <c:pt idx="5">
                  <c:v>251.72831790759355</c:v>
                </c:pt>
                <c:pt idx="6">
                  <c:v>255.55420596281263</c:v>
                </c:pt>
                <c:pt idx="7">
                  <c:v>246.68492283437502</c:v>
                </c:pt>
                <c:pt idx="8">
                  <c:v>243.38051705480873</c:v>
                </c:pt>
                <c:pt idx="9">
                  <c:v>265.57177511762097</c:v>
                </c:pt>
                <c:pt idx="10">
                  <c:v>286.681323499749</c:v>
                </c:pt>
                <c:pt idx="11">
                  <c:v>267.42124472159122</c:v>
                </c:pt>
                <c:pt idx="12">
                  <c:v>270.97711545543478</c:v>
                </c:pt>
                <c:pt idx="13">
                  <c:v>273.27256421948039</c:v>
                </c:pt>
                <c:pt idx="14">
                  <c:v>276.02259501081954</c:v>
                </c:pt>
                <c:pt idx="15">
                  <c:v>278.15460881963639</c:v>
                </c:pt>
                <c:pt idx="16">
                  <c:v>280.08313637417018</c:v>
                </c:pt>
                <c:pt idx="17">
                  <c:v>281.93591422754048</c:v>
                </c:pt>
                <c:pt idx="18">
                  <c:v>283.84740792701172</c:v>
                </c:pt>
                <c:pt idx="19">
                  <c:v>285.7710121133469</c:v>
                </c:pt>
                <c:pt idx="20">
                  <c:v>287.81601685383339</c:v>
                </c:pt>
                <c:pt idx="21">
                  <c:v>289.84728957981372</c:v>
                </c:pt>
                <c:pt idx="22">
                  <c:v>291.89999316050404</c:v>
                </c:pt>
                <c:pt idx="23">
                  <c:v>293.98996142127783</c:v>
                </c:pt>
                <c:pt idx="24">
                  <c:v>296.06617850131454</c:v>
                </c:pt>
                <c:pt idx="25">
                  <c:v>297.89734356891677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51.646195156936436</c:v>
                </c:pt>
                <c:pt idx="1">
                  <c:v>48.887110344659483</c:v>
                </c:pt>
                <c:pt idx="2">
                  <c:v>51.244511217285876</c:v>
                </c:pt>
                <c:pt idx="3">
                  <c:v>52.208653964138328</c:v>
                </c:pt>
                <c:pt idx="4">
                  <c:v>54.187327918116551</c:v>
                </c:pt>
                <c:pt idx="5">
                  <c:v>55.295737336290337</c:v>
                </c:pt>
                <c:pt idx="6">
                  <c:v>58.434591820306387</c:v>
                </c:pt>
                <c:pt idx="7">
                  <c:v>59.503151800762822</c:v>
                </c:pt>
                <c:pt idx="8">
                  <c:v>60.884649707699914</c:v>
                </c:pt>
                <c:pt idx="9">
                  <c:v>60.231322479372245</c:v>
                </c:pt>
                <c:pt idx="10">
                  <c:v>60.855281259497858</c:v>
                </c:pt>
                <c:pt idx="11">
                  <c:v>65.978229375980874</c:v>
                </c:pt>
                <c:pt idx="12">
                  <c:v>64.232276876526214</c:v>
                </c:pt>
                <c:pt idx="13">
                  <c:v>65.271047558786805</c:v>
                </c:pt>
                <c:pt idx="14">
                  <c:v>66.444870269387422</c:v>
                </c:pt>
                <c:pt idx="15">
                  <c:v>67.46355779942725</c:v>
                </c:pt>
                <c:pt idx="16">
                  <c:v>68.477410510480226</c:v>
                </c:pt>
                <c:pt idx="17">
                  <c:v>69.504257642210206</c:v>
                </c:pt>
                <c:pt idx="18" formatCode="General">
                  <c:v>70.518238268276306</c:v>
                </c:pt>
                <c:pt idx="19" formatCode="General">
                  <c:v>71.540594366423392</c:v>
                </c:pt>
                <c:pt idx="20" formatCode="General">
                  <c:v>72.637834767115791</c:v>
                </c:pt>
                <c:pt idx="21" formatCode="General">
                  <c:v>73.764254134477554</c:v>
                </c:pt>
                <c:pt idx="22">
                  <c:v>74.902924450385996</c:v>
                </c:pt>
                <c:pt idx="23">
                  <c:v>76.070563945918138</c:v>
                </c:pt>
                <c:pt idx="24">
                  <c:v>77.292251631405875</c:v>
                </c:pt>
                <c:pt idx="25">
                  <c:v>78.400078139688773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61.972941843129952</c:v>
                </c:pt>
                <c:pt idx="1">
                  <c:v>56.967504163480136</c:v>
                </c:pt>
                <c:pt idx="2">
                  <c:v>57.994402694788732</c:v>
                </c:pt>
                <c:pt idx="3">
                  <c:v>59.551982262890789</c:v>
                </c:pt>
                <c:pt idx="4">
                  <c:v>58.239732250571784</c:v>
                </c:pt>
                <c:pt idx="5">
                  <c:v>60.967229302128082</c:v>
                </c:pt>
                <c:pt idx="6">
                  <c:v>60.231987409944381</c:v>
                </c:pt>
                <c:pt idx="7">
                  <c:v>61.060541069339941</c:v>
                </c:pt>
                <c:pt idx="8">
                  <c:v>61.487811652219804</c:v>
                </c:pt>
                <c:pt idx="9">
                  <c:v>61.563592632132412</c:v>
                </c:pt>
                <c:pt idx="10">
                  <c:v>60.462912762476748</c:v>
                </c:pt>
                <c:pt idx="11">
                  <c:v>63.798050820620176</c:v>
                </c:pt>
                <c:pt idx="12">
                  <c:v>62.14168695316819</c:v>
                </c:pt>
                <c:pt idx="13">
                  <c:v>62.555565028436369</c:v>
                </c:pt>
                <c:pt idx="14">
                  <c:v>63.120056207327082</c:v>
                </c:pt>
                <c:pt idx="15">
                  <c:v>63.561570471146723</c:v>
                </c:pt>
                <c:pt idx="16">
                  <c:v>63.992280375413181</c:v>
                </c:pt>
                <c:pt idx="17">
                  <c:v>64.451348806347383</c:v>
                </c:pt>
                <c:pt idx="18" formatCode="General">
                  <c:v>65.031631785701549</c:v>
                </c:pt>
                <c:pt idx="19" formatCode="General">
                  <c:v>65.64987184968399</c:v>
                </c:pt>
                <c:pt idx="20" formatCode="General">
                  <c:v>66.321741718669202</c:v>
                </c:pt>
                <c:pt idx="21" formatCode="General">
                  <c:v>67.047748788629406</c:v>
                </c:pt>
                <c:pt idx="22">
                  <c:v>67.807832823658629</c:v>
                </c:pt>
                <c:pt idx="23">
                  <c:v>68.600972128332586</c:v>
                </c:pt>
                <c:pt idx="24">
                  <c:v>69.40708970162494</c:v>
                </c:pt>
                <c:pt idx="25">
                  <c:v>70.165567339693951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161.22428439792455</c:v>
                </c:pt>
                <c:pt idx="1">
                  <c:v>156.81671827443768</c:v>
                </c:pt>
                <c:pt idx="2">
                  <c:v>172.63315465600883</c:v>
                </c:pt>
                <c:pt idx="3">
                  <c:v>179.53689572101291</c:v>
                </c:pt>
                <c:pt idx="4">
                  <c:v>185.4361810876</c:v>
                </c:pt>
                <c:pt idx="5">
                  <c:v>193.4816965791106</c:v>
                </c:pt>
                <c:pt idx="6">
                  <c:v>204.67375816960347</c:v>
                </c:pt>
                <c:pt idx="7">
                  <c:v>211.23214258663407</c:v>
                </c:pt>
                <c:pt idx="8">
                  <c:v>216.95555146497765</c:v>
                </c:pt>
                <c:pt idx="9">
                  <c:v>219.25677386372243</c:v>
                </c:pt>
                <c:pt idx="10">
                  <c:v>225.64331006274395</c:v>
                </c:pt>
                <c:pt idx="11">
                  <c:v>238.38770496528275</c:v>
                </c:pt>
                <c:pt idx="12">
                  <c:v>237.85539291567608</c:v>
                </c:pt>
                <c:pt idx="13">
                  <c:v>242.62829519342733</c:v>
                </c:pt>
                <c:pt idx="14">
                  <c:v>247.77072364299087</c:v>
                </c:pt>
                <c:pt idx="15">
                  <c:v>252.41570791715</c:v>
                </c:pt>
                <c:pt idx="16">
                  <c:v>256.82137437017514</c:v>
                </c:pt>
                <c:pt idx="17">
                  <c:v>261.08562082502851</c:v>
                </c:pt>
                <c:pt idx="18" formatCode="General">
                  <c:v>265.26219631708824</c:v>
                </c:pt>
                <c:pt idx="19" formatCode="General">
                  <c:v>269.42003359847172</c:v>
                </c:pt>
                <c:pt idx="20" formatCode="General">
                  <c:v>273.64916915813734</c:v>
                </c:pt>
                <c:pt idx="21" formatCode="General">
                  <c:v>277.80232119855913</c:v>
                </c:pt>
                <c:pt idx="22" formatCode="General">
                  <c:v>281.96751404603901</c:v>
                </c:pt>
                <c:pt idx="23" formatCode="General">
                  <c:v>286.15488855492811</c:v>
                </c:pt>
                <c:pt idx="24" formatCode="General">
                  <c:v>290.30066025861385</c:v>
                </c:pt>
                <c:pt idx="25" formatCode="General">
                  <c:v>294.28423975681824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72.00768321551547</c:v>
                </c:pt>
                <c:pt idx="1">
                  <c:v>72.569315349414225</c:v>
                </c:pt>
                <c:pt idx="2">
                  <c:v>68.901201171587388</c:v>
                </c:pt>
                <c:pt idx="3">
                  <c:v>76.84414662653414</c:v>
                </c:pt>
                <c:pt idx="4">
                  <c:v>79.140511685356259</c:v>
                </c:pt>
                <c:pt idx="5">
                  <c:v>92.071113929478642</c:v>
                </c:pt>
                <c:pt idx="6">
                  <c:v>95.635738098389183</c:v>
                </c:pt>
                <c:pt idx="7">
                  <c:v>100.70141365195343</c:v>
                </c:pt>
                <c:pt idx="8">
                  <c:v>118.72853039488658</c:v>
                </c:pt>
                <c:pt idx="9">
                  <c:v>117.04946823747564</c:v>
                </c:pt>
                <c:pt idx="10">
                  <c:v>112.36122871992549</c:v>
                </c:pt>
                <c:pt idx="11">
                  <c:v>139.1678734216859</c:v>
                </c:pt>
                <c:pt idx="12">
                  <c:v>135.69717111294426</c:v>
                </c:pt>
                <c:pt idx="13">
                  <c:v>141.78102673556296</c:v>
                </c:pt>
                <c:pt idx="14">
                  <c:v>148.08895882036876</c:v>
                </c:pt>
                <c:pt idx="15">
                  <c:v>154.04802948364969</c:v>
                </c:pt>
                <c:pt idx="16">
                  <c:v>159.85037158328316</c:v>
                </c:pt>
                <c:pt idx="17">
                  <c:v>165.55354785470598</c:v>
                </c:pt>
                <c:pt idx="18" formatCode="General">
                  <c:v>171.1946116438755</c:v>
                </c:pt>
                <c:pt idx="19" formatCode="General">
                  <c:v>176.78817561204315</c:v>
                </c:pt>
                <c:pt idx="20" formatCode="General">
                  <c:v>182.38894848852797</c:v>
                </c:pt>
                <c:pt idx="21" formatCode="General">
                  <c:v>187.91642090177032</c:v>
                </c:pt>
                <c:pt idx="22" formatCode="General">
                  <c:v>193.38081315081894</c:v>
                </c:pt>
                <c:pt idx="23" formatCode="General">
                  <c:v>198.81131031215756</c:v>
                </c:pt>
                <c:pt idx="24" formatCode="General">
                  <c:v>204.15015848939299</c:v>
                </c:pt>
                <c:pt idx="25" formatCode="General">
                  <c:v>209.2779886908738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10.159675112239153</c:v>
                </c:pt>
                <c:pt idx="1">
                  <c:v>10.640706698591497</c:v>
                </c:pt>
                <c:pt idx="2">
                  <c:v>10.308509542460992</c:v>
                </c:pt>
                <c:pt idx="3">
                  <c:v>11.296115896863014</c:v>
                </c:pt>
                <c:pt idx="4">
                  <c:v>11.634093249625417</c:v>
                </c:pt>
                <c:pt idx="5">
                  <c:v>13.768577057672797</c:v>
                </c:pt>
                <c:pt idx="6">
                  <c:v>13.48320854886987</c:v>
                </c:pt>
                <c:pt idx="7">
                  <c:v>14.337828681191539</c:v>
                </c:pt>
                <c:pt idx="8">
                  <c:v>17.159971620336325</c:v>
                </c:pt>
                <c:pt idx="9">
                  <c:v>16.937837943346395</c:v>
                </c:pt>
                <c:pt idx="10">
                  <c:v>16.278536401783231</c:v>
                </c:pt>
                <c:pt idx="11">
                  <c:v>20.063808599419076</c:v>
                </c:pt>
                <c:pt idx="12">
                  <c:v>19.54911563882219</c:v>
                </c:pt>
                <c:pt idx="13">
                  <c:v>20.391493679900311</c:v>
                </c:pt>
                <c:pt idx="14">
                  <c:v>21.263476235444507</c:v>
                </c:pt>
                <c:pt idx="15">
                  <c:v>22.078938291014254</c:v>
                </c:pt>
                <c:pt idx="16">
                  <c:v>22.875098502253994</c:v>
                </c:pt>
                <c:pt idx="17">
                  <c:v>23.654345794449501</c:v>
                </c:pt>
                <c:pt idx="18" formatCode="General">
                  <c:v>24.443938789794494</c:v>
                </c:pt>
                <c:pt idx="19" formatCode="General">
                  <c:v>25.21769436208481</c:v>
                </c:pt>
                <c:pt idx="20" formatCode="General">
                  <c:v>25.997136580265348</c:v>
                </c:pt>
                <c:pt idx="21" formatCode="General">
                  <c:v>26.765578504804797</c:v>
                </c:pt>
                <c:pt idx="22" formatCode="General">
                  <c:v>27.534030139427003</c:v>
                </c:pt>
                <c:pt idx="23" formatCode="General">
                  <c:v>28.284784905925431</c:v>
                </c:pt>
                <c:pt idx="24" formatCode="General">
                  <c:v>29.039066612739493</c:v>
                </c:pt>
                <c:pt idx="25" formatCode="General">
                  <c:v>29.759732545001864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68.112195727048515</c:v>
                </c:pt>
                <c:pt idx="1">
                  <c:v>34.71826655537064</c:v>
                </c:pt>
                <c:pt idx="2">
                  <c:v>51.126146735683214</c:v>
                </c:pt>
                <c:pt idx="3">
                  <c:v>44.793326128243443</c:v>
                </c:pt>
                <c:pt idx="4">
                  <c:v>49.231783331321296</c:v>
                </c:pt>
                <c:pt idx="5">
                  <c:v>59.14063484758092</c:v>
                </c:pt>
                <c:pt idx="6">
                  <c:v>19.755281606090492</c:v>
                </c:pt>
                <c:pt idx="7">
                  <c:v>18.828003929054212</c:v>
                </c:pt>
                <c:pt idx="8">
                  <c:v>12.249932559226396</c:v>
                </c:pt>
                <c:pt idx="9">
                  <c:v>15.174222582095563</c:v>
                </c:pt>
                <c:pt idx="10">
                  <c:v>62.28291001966744</c:v>
                </c:pt>
                <c:pt idx="11">
                  <c:v>124.12386132422722</c:v>
                </c:pt>
                <c:pt idx="12">
                  <c:v>29.66779401880293</c:v>
                </c:pt>
                <c:pt idx="13">
                  <c:v>12.480052372889473</c:v>
                </c:pt>
                <c:pt idx="14">
                  <c:v>45.570780111200229</c:v>
                </c:pt>
                <c:pt idx="15">
                  <c:v>42.085399170453535</c:v>
                </c:pt>
                <c:pt idx="16">
                  <c:v>25.218980615962128</c:v>
                </c:pt>
                <c:pt idx="17">
                  <c:v>88.284246954522047</c:v>
                </c:pt>
                <c:pt idx="18">
                  <c:v>24.73508754304893</c:v>
                </c:pt>
                <c:pt idx="19">
                  <c:v>1.1816833079212998</c:v>
                </c:pt>
                <c:pt idx="20">
                  <c:v>79.977945128675643</c:v>
                </c:pt>
                <c:pt idx="21">
                  <c:v>22.326593894269095</c:v>
                </c:pt>
                <c:pt idx="22">
                  <c:v>43.263880473900223</c:v>
                </c:pt>
                <c:pt idx="23">
                  <c:v>46.576940827800399</c:v>
                </c:pt>
                <c:pt idx="24">
                  <c:v>25.744282473128173</c:v>
                </c:pt>
                <c:pt idx="25">
                  <c:v>115.465767761816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86.656221453364935</c:v>
                </c:pt>
                <c:pt idx="1">
                  <c:v>38.431576393922803</c:v>
                </c:pt>
                <c:pt idx="2">
                  <c:v>65.878499254420475</c:v>
                </c:pt>
                <c:pt idx="3">
                  <c:v>53.948760395568023</c:v>
                </c:pt>
                <c:pt idx="4">
                  <c:v>55.637319201596924</c:v>
                </c:pt>
                <c:pt idx="5">
                  <c:v>80.795495083345159</c:v>
                </c:pt>
                <c:pt idx="6">
                  <c:v>25.904900656391295</c:v>
                </c:pt>
                <c:pt idx="7">
                  <c:v>22.551173786672823</c:v>
                </c:pt>
                <c:pt idx="8">
                  <c:v>13.787034340236366</c:v>
                </c:pt>
                <c:pt idx="9">
                  <c:v>18.9667205053949</c:v>
                </c:pt>
                <c:pt idx="10">
                  <c:v>72.132594042209632</c:v>
                </c:pt>
                <c:pt idx="11">
                  <c:v>128.89786566598025</c:v>
                </c:pt>
                <c:pt idx="12">
                  <c:v>26.654604449270561</c:v>
                </c:pt>
                <c:pt idx="13">
                  <c:v>10.654462517281713</c:v>
                </c:pt>
                <c:pt idx="14">
                  <c:v>41.687227271374859</c:v>
                </c:pt>
                <c:pt idx="15">
                  <c:v>34.881060321724483</c:v>
                </c:pt>
                <c:pt idx="16">
                  <c:v>21.275441174454738</c:v>
                </c:pt>
                <c:pt idx="17">
                  <c:v>89.35587777349015</c:v>
                </c:pt>
                <c:pt idx="18">
                  <c:v>27.38894634651437</c:v>
                </c:pt>
                <c:pt idx="19">
                  <c:v>1.2823547067421543</c:v>
                </c:pt>
                <c:pt idx="20">
                  <c:v>77.785009922909666</c:v>
                </c:pt>
                <c:pt idx="21">
                  <c:v>24.662533020629784</c:v>
                </c:pt>
                <c:pt idx="22">
                  <c:v>37.683317808524727</c:v>
                </c:pt>
                <c:pt idx="23">
                  <c:v>43.417799885994043</c:v>
                </c:pt>
                <c:pt idx="24">
                  <c:v>20.556706199001834</c:v>
                </c:pt>
                <c:pt idx="25">
                  <c:v>101.18749782298309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84.211843115844459</c:v>
                </c:pt>
                <c:pt idx="1">
                  <c:v>42.429811090748828</c:v>
                </c:pt>
                <c:pt idx="2">
                  <c:v>91.815532645717767</c:v>
                </c:pt>
                <c:pt idx="3">
                  <c:v>57.644395696297231</c:v>
                </c:pt>
                <c:pt idx="4">
                  <c:v>57.621143417394812</c:v>
                </c:pt>
                <c:pt idx="5">
                  <c:v>93.083583165131373</c:v>
                </c:pt>
                <c:pt idx="6">
                  <c:v>26.418504108432252</c:v>
                </c:pt>
                <c:pt idx="7">
                  <c:v>42.369450085103807</c:v>
                </c:pt>
                <c:pt idx="8">
                  <c:v>12.086881450572772</c:v>
                </c:pt>
                <c:pt idx="9">
                  <c:v>17.344011825604888</c:v>
                </c:pt>
                <c:pt idx="10">
                  <c:v>76.272953337435922</c:v>
                </c:pt>
                <c:pt idx="11">
                  <c:v>133.88824226715977</c:v>
                </c:pt>
                <c:pt idx="12">
                  <c:v>18.71749734809211</c:v>
                </c:pt>
                <c:pt idx="13">
                  <c:v>11.840335590836942</c:v>
                </c:pt>
                <c:pt idx="14">
                  <c:v>37.068307305991624</c:v>
                </c:pt>
                <c:pt idx="15">
                  <c:v>28.760103795852288</c:v>
                </c:pt>
                <c:pt idx="16">
                  <c:v>20.437607507361019</c:v>
                </c:pt>
                <c:pt idx="17">
                  <c:v>101.13191080714164</c:v>
                </c:pt>
                <c:pt idx="18">
                  <c:v>22.485282404248952</c:v>
                </c:pt>
                <c:pt idx="19">
                  <c:v>1.0292870887816308</c:v>
                </c:pt>
                <c:pt idx="20">
                  <c:v>71.113590943767335</c:v>
                </c:pt>
                <c:pt idx="21">
                  <c:v>30.588596653116337</c:v>
                </c:pt>
                <c:pt idx="22">
                  <c:v>35.45237744532146</c:v>
                </c:pt>
                <c:pt idx="23">
                  <c:v>41.537379943756356</c:v>
                </c:pt>
                <c:pt idx="24">
                  <c:v>41.74684623961965</c:v>
                </c:pt>
                <c:pt idx="25">
                  <c:v>76.412524720668387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18.54402572631642</c:v>
                </c:pt>
                <c:pt idx="1">
                  <c:v>3.7133098385521635</c:v>
                </c:pt>
                <c:pt idx="2">
                  <c:v>14.752352518737261</c:v>
                </c:pt>
                <c:pt idx="3">
                  <c:v>9.1554342673245799</c:v>
                </c:pt>
                <c:pt idx="4">
                  <c:v>6.405535870275628</c:v>
                </c:pt>
                <c:pt idx="5">
                  <c:v>21.654860235764239</c:v>
                </c:pt>
                <c:pt idx="6">
                  <c:v>6.149619050300803</c:v>
                </c:pt>
                <c:pt idx="7">
                  <c:v>3.7231698576186112</c:v>
                </c:pt>
                <c:pt idx="8">
                  <c:v>1.5371017810099694</c:v>
                </c:pt>
                <c:pt idx="9">
                  <c:v>3.7924979232993365</c:v>
                </c:pt>
                <c:pt idx="10">
                  <c:v>9.849684022542192</c:v>
                </c:pt>
                <c:pt idx="11">
                  <c:v>4.7740043417530273</c:v>
                </c:pt>
                <c:pt idx="12">
                  <c:v>-3.0131895695323685</c:v>
                </c:pt>
                <c:pt idx="13">
                  <c:v>-1.8255898556077597</c:v>
                </c:pt>
                <c:pt idx="14">
                  <c:v>-3.88355283982537</c:v>
                </c:pt>
                <c:pt idx="15">
                  <c:v>-7.2043388487290514</c:v>
                </c:pt>
                <c:pt idx="16">
                  <c:v>-3.9435394415073901</c:v>
                </c:pt>
                <c:pt idx="17">
                  <c:v>1.071630818968103</c:v>
                </c:pt>
                <c:pt idx="18">
                  <c:v>2.6538588034654396</c:v>
                </c:pt>
                <c:pt idx="19">
                  <c:v>0.10067139882085452</c:v>
                </c:pt>
                <c:pt idx="20">
                  <c:v>-2.192935205765977</c:v>
                </c:pt>
                <c:pt idx="21">
                  <c:v>2.3359391263606888</c:v>
                </c:pt>
                <c:pt idx="22">
                  <c:v>-5.5805626653754956</c:v>
                </c:pt>
                <c:pt idx="23">
                  <c:v>-3.1591409418063563</c:v>
                </c:pt>
                <c:pt idx="24">
                  <c:v>-5.1875762741263394</c:v>
                </c:pt>
                <c:pt idx="25">
                  <c:v>-14.278269938832906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-2.444378337520476</c:v>
                </c:pt>
                <c:pt idx="1">
                  <c:v>3.9982346968260245</c:v>
                </c:pt>
                <c:pt idx="2">
                  <c:v>25.937033391297291</c:v>
                </c:pt>
                <c:pt idx="3">
                  <c:v>3.695635300729208</c:v>
                </c:pt>
                <c:pt idx="4">
                  <c:v>1.9838242157978883</c:v>
                </c:pt>
                <c:pt idx="5">
                  <c:v>12.288088081786213</c:v>
                </c:pt>
                <c:pt idx="6">
                  <c:v>0.51360345204095736</c:v>
                </c:pt>
                <c:pt idx="7">
                  <c:v>19.818276298430984</c:v>
                </c:pt>
                <c:pt idx="8">
                  <c:v>-1.7001528896635936</c:v>
                </c:pt>
                <c:pt idx="9">
                  <c:v>-1.6227086797900121</c:v>
                </c:pt>
                <c:pt idx="10">
                  <c:v>4.1403592952262898</c:v>
                </c:pt>
                <c:pt idx="11">
                  <c:v>4.9903766011795199</c:v>
                </c:pt>
                <c:pt idx="12">
                  <c:v>-7.9371071011784515</c:v>
                </c:pt>
                <c:pt idx="13">
                  <c:v>1.1858730735552285</c:v>
                </c:pt>
                <c:pt idx="14">
                  <c:v>-4.6189199653832347</c:v>
                </c:pt>
                <c:pt idx="15">
                  <c:v>-6.1209565258721952</c:v>
                </c:pt>
                <c:pt idx="16">
                  <c:v>-0.83783366709371876</c:v>
                </c:pt>
                <c:pt idx="17">
                  <c:v>11.776033033651487</c:v>
                </c:pt>
                <c:pt idx="18">
                  <c:v>-4.9036639422654176</c:v>
                </c:pt>
                <c:pt idx="19">
                  <c:v>-0.25306761796052357</c:v>
                </c:pt>
                <c:pt idx="20">
                  <c:v>-6.6714189791423308</c:v>
                </c:pt>
                <c:pt idx="21">
                  <c:v>5.926063632486553</c:v>
                </c:pt>
                <c:pt idx="22">
                  <c:v>-2.2309403632032669</c:v>
                </c:pt>
                <c:pt idx="23">
                  <c:v>-1.8804199422376868</c:v>
                </c:pt>
                <c:pt idx="24">
                  <c:v>21.190140040617816</c:v>
                </c:pt>
                <c:pt idx="25">
                  <c:v>-24.774973102314704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5.8610496479739149</c:v>
                </c:pt>
                <c:pt idx="1">
                  <c:v>7.0909898485726135</c:v>
                </c:pt>
                <c:pt idx="2">
                  <c:v>6.6125884655490577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2.9875043933110508</c:v>
                </c:pt>
                <c:pt idx="1">
                  <c:v>3.144816534847509</c:v>
                </c:pt>
                <c:pt idx="2">
                  <c:v>3.3317270948238131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1.6999405916526835</c:v>
                </c:pt>
                <c:pt idx="1">
                  <c:v>2.1197714890166126</c:v>
                </c:pt>
                <c:pt idx="2">
                  <c:v>2.0744670711477475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1.6201484128137138</c:v>
                </c:pt>
                <c:pt idx="1">
                  <c:v>1.845339454141228</c:v>
                </c:pt>
                <c:pt idx="2">
                  <c:v>3.3269873518740223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1.0541058344628591</c:v>
                </c:pt>
                <c:pt idx="1">
                  <c:v>1.1281788994359834</c:v>
                </c:pt>
                <c:pt idx="2">
                  <c:v>0.94910133666791063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1.3057407850933616</c:v>
                </c:pt>
                <c:pt idx="1">
                  <c:v>1.5520273133170037</c:v>
                </c:pt>
                <c:pt idx="2">
                  <c:v>1.3619083528022511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5.3594400231704462</c:v>
                </c:pt>
                <c:pt idx="1">
                  <c:v>5.9025362925590183</c:v>
                </c:pt>
                <c:pt idx="2">
                  <c:v>5.9892009580965295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10.680849530014841</c:v>
                </c:pt>
                <c:pt idx="1">
                  <c:v>10.547580330767474</c:v>
                </c:pt>
                <c:pt idx="2">
                  <c:v>10.513341279925985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2.5529115870363146</c:v>
                </c:pt>
                <c:pt idx="1">
                  <c:v>2.1811189825442896</c:v>
                </c:pt>
                <c:pt idx="2">
                  <c:v>1.4697589138106801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7.596853236210678</c:v>
                </c:pt>
                <c:pt idx="1">
                  <c:v>7.31189996027123</c:v>
                </c:pt>
                <c:pt idx="2">
                  <c:v>7.9412073427997054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2.1284525420051819</c:v>
                </c:pt>
                <c:pt idx="1">
                  <c:v>2.2412094278857095</c:v>
                </c:pt>
                <c:pt idx="2">
                  <c:v>1.7656176800027137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0.10168376546930774</c:v>
                </c:pt>
                <c:pt idx="1">
                  <c:v>0.10493377227013667</c:v>
                </c:pt>
                <c:pt idx="2">
                  <c:v>8.0822977851857325E-2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6.8820965487675645</c:v>
                </c:pt>
                <c:pt idx="1">
                  <c:v>6.3650676948949121</c:v>
                </c:pt>
                <c:pt idx="2">
                  <c:v>5.5840710025981277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1.9212018330587568</c:v>
                </c:pt>
                <c:pt idx="1">
                  <c:v>2.0181098178102235</c:v>
                </c:pt>
                <c:pt idx="2">
                  <c:v>2.4019163329257727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3.7228538694846507</c:v>
                </c:pt>
                <c:pt idx="1">
                  <c:v>3.0835873011678423</c:v>
                </c:pt>
                <c:pt idx="2">
                  <c:v>2.7838362574339128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4.0079424797352781</c:v>
                </c:pt>
                <c:pt idx="1">
                  <c:v>3.5528340963334939</c:v>
                </c:pt>
                <c:pt idx="2">
                  <c:v>3.2616504916935249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4.399401327895256</c:v>
                </c:pt>
                <c:pt idx="1">
                  <c:v>5.3907701214931585</c:v>
                </c:pt>
                <c:pt idx="2">
                  <c:v>7.2096549566801142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3.8544625603849756</c:v>
                </c:pt>
                <c:pt idx="1">
                  <c:v>4.4145718090641992</c:v>
                </c:pt>
                <c:pt idx="2">
                  <c:v>4.5264258800335178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4.2363914902919602</c:v>
                </c:pt>
                <c:pt idx="1">
                  <c:v>4.5527448467463527</c:v>
                </c:pt>
                <c:pt idx="2">
                  <c:v>4.5246000352879472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5.0890474657935139</c:v>
                </c:pt>
                <c:pt idx="1">
                  <c:v>6.6114126122464594</c:v>
                </c:pt>
                <c:pt idx="2">
                  <c:v>7.3092264175122104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1.0739076282306996</c:v>
                </c:pt>
                <c:pt idx="1">
                  <c:v>0.87184375553116567</c:v>
                </c:pt>
                <c:pt idx="2">
                  <c:v>0.92974175198247255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3.9213624208943214</c:v>
                </c:pt>
                <c:pt idx="1">
                  <c:v>3.4112231117247731</c:v>
                </c:pt>
                <c:pt idx="2">
                  <c:v>2.9107243382838299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3.6214456362749976</c:v>
                </c:pt>
                <c:pt idx="1">
                  <c:v>2.8542814410839146</c:v>
                </c:pt>
                <c:pt idx="2">
                  <c:v>2.2583371125938978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2.1700915068686895</c:v>
                </c:pt>
                <c:pt idx="1">
                  <c:v>1.7409475610836733</c:v>
                </c:pt>
                <c:pt idx="2">
                  <c:v>1.6048275713510263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2.2152936947024382</c:v>
                </c:pt>
                <c:pt idx="1">
                  <c:v>1.6821342141678561</c:v>
                </c:pt>
                <c:pt idx="2">
                  <c:v>3.2780984681383756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9.9358211884025387</c:v>
                </c:pt>
                <c:pt idx="1">
                  <c:v>8.2800693110231922</c:v>
                </c:pt>
                <c:pt idx="2">
                  <c:v>6.0001605581330004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-3.5848330616968838</c:v>
                </c:pt>
                <c:pt idx="1">
                  <c:v>-4.1113603054409396</c:v>
                </c:pt>
                <c:pt idx="2">
                  <c:v>-0.74535534665577075</c:v>
                </c:pt>
                <c:pt idx="3">
                  <c:v>6.6193014734255371</c:v>
                </c:pt>
                <c:pt idx="4">
                  <c:v>-10.39183708479392</c:v>
                </c:pt>
                <c:pt idx="5">
                  <c:v>-2.946730499998921</c:v>
                </c:pt>
                <c:pt idx="6">
                  <c:v>21.149377476244609</c:v>
                </c:pt>
                <c:pt idx="7">
                  <c:v>43.904580989610622</c:v>
                </c:pt>
                <c:pt idx="8">
                  <c:v>1.5538563593055557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53.882951523195061</c:v>
                </c:pt>
                <c:pt idx="1">
                  <c:v>33.47898565375727</c:v>
                </c:pt>
                <c:pt idx="2">
                  <c:v>45.943798560419687</c:v>
                </c:pt>
                <c:pt idx="3">
                  <c:v>72.806103682617163</c:v>
                </c:pt>
                <c:pt idx="4">
                  <c:v>32.760334207564085</c:v>
                </c:pt>
                <c:pt idx="5">
                  <c:v>74.753845413595982</c:v>
                </c:pt>
                <c:pt idx="6">
                  <c:v>99.228032162492696</c:v>
                </c:pt>
                <c:pt idx="7">
                  <c:v>175.23632002995387</c:v>
                </c:pt>
                <c:pt idx="8">
                  <c:v>65.799945605650166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-2.444378337520476</c:v>
                </c:pt>
                <c:pt idx="1">
                  <c:v>3.9982346968260245</c:v>
                </c:pt>
                <c:pt idx="2">
                  <c:v>25.937033391297291</c:v>
                </c:pt>
                <c:pt idx="3">
                  <c:v>3.695635300729208</c:v>
                </c:pt>
                <c:pt idx="4">
                  <c:v>1.9838242157978883</c:v>
                </c:pt>
                <c:pt idx="5">
                  <c:v>12.288088081786213</c:v>
                </c:pt>
                <c:pt idx="6">
                  <c:v>0.51360345204095736</c:v>
                </c:pt>
                <c:pt idx="7">
                  <c:v>19.818276298430984</c:v>
                </c:pt>
                <c:pt idx="8">
                  <c:v>-1.7001528896635936</c:v>
                </c:pt>
                <c:pt idx="9">
                  <c:v>-1.6227086797900121</c:v>
                </c:pt>
                <c:pt idx="10">
                  <c:v>4.1403592952262898</c:v>
                </c:pt>
                <c:pt idx="11">
                  <c:v>4.9903766011795199</c:v>
                </c:pt>
                <c:pt idx="12">
                  <c:v>-7.9371071011784515</c:v>
                </c:pt>
                <c:pt idx="13">
                  <c:v>1.1858730735552285</c:v>
                </c:pt>
                <c:pt idx="14">
                  <c:v>-4.6189199653832347</c:v>
                </c:pt>
                <c:pt idx="15">
                  <c:v>-6.1209565258721952</c:v>
                </c:pt>
                <c:pt idx="16">
                  <c:v>-0.83783366709371876</c:v>
                </c:pt>
                <c:pt idx="17">
                  <c:v>11.776033033651487</c:v>
                </c:pt>
                <c:pt idx="18">
                  <c:v>-4.9036639422654176</c:v>
                </c:pt>
                <c:pt idx="19">
                  <c:v>-0.25306761796052357</c:v>
                </c:pt>
                <c:pt idx="20">
                  <c:v>-6.6714189791423308</c:v>
                </c:pt>
                <c:pt idx="21">
                  <c:v>5.926063632486553</c:v>
                </c:pt>
                <c:pt idx="22">
                  <c:v>-2.2309403632032669</c:v>
                </c:pt>
                <c:pt idx="23">
                  <c:v>-1.8804199422376868</c:v>
                </c:pt>
                <c:pt idx="24">
                  <c:v>21.190140040617816</c:v>
                </c:pt>
                <c:pt idx="25">
                  <c:v>-24.774973102314704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39.579236977966737</c:v>
                </c:pt>
                <c:pt idx="1">
                  <c:v>26.220708627683415</c:v>
                </c:pt>
                <c:pt idx="2">
                  <c:v>57.533480956133786</c:v>
                </c:pt>
                <c:pt idx="3">
                  <c:v>32.710132551675756</c:v>
                </c:pt>
                <c:pt idx="4">
                  <c:v>30.773314083533666</c:v>
                </c:pt>
                <c:pt idx="5">
                  <c:v>54.219392438610647</c:v>
                </c:pt>
                <c:pt idx="6">
                  <c:v>10.87780857487907</c:v>
                </c:pt>
                <c:pt idx="7">
                  <c:v>40.948493765845903</c:v>
                </c:pt>
                <c:pt idx="8">
                  <c:v>2.2912354965292918</c:v>
                </c:pt>
                <c:pt idx="9">
                  <c:v>6.5098675025255357</c:v>
                </c:pt>
                <c:pt idx="10">
                  <c:v>38.600626822712904</c:v>
                </c:pt>
                <c:pt idx="11">
                  <c:v>70.508202529182057</c:v>
                </c:pt>
                <c:pt idx="12">
                  <c:v>4.24564288441392</c:v>
                </c:pt>
                <c:pt idx="13">
                  <c:v>7.3022463669602793</c:v>
                </c:pt>
                <c:pt idx="14">
                  <c:v>10.298324557497228</c:v>
                </c:pt>
                <c:pt idx="15">
                  <c:v>7.0826889576425689</c:v>
                </c:pt>
                <c:pt idx="16">
                  <c:v>8.0770743254640127</c:v>
                </c:pt>
                <c:pt idx="17">
                  <c:v>65.689470624320819</c:v>
                </c:pt>
                <c:pt idx="18">
                  <c:v>6.8895126502073136</c:v>
                </c:pt>
                <c:pt idx="19">
                  <c:v>0.22712040808905631</c:v>
                </c:pt>
                <c:pt idx="20">
                  <c:v>27.539819410650594</c:v>
                </c:pt>
                <c:pt idx="21">
                  <c:v>18.403979149769086</c:v>
                </c:pt>
                <c:pt idx="22">
                  <c:v>12.791812393082639</c:v>
                </c:pt>
                <c:pt idx="23">
                  <c:v>20.687173260674616</c:v>
                </c:pt>
                <c:pt idx="24">
                  <c:v>38.968467689044878</c:v>
                </c:pt>
                <c:pt idx="25">
                  <c:v>14.914483834150175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44960.54074074074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automation/Data/Results/Workbooks/LSIPs/WY_LSIP/WY_LSIP_Database.Main.xlsx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Yorkshire</v>
      </c>
      <c r="L1" s="19" t="str">
        <f>CONCATENATE("Industry Table 1.1  Employment by Industry Sector (SIC 2007), ",B$5,"-",F$5,", ",Info!B5)</f>
        <v>Industry Table 1.1  Employment by Industry Sector (SIC 2007), 2015-2035, West Yorkshire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22.998999999999999</v>
      </c>
      <c r="N5" s="11">
        <f t="shared" si="1"/>
        <v>23.179999999999986</v>
      </c>
      <c r="O5" s="11">
        <f t="shared" si="1"/>
        <v>18.884999999999991</v>
      </c>
      <c r="P5" s="11">
        <f t="shared" si="1"/>
        <v>19.168000000000021</v>
      </c>
      <c r="Q5" s="11">
        <f t="shared" si="1"/>
        <v>19.607000000000021</v>
      </c>
      <c r="R5" s="40">
        <f t="shared" ref="R5:R10" si="2">IF(D$5-B$5 &lt;&gt; 0,(EXP(LN(D7/B7)/(D$5-B$5))-1)*100,0)</f>
        <v>-3.8649830560066434</v>
      </c>
      <c r="S5" s="40">
        <f t="shared" si="0"/>
        <v>0.25043766699226477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122.77499999999974</v>
      </c>
      <c r="N6" s="11">
        <f t="shared" si="1"/>
        <v>117.91200000000003</v>
      </c>
      <c r="O6" s="11">
        <f t="shared" si="1"/>
        <v>121.81000000000049</v>
      </c>
      <c r="P6" s="11">
        <f t="shared" si="1"/>
        <v>114.92499999999995</v>
      </c>
      <c r="Q6" s="11">
        <f t="shared" si="1"/>
        <v>102.53700000000022</v>
      </c>
      <c r="R6" s="40">
        <f t="shared" si="2"/>
        <v>-0.15769469531287106</v>
      </c>
      <c r="S6" s="40">
        <f t="shared" si="0"/>
        <v>-1.1416909727917979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22.998999999999999</v>
      </c>
      <c r="C7" s="11">
        <f t="array" ref="C7:C12">MMULT(aggregation!$B$3:$W$8,'Ind T2'!C5:C26)</f>
        <v>23.179999999999986</v>
      </c>
      <c r="D7" s="11">
        <f t="array" ref="D7:D12">MMULT(aggregation!$B$3:$W$8,'Ind T2'!D5:D26)</f>
        <v>18.884999999999991</v>
      </c>
      <c r="E7" s="11">
        <f t="array" ref="E7:E12">MMULT(aggregation!$B$3:$W$8,'Ind T2'!E5:E26)</f>
        <v>19.168000000000021</v>
      </c>
      <c r="F7" s="11">
        <f t="array" ref="F7:F12">MMULT(aggregation!$B$3:$W$8,'Ind T2'!F5:F26)</f>
        <v>19.607000000000021</v>
      </c>
      <c r="G7" s="11"/>
      <c r="H7" s="11">
        <f>F7-D7</f>
        <v>0.72200000000002973</v>
      </c>
      <c r="I7" s="11">
        <f t="array" ref="I7:I12">MMULT(aggregation!$B$3:$W$8,'RD T1'!AB7:AB28)</f>
        <v>8.9437655293837821</v>
      </c>
      <c r="J7" s="11">
        <f>SUM(H7:I7)</f>
        <v>9.6657655293838118</v>
      </c>
      <c r="K7" s="11"/>
      <c r="L7" t="str">
        <f t="shared" si="1"/>
        <v>Construction</v>
      </c>
      <c r="M7" s="11">
        <f t="shared" si="1"/>
        <v>71.537999999999997</v>
      </c>
      <c r="N7" s="11">
        <f t="shared" si="1"/>
        <v>78.91500000000029</v>
      </c>
      <c r="O7" s="11">
        <f t="shared" si="1"/>
        <v>82.790999999999741</v>
      </c>
      <c r="P7" s="11">
        <f t="shared" si="1"/>
        <v>83.019999999999925</v>
      </c>
      <c r="Q7" s="11">
        <f t="shared" si="1"/>
        <v>85.736000000000118</v>
      </c>
      <c r="R7" s="40">
        <f>IF(D$5-B$5 &lt;&gt; 0,(EXP(LN(D9/B9)/(D$5-B$5))-1)*100,0)</f>
        <v>2.9649153511303483</v>
      </c>
      <c r="S7" s="40">
        <f t="shared" si="0"/>
        <v>0.23329469342570075</v>
      </c>
    </row>
    <row r="8" spans="1:19" x14ac:dyDescent="0.2">
      <c r="A8" t="str">
        <f>name!C5</f>
        <v>Manufacturing</v>
      </c>
      <c r="B8" s="11">
        <v>122.77499999999974</v>
      </c>
      <c r="C8" s="11">
        <v>117.91200000000003</v>
      </c>
      <c r="D8" s="11">
        <v>121.81000000000049</v>
      </c>
      <c r="E8" s="11">
        <v>114.92499999999995</v>
      </c>
      <c r="F8" s="11">
        <v>102.53700000000022</v>
      </c>
      <c r="G8" s="11"/>
      <c r="H8" s="11">
        <f t="shared" ref="H8:H12" si="3">F8-D8</f>
        <v>-19.273000000000266</v>
      </c>
      <c r="I8" s="11">
        <v>47.497319505445844</v>
      </c>
      <c r="J8" s="11">
        <f t="shared" ref="J8:J12" si="4">SUM(H8:I8)</f>
        <v>28.224319505445578</v>
      </c>
      <c r="K8" s="11"/>
      <c r="L8" t="str">
        <f t="shared" si="1"/>
        <v>Trade, accomod. and transport</v>
      </c>
      <c r="M8" s="11">
        <f t="shared" si="1"/>
        <v>292.55599999999959</v>
      </c>
      <c r="N8" s="11">
        <f t="shared" si="1"/>
        <v>304.572</v>
      </c>
      <c r="O8" s="11">
        <f t="shared" si="1"/>
        <v>301.94299999999959</v>
      </c>
      <c r="P8" s="11">
        <f t="shared" si="1"/>
        <v>308.23000000000064</v>
      </c>
      <c r="Q8" s="11">
        <f t="shared" si="1"/>
        <v>318.45799999999963</v>
      </c>
      <c r="R8" s="40">
        <f t="shared" si="2"/>
        <v>0.63364220201185262</v>
      </c>
      <c r="S8" s="40">
        <f t="shared" si="0"/>
        <v>0.35564652910418104</v>
      </c>
    </row>
    <row r="9" spans="1:19" x14ac:dyDescent="0.2">
      <c r="A9" t="str">
        <f>name!C6</f>
        <v>Construction</v>
      </c>
      <c r="B9" s="11">
        <v>71.537999999999997</v>
      </c>
      <c r="C9" s="11">
        <v>78.91500000000029</v>
      </c>
      <c r="D9" s="11">
        <v>82.790999999999741</v>
      </c>
      <c r="E9" s="11">
        <v>83.019999999999925</v>
      </c>
      <c r="F9" s="11">
        <v>85.736000000000118</v>
      </c>
      <c r="G9" s="11"/>
      <c r="H9" s="11">
        <f t="shared" si="3"/>
        <v>2.9450000000003769</v>
      </c>
      <c r="I9" s="11">
        <v>34.477052695223726</v>
      </c>
      <c r="J9" s="11">
        <f t="shared" si="4"/>
        <v>37.422052695224103</v>
      </c>
      <c r="K9" s="11"/>
      <c r="L9" t="str">
        <f t="shared" si="1"/>
        <v>Business and other services</v>
      </c>
      <c r="M9" s="11">
        <f t="shared" si="1"/>
        <v>346.91500000000008</v>
      </c>
      <c r="N9" s="11">
        <f t="shared" si="1"/>
        <v>368.49900000000031</v>
      </c>
      <c r="O9" s="11">
        <f t="shared" si="1"/>
        <v>375.97199999999992</v>
      </c>
      <c r="P9" s="11">
        <f t="shared" si="1"/>
        <v>380.55500000000001</v>
      </c>
      <c r="Q9" s="11">
        <f t="shared" si="1"/>
        <v>397.88799999999981</v>
      </c>
      <c r="R9" s="40">
        <f t="shared" si="2"/>
        <v>1.6217067928941065</v>
      </c>
      <c r="S9" s="40">
        <f t="shared" si="0"/>
        <v>0.37842011511410867</v>
      </c>
    </row>
    <row r="10" spans="1:19" x14ac:dyDescent="0.2">
      <c r="A10" t="str">
        <f>name!C7</f>
        <v>Trade, accomod. and transport</v>
      </c>
      <c r="B10" s="11">
        <v>292.55599999999959</v>
      </c>
      <c r="C10" s="11">
        <v>304.572</v>
      </c>
      <c r="D10" s="11">
        <v>301.94299999999959</v>
      </c>
      <c r="E10" s="11">
        <v>308.23000000000064</v>
      </c>
      <c r="F10" s="11">
        <v>318.45799999999963</v>
      </c>
      <c r="G10" s="11"/>
      <c r="H10" s="11">
        <f t="shared" si="3"/>
        <v>16.515000000000043</v>
      </c>
      <c r="I10" s="11">
        <v>144.68985630561292</v>
      </c>
      <c r="J10" s="11">
        <f t="shared" si="4"/>
        <v>161.20485630561296</v>
      </c>
      <c r="K10" s="11"/>
      <c r="L10" t="str">
        <f t="shared" si="1"/>
        <v>Non-marketed services</v>
      </c>
      <c r="M10" s="11">
        <f t="shared" si="1"/>
        <v>305.33300000000037</v>
      </c>
      <c r="N10" s="11">
        <f t="shared" si="1"/>
        <v>316.49400000000082</v>
      </c>
      <c r="O10" s="11">
        <f t="shared" si="1"/>
        <v>320.66000000000054</v>
      </c>
      <c r="P10" s="11">
        <f t="shared" si="1"/>
        <v>331.81799999999998</v>
      </c>
      <c r="Q10" s="11">
        <f t="shared" si="1"/>
        <v>349.28199999999993</v>
      </c>
      <c r="R10" s="40">
        <f t="shared" si="2"/>
        <v>0.98438121826784908</v>
      </c>
      <c r="S10" s="40">
        <f t="shared" si="0"/>
        <v>0.57161583808387206</v>
      </c>
    </row>
    <row r="11" spans="1:19" x14ac:dyDescent="0.2">
      <c r="A11" t="str">
        <f>name!C8</f>
        <v>Business and other services</v>
      </c>
      <c r="B11" s="11">
        <v>346.91500000000008</v>
      </c>
      <c r="C11" s="11">
        <v>368.49900000000031</v>
      </c>
      <c r="D11" s="11">
        <v>375.97199999999992</v>
      </c>
      <c r="E11" s="11">
        <v>380.55500000000001</v>
      </c>
      <c r="F11" s="11">
        <v>397.88799999999981</v>
      </c>
      <c r="G11" s="11"/>
      <c r="H11" s="11">
        <f t="shared" si="3"/>
        <v>21.915999999999883</v>
      </c>
      <c r="I11" s="11">
        <v>185.97093744013236</v>
      </c>
      <c r="J11" s="11">
        <f t="shared" si="4"/>
        <v>207.88693744013224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305.33300000000037</v>
      </c>
      <c r="C12" s="11">
        <v>316.49400000000082</v>
      </c>
      <c r="D12" s="11">
        <v>320.66000000000054</v>
      </c>
      <c r="E12" s="11">
        <v>331.81799999999998</v>
      </c>
      <c r="F12" s="11">
        <v>349.28199999999993</v>
      </c>
      <c r="G12" s="11"/>
      <c r="H12" s="11">
        <f t="shared" si="3"/>
        <v>28.621999999999389</v>
      </c>
      <c r="I12" s="11">
        <v>180.86438536344747</v>
      </c>
      <c r="J12" s="11">
        <f t="shared" si="4"/>
        <v>209.48638536344686</v>
      </c>
      <c r="K12" s="11"/>
      <c r="L12" s="24" t="str">
        <f t="shared" ref="L12:Q12" si="5">A14</f>
        <v>All industries</v>
      </c>
      <c r="M12" s="34">
        <f t="shared" si="5"/>
        <v>1162.1159999999998</v>
      </c>
      <c r="N12" s="34">
        <f t="shared" si="5"/>
        <v>1209.5720000000015</v>
      </c>
      <c r="O12" s="34">
        <f t="shared" si="5"/>
        <v>1222.0610000000004</v>
      </c>
      <c r="P12" s="34">
        <f t="shared" si="5"/>
        <v>1237.7160000000006</v>
      </c>
      <c r="Q12" s="34">
        <f t="shared" si="5"/>
        <v>1273.5079999999998</v>
      </c>
      <c r="R12" s="43">
        <f>IF(D$5-B$5 &lt;&gt; 0,(EXP(LN(D14/B14)/(D$5-B$5))-1)*100,0)</f>
        <v>1.0110023691278114</v>
      </c>
      <c r="S12" s="43">
        <f>F41</f>
        <v>0.27528835539654128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1162.1159999999998</v>
      </c>
      <c r="C14" s="34">
        <f t="shared" ref="C14:F14" si="6">SUM(C7:C12)</f>
        <v>1209.5720000000015</v>
      </c>
      <c r="D14" s="34">
        <f t="shared" si="6"/>
        <v>1222.0610000000004</v>
      </c>
      <c r="E14" s="34">
        <f t="shared" si="6"/>
        <v>1237.7160000000006</v>
      </c>
      <c r="F14" s="34">
        <f t="shared" si="6"/>
        <v>1273.5079999999998</v>
      </c>
      <c r="G14" s="34"/>
      <c r="H14" s="34">
        <f>SUM(H7:H12)</f>
        <v>51.446999999999456</v>
      </c>
      <c r="I14" s="34">
        <f>SUM(I7:I12)</f>
        <v>602.44331683924611</v>
      </c>
      <c r="J14" s="34">
        <f t="shared" ref="J14" si="7">SUM(J7:J12)</f>
        <v>653.89031683924554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1.9790623311270135</v>
      </c>
      <c r="C20" s="18">
        <f t="shared" si="8"/>
        <v>1.9163803394919818</v>
      </c>
      <c r="D20" s="18">
        <f t="shared" si="8"/>
        <v>1.5453402080583525</v>
      </c>
      <c r="E20" s="18">
        <f t="shared" si="8"/>
        <v>1.5486589815434244</v>
      </c>
      <c r="F20" s="18">
        <f t="shared" si="8"/>
        <v>1.5396055619595654</v>
      </c>
      <c r="G20" s="351"/>
      <c r="H20" s="40">
        <f>IF(D7&gt;0,(H7/D7)*100,0)</f>
        <v>3.8231400582474455</v>
      </c>
      <c r="I20" s="40">
        <f>IF(D7&gt;0,(I7/D7)*100,0)</f>
        <v>47.359097322657064</v>
      </c>
      <c r="J20" s="40">
        <f>IF(D7&gt;0,(J7/D7)*100,0)</f>
        <v>51.182237380904503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10.564780108009851</v>
      </c>
      <c r="C21" s="18">
        <f t="shared" si="8"/>
        <v>9.7482415267549101</v>
      </c>
      <c r="D21" s="18">
        <f t="shared" si="8"/>
        <v>9.9675875426840772</v>
      </c>
      <c r="E21" s="18">
        <f t="shared" si="8"/>
        <v>9.285247989037865</v>
      </c>
      <c r="F21" s="18">
        <f t="shared" si="8"/>
        <v>8.0515395270387167</v>
      </c>
      <c r="G21" s="351"/>
      <c r="H21" s="40">
        <f t="shared" ref="H21:H25" si="9">IF(D8&gt;0,(H8/D8)*100,0)</f>
        <v>-15.822182086856735</v>
      </c>
      <c r="I21" s="40">
        <f t="shared" ref="I21:I25" si="10">IF(D8&gt;0,(I8/D8)*100,0)</f>
        <v>38.992955837325063</v>
      </c>
      <c r="J21" s="40">
        <f t="shared" ref="J21:J27" si="11">IF(D8&gt;0,(J8/D8)*100,0)</f>
        <v>23.170773750468324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6.1558398645229921</v>
      </c>
      <c r="C22" s="18">
        <f t="shared" si="8"/>
        <v>6.524208563028921</v>
      </c>
      <c r="D22" s="18">
        <f t="shared" si="8"/>
        <v>6.7747027357881251</v>
      </c>
      <c r="E22" s="18">
        <f t="shared" si="8"/>
        <v>6.7075161022399232</v>
      </c>
      <c r="F22" s="18">
        <f t="shared" si="8"/>
        <v>6.732270233088455</v>
      </c>
      <c r="G22" s="351"/>
      <c r="H22" s="40">
        <f t="shared" si="9"/>
        <v>3.5571499317563338</v>
      </c>
      <c r="I22" s="40">
        <f t="shared" si="10"/>
        <v>41.643478995571783</v>
      </c>
      <c r="J22" s="40">
        <f t="shared" si="11"/>
        <v>45.200628927328118</v>
      </c>
      <c r="K22" s="351"/>
    </row>
    <row r="23" spans="1:12" x14ac:dyDescent="0.2">
      <c r="A23" t="str">
        <f>$A$10</f>
        <v>Trade, accomod. and transport</v>
      </c>
      <c r="B23" s="18">
        <f t="shared" si="8"/>
        <v>25.174423207321784</v>
      </c>
      <c r="C23" s="18">
        <f t="shared" si="8"/>
        <v>25.180146365821933</v>
      </c>
      <c r="D23" s="18">
        <f t="shared" si="8"/>
        <v>24.707686441184155</v>
      </c>
      <c r="E23" s="18">
        <f t="shared" si="8"/>
        <v>24.903128019674988</v>
      </c>
      <c r="F23" s="18">
        <f t="shared" si="8"/>
        <v>25.006360384072945</v>
      </c>
      <c r="G23" s="351"/>
      <c r="H23" s="40">
        <f t="shared" si="9"/>
        <v>5.4695753834333187</v>
      </c>
      <c r="I23" s="40">
        <f t="shared" si="10"/>
        <v>47.919592872036482</v>
      </c>
      <c r="J23" s="40">
        <f t="shared" si="11"/>
        <v>53.389168255469798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29.852011331054744</v>
      </c>
      <c r="C24" s="18">
        <f t="shared" si="8"/>
        <v>30.465238944023167</v>
      </c>
      <c r="D24" s="18">
        <f t="shared" si="8"/>
        <v>30.765403690977767</v>
      </c>
      <c r="E24" s="18">
        <f t="shared" si="8"/>
        <v>30.746552520933708</v>
      </c>
      <c r="F24" s="18">
        <f t="shared" si="8"/>
        <v>31.243462938591659</v>
      </c>
      <c r="G24" s="351"/>
      <c r="H24" s="40">
        <f t="shared" si="9"/>
        <v>5.8291574904513865</v>
      </c>
      <c r="I24" s="40">
        <f t="shared" si="10"/>
        <v>49.464039194443309</v>
      </c>
      <c r="J24" s="40">
        <f t="shared" si="11"/>
        <v>55.293196684894696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26.273883157963613</v>
      </c>
      <c r="C25" s="18">
        <f t="shared" si="8"/>
        <v>26.165784260879093</v>
      </c>
      <c r="D25" s="18">
        <f t="shared" si="8"/>
        <v>26.239279381307519</v>
      </c>
      <c r="E25" s="18">
        <f t="shared" si="8"/>
        <v>26.808896386570087</v>
      </c>
      <c r="F25" s="18">
        <f t="shared" si="8"/>
        <v>27.426761355248651</v>
      </c>
      <c r="G25" s="351"/>
      <c r="H25" s="40">
        <f t="shared" si="9"/>
        <v>8.9259651967814317</v>
      </c>
      <c r="I25" s="40">
        <f t="shared" si="10"/>
        <v>56.403787614123111</v>
      </c>
      <c r="J25" s="40">
        <f t="shared" si="11"/>
        <v>65.329752810904537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4.2098553181878353</v>
      </c>
      <c r="I27" s="43">
        <f>IF(D14&gt;0,(I14/D14)*100,0)</f>
        <v>49.297319596914221</v>
      </c>
      <c r="J27" s="43">
        <f t="shared" si="11"/>
        <v>53.507174915102048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Yorkshire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0.19616969118465555</v>
      </c>
      <c r="C34" s="18">
        <f t="shared" si="12"/>
        <v>-18.528904227782562</v>
      </c>
      <c r="D34" s="18">
        <f t="shared" si="12"/>
        <v>0.29792824204173396</v>
      </c>
      <c r="E34" s="18">
        <f t="shared" si="12"/>
        <v>0.22670081259061892</v>
      </c>
      <c r="F34" s="18">
        <f t="shared" ref="F34:F39" si="13">IF(F$5-D$5 &lt;&gt; 0,(EXP(LN(F7/D7)/(F$5-D$5))-1)*100,0)</f>
        <v>0.25043766699226477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-1.005283612179142</v>
      </c>
      <c r="C35" s="18">
        <f t="shared" si="12"/>
        <v>3.3058552140583286</v>
      </c>
      <c r="D35" s="18">
        <f t="shared" si="12"/>
        <v>-1.1569099697806395</v>
      </c>
      <c r="E35" s="18">
        <f t="shared" si="12"/>
        <v>-1.1340805955867617</v>
      </c>
      <c r="F35" s="18">
        <f t="shared" si="13"/>
        <v>-1.1416909727917979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2.4839112340142577</v>
      </c>
      <c r="C36" s="18">
        <f t="shared" si="12"/>
        <v>4.9116137616415534</v>
      </c>
      <c r="D36" s="18">
        <f t="shared" si="12"/>
        <v>5.5258917991007905E-2</v>
      </c>
      <c r="E36" s="18">
        <f t="shared" si="12"/>
        <v>0.32243134305478538</v>
      </c>
      <c r="F36" s="18">
        <f t="shared" si="13"/>
        <v>0.23329469342570075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1.0113653525766209</v>
      </c>
      <c r="C37" s="18">
        <f t="shared" si="12"/>
        <v>-0.86317849309864858</v>
      </c>
      <c r="D37" s="18">
        <f>IF(E$5-D$5 &lt;&gt; 0,(EXP(LN(E10/D10)/(E$5-D$5))-1)*100,0)</f>
        <v>0.41301054143654259</v>
      </c>
      <c r="E37" s="18">
        <f t="shared" si="12"/>
        <v>0.32697681321520733</v>
      </c>
      <c r="F37" s="18">
        <f t="shared" si="13"/>
        <v>0.35564652910418104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1.5203973267491788</v>
      </c>
      <c r="C38" s="18">
        <f t="shared" si="12"/>
        <v>2.0279566565986951</v>
      </c>
      <c r="D38" s="18">
        <f t="shared" si="12"/>
        <v>0.2426146536527396</v>
      </c>
      <c r="E38" s="18">
        <f t="shared" si="12"/>
        <v>0.44639182459644822</v>
      </c>
      <c r="F38" s="18">
        <f t="shared" si="13"/>
        <v>0.37842011511410867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0.90157239422035129</v>
      </c>
      <c r="C39" s="18">
        <f t="shared" si="12"/>
        <v>1.3162966754503014</v>
      </c>
      <c r="D39" s="18">
        <f t="shared" si="12"/>
        <v>0.68645042541004564</v>
      </c>
      <c r="E39" s="18">
        <f t="shared" si="12"/>
        <v>0.51424766780130415</v>
      </c>
      <c r="F39" s="18">
        <f t="shared" si="13"/>
        <v>0.57161583808387206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1.0056251820666606</v>
      </c>
      <c r="C41" s="18">
        <f>IF(D$5-C$5 &lt;&gt; 0,(EXP(LN(D14/C14)/(D$5-C$5))-1)*100,0)</f>
        <v>1.0325139801515615</v>
      </c>
      <c r="D41" s="18">
        <f>IF(E$5-D$5 &lt;&gt; 0,(EXP(LN(E14/D14)/(E$5-D$5))-1)*100,0)</f>
        <v>0.2549036886893008</v>
      </c>
      <c r="E41" s="18">
        <f>IF(F$5-E$5 &lt;&gt; 0,(EXP(LN(F14/E14)/(F$5-E$5))-1)*100,0)</f>
        <v>0.28548224299043135</v>
      </c>
      <c r="F41" s="18">
        <f>IF(F$5-D$5 &lt;&gt; 0,(EXP(LN(F14/D14)/(F$5-D$5))-1)*100,0)</f>
        <v>0.27528835539654128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0.18099999999998673</v>
      </c>
      <c r="C45" s="27">
        <f>D7-C7</f>
        <v>-4.2949999999999946</v>
      </c>
      <c r="D45" s="27">
        <f>E7-D7</f>
        <v>0.28300000000002967</v>
      </c>
      <c r="E45" s="27">
        <f>F7-E7</f>
        <v>0.43900000000000006</v>
      </c>
      <c r="F45" s="27">
        <f>F7-D7</f>
        <v>0.72200000000002973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-4.8629999999997011</v>
      </c>
      <c r="C46" s="27">
        <f>D8-C8</f>
        <v>3.8980000000004509</v>
      </c>
      <c r="D46" s="27">
        <f t="shared" si="14"/>
        <v>-6.8850000000005309</v>
      </c>
      <c r="E46" s="27">
        <f t="shared" si="14"/>
        <v>-12.387999999999735</v>
      </c>
      <c r="F46" s="27">
        <f t="shared" ref="F46:F52" si="15">F8-D8</f>
        <v>-19.273000000000266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7.3770000000002938</v>
      </c>
      <c r="C47" s="27">
        <f t="shared" ref="C47:C50" si="16">D9-C9</f>
        <v>3.8759999999994506</v>
      </c>
      <c r="D47" s="27">
        <f t="shared" si="14"/>
        <v>0.22900000000018395</v>
      </c>
      <c r="E47" s="27">
        <f t="shared" si="14"/>
        <v>2.7160000000001929</v>
      </c>
      <c r="F47" s="27">
        <f t="shared" si="15"/>
        <v>2.9450000000003769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12.016000000000417</v>
      </c>
      <c r="C48" s="27">
        <f t="shared" si="16"/>
        <v>-2.629000000000417</v>
      </c>
      <c r="D48" s="27">
        <f t="shared" si="14"/>
        <v>6.2870000000010577</v>
      </c>
      <c r="E48" s="27">
        <f t="shared" si="14"/>
        <v>10.227999999998985</v>
      </c>
      <c r="F48" s="27">
        <f t="shared" si="15"/>
        <v>16.515000000000043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21.584000000000231</v>
      </c>
      <c r="C49" s="27">
        <f t="shared" si="16"/>
        <v>7.4729999999996153</v>
      </c>
      <c r="D49" s="27">
        <f t="shared" si="14"/>
        <v>4.5830000000000837</v>
      </c>
      <c r="E49" s="27">
        <f t="shared" si="14"/>
        <v>17.332999999999799</v>
      </c>
      <c r="F49" s="27">
        <f t="shared" si="15"/>
        <v>21.915999999999883</v>
      </c>
    </row>
    <row r="50" spans="1:6" x14ac:dyDescent="0.2">
      <c r="A50" t="str">
        <f>$A$12</f>
        <v>Non-marketed services</v>
      </c>
      <c r="B50" s="27">
        <f t="shared" si="14"/>
        <v>11.161000000000456</v>
      </c>
      <c r="C50" s="27">
        <f t="shared" si="16"/>
        <v>4.1659999999997126</v>
      </c>
      <c r="D50" s="27">
        <f t="shared" si="14"/>
        <v>11.157999999999447</v>
      </c>
      <c r="E50" s="27">
        <f t="shared" si="14"/>
        <v>17.463999999999942</v>
      </c>
      <c r="F50" s="27">
        <f t="shared" si="15"/>
        <v>28.621999999999389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47.456000000001723</v>
      </c>
      <c r="C52" s="29">
        <f>D14-C14</f>
        <v>12.488999999998896</v>
      </c>
      <c r="D52" s="29">
        <f t="shared" si="14"/>
        <v>15.6550000000002</v>
      </c>
      <c r="E52" s="29">
        <f t="shared" si="14"/>
        <v>35.791999999999234</v>
      </c>
      <c r="F52" s="29">
        <f t="shared" si="15"/>
        <v>51.446999999999434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Yorkshire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7.6750000000000078</v>
      </c>
      <c r="C5" s="11">
        <v>8.6059999999999892</v>
      </c>
      <c r="D5" s="11">
        <v>5.1120000000000019</v>
      </c>
      <c r="E5" s="11">
        <v>5.372000000000007</v>
      </c>
      <c r="F5" s="11">
        <v>5.4750000000000085</v>
      </c>
      <c r="G5" s="10"/>
    </row>
    <row r="6" spans="1:7" x14ac:dyDescent="0.2">
      <c r="A6" s="10" t="str">
        <f>name!B5</f>
        <v>Mining and quarrying</v>
      </c>
      <c r="B6" s="11">
        <v>1.2279999999999993</v>
      </c>
      <c r="C6" s="11">
        <v>0.42099999999999949</v>
      </c>
      <c r="D6" s="11">
        <v>0.3879999999999999</v>
      </c>
      <c r="E6" s="11">
        <v>0.28799999999999987</v>
      </c>
      <c r="F6" s="11">
        <v>0.18399999999999986</v>
      </c>
    </row>
    <row r="7" spans="1:7" x14ac:dyDescent="0.2">
      <c r="A7" s="10" t="str">
        <f>name!B6</f>
        <v>Food drink and tobacco</v>
      </c>
      <c r="B7" s="11">
        <v>19.373999999999974</v>
      </c>
      <c r="C7" s="11">
        <v>19.295999999999996</v>
      </c>
      <c r="D7" s="11">
        <v>20.088000000000029</v>
      </c>
      <c r="E7" s="11">
        <v>19.076999999999984</v>
      </c>
      <c r="F7" s="11">
        <v>16.58000000000002</v>
      </c>
      <c r="G7" s="11"/>
    </row>
    <row r="8" spans="1:7" x14ac:dyDescent="0.2">
      <c r="A8" s="10" t="str">
        <f>name!B7</f>
        <v>Engineering</v>
      </c>
      <c r="B8" s="11">
        <v>18.35100000000001</v>
      </c>
      <c r="C8" s="11">
        <v>17.928999999999974</v>
      </c>
      <c r="D8" s="11">
        <v>17.552000000000042</v>
      </c>
      <c r="E8" s="11">
        <v>18.445999999999977</v>
      </c>
      <c r="F8" s="11">
        <v>18.244000000000064</v>
      </c>
      <c r="G8" s="11"/>
    </row>
    <row r="9" spans="1:7" x14ac:dyDescent="0.2">
      <c r="A9" s="10" t="str">
        <f>name!B8</f>
        <v>Rest of manufacturing</v>
      </c>
      <c r="B9" s="11">
        <v>85.049999999999756</v>
      </c>
      <c r="C9" s="11">
        <v>80.687000000000069</v>
      </c>
      <c r="D9" s="11">
        <v>84.170000000000414</v>
      </c>
      <c r="E9" s="11">
        <v>77.401999999999987</v>
      </c>
      <c r="F9" s="11">
        <v>67.713000000000136</v>
      </c>
      <c r="G9" s="11"/>
    </row>
    <row r="10" spans="1:7" x14ac:dyDescent="0.2">
      <c r="A10" s="10" t="str">
        <f>name!B9</f>
        <v>Electricity and gas</v>
      </c>
      <c r="B10" s="11">
        <v>6.7850000000000161</v>
      </c>
      <c r="C10" s="11">
        <v>5.0749999999999957</v>
      </c>
      <c r="D10" s="11">
        <v>4.5240000000000009</v>
      </c>
      <c r="E10" s="11">
        <v>4.3170000000000055</v>
      </c>
      <c r="F10" s="11">
        <v>4.2819999999999947</v>
      </c>
      <c r="G10" s="11"/>
    </row>
    <row r="11" spans="1:7" x14ac:dyDescent="0.2">
      <c r="A11" s="10" t="str">
        <f>name!B10</f>
        <v>Water and sewerage</v>
      </c>
      <c r="B11" s="11">
        <v>7.310999999999976</v>
      </c>
      <c r="C11" s="11">
        <v>9.0779999999999994</v>
      </c>
      <c r="D11" s="11">
        <v>8.8609999999999864</v>
      </c>
      <c r="E11" s="11">
        <v>9.1910000000000078</v>
      </c>
      <c r="F11" s="11">
        <v>9.6660000000000199</v>
      </c>
      <c r="G11" s="11"/>
    </row>
    <row r="12" spans="1:7" x14ac:dyDescent="0.2">
      <c r="A12" s="10" t="str">
        <f>name!B11</f>
        <v>Construction</v>
      </c>
      <c r="B12" s="11">
        <v>71.537999999999997</v>
      </c>
      <c r="C12" s="11">
        <v>78.91500000000029</v>
      </c>
      <c r="D12" s="11">
        <v>82.790999999999741</v>
      </c>
      <c r="E12" s="11">
        <v>83.019999999999925</v>
      </c>
      <c r="F12" s="11">
        <v>85.736000000000118</v>
      </c>
      <c r="G12" s="11"/>
    </row>
    <row r="13" spans="1:7" x14ac:dyDescent="0.2">
      <c r="A13" s="10" t="str">
        <f>name!B12</f>
        <v>Wholesale and retail trade</v>
      </c>
      <c r="B13" s="11">
        <v>169.66899999999984</v>
      </c>
      <c r="C13" s="11">
        <v>170.07899999999998</v>
      </c>
      <c r="D13" s="11">
        <v>173.59199999999964</v>
      </c>
      <c r="E13" s="11">
        <v>172.77300000000037</v>
      </c>
      <c r="F13" s="11">
        <v>172.8749999999996</v>
      </c>
      <c r="G13" s="11"/>
    </row>
    <row r="14" spans="1:7" x14ac:dyDescent="0.2">
      <c r="A14" s="10" t="str">
        <f>name!B13</f>
        <v>Transport and storage</v>
      </c>
      <c r="B14" s="11">
        <v>57.727999999999774</v>
      </c>
      <c r="C14" s="11">
        <v>62.755000000000173</v>
      </c>
      <c r="D14" s="11">
        <v>64.362999999999914</v>
      </c>
      <c r="E14" s="11">
        <v>72.150000000000148</v>
      </c>
      <c r="F14" s="11">
        <v>75.917000000000016</v>
      </c>
      <c r="G14" s="11"/>
    </row>
    <row r="15" spans="1:7" x14ac:dyDescent="0.2">
      <c r="A15" s="10" t="str">
        <f>name!B14</f>
        <v>Accommodation and food</v>
      </c>
      <c r="B15" s="11">
        <v>65.158999999999949</v>
      </c>
      <c r="C15" s="11">
        <v>71.737999999999872</v>
      </c>
      <c r="D15" s="11">
        <v>63.988000000000028</v>
      </c>
      <c r="E15" s="11">
        <v>63.307000000000137</v>
      </c>
      <c r="F15" s="11">
        <v>69.666000000000025</v>
      </c>
      <c r="G15" s="11"/>
    </row>
    <row r="16" spans="1:7" x14ac:dyDescent="0.2">
      <c r="A16" s="10" t="str">
        <f>name!B15</f>
        <v>Media</v>
      </c>
      <c r="B16" s="11">
        <v>6.3639999999999937</v>
      </c>
      <c r="C16" s="11">
        <v>9.1149999999999913</v>
      </c>
      <c r="D16" s="11">
        <v>7.0519999999999978</v>
      </c>
      <c r="E16" s="11">
        <v>6.9290000000000163</v>
      </c>
      <c r="F16" s="11">
        <v>7.0410000000000075</v>
      </c>
      <c r="G16" s="11"/>
    </row>
    <row r="17" spans="1:7" x14ac:dyDescent="0.2">
      <c r="A17" s="10" t="str">
        <f>name!B16</f>
        <v>Information technology</v>
      </c>
      <c r="B17" s="11">
        <v>24.528000000000024</v>
      </c>
      <c r="C17" s="11">
        <v>33.624000000000031</v>
      </c>
      <c r="D17" s="11">
        <v>33.128999999999927</v>
      </c>
      <c r="E17" s="11">
        <v>35.118000000000031</v>
      </c>
      <c r="F17" s="11">
        <v>36.95600000000001</v>
      </c>
      <c r="G17" s="11"/>
    </row>
    <row r="18" spans="1:7" x14ac:dyDescent="0.2">
      <c r="A18" s="10" t="str">
        <f>name!B17</f>
        <v>Finance and insurance</v>
      </c>
      <c r="B18" s="11">
        <v>47.655000000000037</v>
      </c>
      <c r="C18" s="11">
        <v>45.261999999999937</v>
      </c>
      <c r="D18" s="11">
        <v>45.283999999999942</v>
      </c>
      <c r="E18" s="11">
        <v>45.654000000000067</v>
      </c>
      <c r="F18" s="11">
        <v>44.903000000000006</v>
      </c>
      <c r="G18" s="11"/>
    </row>
    <row r="19" spans="1:7" x14ac:dyDescent="0.2">
      <c r="A19" s="10" t="str">
        <f>name!B18</f>
        <v>Real estate</v>
      </c>
      <c r="B19" s="11">
        <v>15.675000000000017</v>
      </c>
      <c r="C19" s="11">
        <v>18.377999999999989</v>
      </c>
      <c r="D19" s="11">
        <v>21.852000000000075</v>
      </c>
      <c r="E19" s="11">
        <v>19.080999999999964</v>
      </c>
      <c r="F19" s="11">
        <v>20.561000000000028</v>
      </c>
      <c r="G19" s="11"/>
    </row>
    <row r="20" spans="1:7" x14ac:dyDescent="0.2">
      <c r="A20" s="10" t="str">
        <f>name!B19</f>
        <v>Professional services</v>
      </c>
      <c r="B20" s="11">
        <v>86.157000000000039</v>
      </c>
      <c r="C20" s="11">
        <v>94.116000000000312</v>
      </c>
      <c r="D20" s="11">
        <v>94.734999999999971</v>
      </c>
      <c r="E20" s="11">
        <v>99.188999999999822</v>
      </c>
      <c r="F20" s="11">
        <v>106.00599999999993</v>
      </c>
      <c r="G20" s="11"/>
    </row>
    <row r="21" spans="1:7" x14ac:dyDescent="0.2">
      <c r="A21" s="10" t="str">
        <f>name!B20</f>
        <v>Support services</v>
      </c>
      <c r="B21" s="11">
        <v>111.24800000000008</v>
      </c>
      <c r="C21" s="11">
        <v>103.37800000000003</v>
      </c>
      <c r="D21" s="11">
        <v>104.05900000000015</v>
      </c>
      <c r="E21" s="11">
        <v>110.87200000000004</v>
      </c>
      <c r="F21" s="11">
        <v>118.65799999999976</v>
      </c>
      <c r="G21" s="11"/>
    </row>
    <row r="22" spans="1:7" x14ac:dyDescent="0.2">
      <c r="A22" s="10" t="str">
        <f>name!B21</f>
        <v>Public admin. and defence</v>
      </c>
      <c r="B22" s="11">
        <v>48.664000000000016</v>
      </c>
      <c r="C22" s="11">
        <v>50.530000000000065</v>
      </c>
      <c r="D22" s="11">
        <v>53.466000000000037</v>
      </c>
      <c r="E22" s="11">
        <v>53.550000000000111</v>
      </c>
      <c r="F22" s="11">
        <v>53.653000000000048</v>
      </c>
      <c r="G22" s="11"/>
    </row>
    <row r="23" spans="1:7" x14ac:dyDescent="0.2">
      <c r="A23" s="10" t="str">
        <f>name!B22</f>
        <v>Education</v>
      </c>
      <c r="B23" s="11">
        <v>108.82899999999999</v>
      </c>
      <c r="C23" s="11">
        <v>108.59500000000037</v>
      </c>
      <c r="D23" s="11">
        <v>107.83400000000029</v>
      </c>
      <c r="E23" s="11">
        <v>107.65599999999998</v>
      </c>
      <c r="F23" s="11">
        <v>110.02299999999977</v>
      </c>
      <c r="G23" s="11"/>
    </row>
    <row r="24" spans="1:7" x14ac:dyDescent="0.2">
      <c r="A24" s="10" t="str">
        <f>name!B23</f>
        <v>Health and social work</v>
      </c>
      <c r="B24" s="11">
        <v>147.84000000000037</v>
      </c>
      <c r="C24" s="11">
        <v>157.36900000000037</v>
      </c>
      <c r="D24" s="11">
        <v>159.36000000000024</v>
      </c>
      <c r="E24" s="11">
        <v>170.61199999999994</v>
      </c>
      <c r="F24" s="11">
        <v>185.60600000000008</v>
      </c>
      <c r="G24" s="11"/>
    </row>
    <row r="25" spans="1:7" x14ac:dyDescent="0.2">
      <c r="A25" s="10" t="str">
        <f>name!B24</f>
        <v>Arts and entertainment</v>
      </c>
      <c r="B25" s="11">
        <v>28.601999999999908</v>
      </c>
      <c r="C25" s="11">
        <v>28.88799999999997</v>
      </c>
      <c r="D25" s="11">
        <v>29.813999999999911</v>
      </c>
      <c r="E25" s="11">
        <v>27.475000000000005</v>
      </c>
      <c r="F25" s="11">
        <v>28.705000000000023</v>
      </c>
      <c r="G25" s="11"/>
    </row>
    <row r="26" spans="1:7" x14ac:dyDescent="0.2">
      <c r="A26" s="10" t="str">
        <f>name!B25</f>
        <v>Other services</v>
      </c>
      <c r="B26" s="11">
        <v>26.685999999999957</v>
      </c>
      <c r="C26" s="11">
        <v>35.738000000000056</v>
      </c>
      <c r="D26" s="11">
        <v>40.046999999999954</v>
      </c>
      <c r="E26" s="11">
        <v>36.237000000000002</v>
      </c>
      <c r="F26" s="11">
        <v>35.057999999999993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1162.1159999999998</v>
      </c>
      <c r="C28" s="11">
        <f t="shared" ref="C28:F28" si="0">SUM(C5:C26)</f>
        <v>1209.5720000000015</v>
      </c>
      <c r="D28" s="11">
        <f t="shared" si="0"/>
        <v>1222.0610000000006</v>
      </c>
      <c r="E28" s="11">
        <f t="shared" si="0"/>
        <v>1237.7160000000006</v>
      </c>
      <c r="F28" s="11">
        <f t="shared" si="0"/>
        <v>1273.5079999999996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0.66043320976563513</v>
      </c>
      <c r="C32" s="18">
        <f t="shared" ref="C32:E32" si="1">C5/C$28*100</f>
        <v>0.71149133743175097</v>
      </c>
      <c r="D32" s="18">
        <f t="shared" si="1"/>
        <v>0.41830972430999752</v>
      </c>
      <c r="E32" s="18">
        <f t="shared" si="1"/>
        <v>0.43402525296594735</v>
      </c>
      <c r="F32" s="18">
        <f>F5/F$28*100</f>
        <v>0.42991484937668323</v>
      </c>
    </row>
    <row r="33" spans="1:6" x14ac:dyDescent="0.2">
      <c r="A33" t="str">
        <f>$A$6</f>
        <v>Mining and quarrying</v>
      </c>
      <c r="B33" s="18">
        <f t="shared" ref="B33:F53" si="2">B6/B$28*100</f>
        <v>0.10566931356250148</v>
      </c>
      <c r="C33" s="18">
        <f t="shared" si="2"/>
        <v>3.4805699867391023E-2</v>
      </c>
      <c r="D33" s="18">
        <f t="shared" si="2"/>
        <v>3.1749642611948153E-2</v>
      </c>
      <c r="E33" s="18">
        <f t="shared" si="2"/>
        <v>2.3268665832872786E-2</v>
      </c>
      <c r="F33" s="18">
        <f t="shared" si="2"/>
        <v>1.4448279869462927E-2</v>
      </c>
    </row>
    <row r="34" spans="1:6" x14ac:dyDescent="0.2">
      <c r="A34" t="str">
        <f>$A$7</f>
        <v>Food drink and tobacco</v>
      </c>
      <c r="B34" s="18">
        <f t="shared" si="2"/>
        <v>1.6671313362865652</v>
      </c>
      <c r="C34" s="18">
        <f t="shared" si="2"/>
        <v>1.59527502290066</v>
      </c>
      <c r="D34" s="18">
        <f t="shared" si="2"/>
        <v>1.6437804659505555</v>
      </c>
      <c r="E34" s="18">
        <f t="shared" si="2"/>
        <v>1.5413067294920624</v>
      </c>
      <c r="F34" s="18">
        <f t="shared" si="2"/>
        <v>1.3019156534548684</v>
      </c>
    </row>
    <row r="35" spans="1:6" x14ac:dyDescent="0.2">
      <c r="A35" t="str">
        <f>$A$8</f>
        <v>Engineering</v>
      </c>
      <c r="B35" s="18">
        <f t="shared" si="2"/>
        <v>1.5791022582943539</v>
      </c>
      <c r="C35" s="18">
        <f t="shared" si="2"/>
        <v>1.4822598406709111</v>
      </c>
      <c r="D35" s="18">
        <f t="shared" si="2"/>
        <v>1.4362621833116378</v>
      </c>
      <c r="E35" s="18">
        <f t="shared" si="2"/>
        <v>1.4903257290040661</v>
      </c>
      <c r="F35" s="18">
        <f t="shared" si="2"/>
        <v>1.4325783583613192</v>
      </c>
    </row>
    <row r="36" spans="1:6" x14ac:dyDescent="0.2">
      <c r="A36" t="str">
        <f>$A$9</f>
        <v>Rest of manufacturing</v>
      </c>
      <c r="B36" s="18">
        <f t="shared" si="2"/>
        <v>7.3185465134289318</v>
      </c>
      <c r="C36" s="18">
        <f t="shared" si="2"/>
        <v>6.6707066631833385</v>
      </c>
      <c r="D36" s="18">
        <f t="shared" si="2"/>
        <v>6.8875448934218806</v>
      </c>
      <c r="E36" s="18">
        <f t="shared" si="2"/>
        <v>6.2536155305417358</v>
      </c>
      <c r="F36" s="18">
        <f t="shared" si="2"/>
        <v>5.3170455152225315</v>
      </c>
    </row>
    <row r="37" spans="1:6" x14ac:dyDescent="0.2">
      <c r="A37" t="str">
        <f>$A$10</f>
        <v>Electricity and gas</v>
      </c>
      <c r="B37" s="18">
        <f t="shared" si="2"/>
        <v>0.58384877241170574</v>
      </c>
      <c r="C37" s="18">
        <f t="shared" si="2"/>
        <v>0.41956989745132905</v>
      </c>
      <c r="D37" s="18">
        <f t="shared" si="2"/>
        <v>0.37019428653725128</v>
      </c>
      <c r="E37" s="18">
        <f t="shared" si="2"/>
        <v>0.34878760555733335</v>
      </c>
      <c r="F37" s="18">
        <f t="shared" si="2"/>
        <v>0.33623660000565336</v>
      </c>
    </row>
    <row r="38" spans="1:6" x14ac:dyDescent="0.2">
      <c r="A38" t="str">
        <f>$A$11</f>
        <v>Water and sewerage</v>
      </c>
      <c r="B38" s="18">
        <f t="shared" si="2"/>
        <v>0.62911103538717117</v>
      </c>
      <c r="C38" s="18">
        <f t="shared" si="2"/>
        <v>0.75051340474151096</v>
      </c>
      <c r="D38" s="18">
        <f t="shared" si="2"/>
        <v>0.72508655459915516</v>
      </c>
      <c r="E38" s="18">
        <f t="shared" si="2"/>
        <v>0.74257745718727097</v>
      </c>
      <c r="F38" s="18">
        <f t="shared" si="2"/>
        <v>0.75900583270776645</v>
      </c>
    </row>
    <row r="39" spans="1:6" x14ac:dyDescent="0.2">
      <c r="A39" t="str">
        <f>$A$12</f>
        <v>Construction</v>
      </c>
      <c r="B39" s="18">
        <f t="shared" si="2"/>
        <v>6.1558398645229921</v>
      </c>
      <c r="C39" s="18">
        <f t="shared" si="2"/>
        <v>6.524208563028921</v>
      </c>
      <c r="D39" s="18">
        <f t="shared" si="2"/>
        <v>6.7747027357881242</v>
      </c>
      <c r="E39" s="18">
        <f t="shared" si="2"/>
        <v>6.7075161022399232</v>
      </c>
      <c r="F39" s="18">
        <f t="shared" si="2"/>
        <v>6.7322702330884567</v>
      </c>
    </row>
    <row r="40" spans="1:6" x14ac:dyDescent="0.2">
      <c r="A40" t="str">
        <f>$A$13</f>
        <v>Wholesale and retail trade</v>
      </c>
      <c r="B40" s="18">
        <f t="shared" si="2"/>
        <v>14.600005507195485</v>
      </c>
      <c r="C40" s="18">
        <f t="shared" si="2"/>
        <v>14.061089377068894</v>
      </c>
      <c r="D40" s="18">
        <f t="shared" si="2"/>
        <v>14.20485556776622</v>
      </c>
      <c r="E40" s="18">
        <f t="shared" si="2"/>
        <v>13.959018062301876</v>
      </c>
      <c r="F40" s="18">
        <f t="shared" si="2"/>
        <v>13.574708600181518</v>
      </c>
    </row>
    <row r="41" spans="1:6" x14ac:dyDescent="0.2">
      <c r="A41" t="str">
        <f>$A$14</f>
        <v>Transport and storage</v>
      </c>
      <c r="B41" s="18">
        <f t="shared" si="2"/>
        <v>4.9674903365928866</v>
      </c>
      <c r="C41" s="18">
        <f t="shared" si="2"/>
        <v>5.188198800898177</v>
      </c>
      <c r="D41" s="18">
        <f t="shared" si="2"/>
        <v>5.2667583696722078</v>
      </c>
      <c r="E41" s="18">
        <f t="shared" si="2"/>
        <v>5.829285555006166</v>
      </c>
      <c r="F41" s="18">
        <f t="shared" si="2"/>
        <v>5.9612503415761848</v>
      </c>
    </row>
    <row r="42" spans="1:6" x14ac:dyDescent="0.2">
      <c r="A42" t="str">
        <f>$A$15</f>
        <v>Accommodation and food</v>
      </c>
      <c r="B42" s="18">
        <f t="shared" si="2"/>
        <v>5.6069273635334138</v>
      </c>
      <c r="C42" s="18">
        <f t="shared" si="2"/>
        <v>5.9308581878548594</v>
      </c>
      <c r="D42" s="18">
        <f t="shared" si="2"/>
        <v>5.2360725037457208</v>
      </c>
      <c r="E42" s="18">
        <f t="shared" si="2"/>
        <v>5.1148244023669491</v>
      </c>
      <c r="F42" s="18">
        <f t="shared" si="2"/>
        <v>5.4704014423152465</v>
      </c>
    </row>
    <row r="43" spans="1:6" x14ac:dyDescent="0.2">
      <c r="A43" t="str">
        <f>$A$16</f>
        <v>Media</v>
      </c>
      <c r="B43" s="18">
        <f t="shared" si="2"/>
        <v>0.54762175204540642</v>
      </c>
      <c r="C43" s="18">
        <f t="shared" si="2"/>
        <v>0.75357233798401257</v>
      </c>
      <c r="D43" s="18">
        <f t="shared" si="2"/>
        <v>0.57705793736973798</v>
      </c>
      <c r="E43" s="18">
        <f t="shared" si="2"/>
        <v>0.55982147762491663</v>
      </c>
      <c r="F43" s="18">
        <f t="shared" si="2"/>
        <v>0.55288227478743834</v>
      </c>
    </row>
    <row r="44" spans="1:6" x14ac:dyDescent="0.2">
      <c r="A44" t="str">
        <f>$A$17</f>
        <v>Information technology</v>
      </c>
      <c r="B44" s="18">
        <f t="shared" si="2"/>
        <v>2.1106326735024754</v>
      </c>
      <c r="C44" s="18">
        <f t="shared" si="2"/>
        <v>2.7798262525918251</v>
      </c>
      <c r="D44" s="18">
        <f t="shared" si="2"/>
        <v>2.7109121394103823</v>
      </c>
      <c r="E44" s="18">
        <f t="shared" si="2"/>
        <v>2.837322939995929</v>
      </c>
      <c r="F44" s="18">
        <f t="shared" si="2"/>
        <v>2.9019056024775676</v>
      </c>
    </row>
    <row r="45" spans="1:6" x14ac:dyDescent="0.2">
      <c r="A45" t="str">
        <f>$A$18</f>
        <v>Finance and insurance</v>
      </c>
      <c r="B45" s="18">
        <f t="shared" si="2"/>
        <v>4.1007093956197185</v>
      </c>
      <c r="C45" s="18">
        <f t="shared" si="2"/>
        <v>3.7419847681659202</v>
      </c>
      <c r="D45" s="18">
        <f t="shared" si="2"/>
        <v>3.7055433403078832</v>
      </c>
      <c r="E45" s="18">
        <f t="shared" si="2"/>
        <v>3.688568298381862</v>
      </c>
      <c r="F45" s="18">
        <f t="shared" si="2"/>
        <v>3.5259299509700783</v>
      </c>
    </row>
    <row r="46" spans="1:6" x14ac:dyDescent="0.2">
      <c r="A46" t="str">
        <f>$A$19</f>
        <v>Real estate</v>
      </c>
      <c r="B46" s="18">
        <f t="shared" si="2"/>
        <v>1.3488326466548968</v>
      </c>
      <c r="C46" s="18">
        <f t="shared" si="2"/>
        <v>1.5193804089380349</v>
      </c>
      <c r="D46" s="18">
        <f t="shared" si="2"/>
        <v>1.788126779268798</v>
      </c>
      <c r="E46" s="18">
        <f t="shared" si="2"/>
        <v>1.5416299054064062</v>
      </c>
      <c r="F46" s="18">
        <f t="shared" si="2"/>
        <v>1.6145167521523254</v>
      </c>
    </row>
    <row r="47" spans="1:6" x14ac:dyDescent="0.2">
      <c r="A47" s="10" t="str">
        <f>$A$20</f>
        <v>Professional services</v>
      </c>
      <c r="B47" s="18">
        <f t="shared" si="2"/>
        <v>7.4138037855085086</v>
      </c>
      <c r="C47" s="18">
        <f t="shared" si="2"/>
        <v>7.7809340824688569</v>
      </c>
      <c r="D47" s="18">
        <f t="shared" si="2"/>
        <v>7.7520680227910006</v>
      </c>
      <c r="E47" s="18">
        <f t="shared" si="2"/>
        <v>8.0138739420028315</v>
      </c>
      <c r="F47" s="18">
        <f t="shared" si="2"/>
        <v>8.3239367165341687</v>
      </c>
    </row>
    <row r="48" spans="1:6" x14ac:dyDescent="0.2">
      <c r="A48" s="10" t="str">
        <f>$A$21</f>
        <v>Support services</v>
      </c>
      <c r="B48" s="18">
        <f t="shared" si="2"/>
        <v>9.5728825693820667</v>
      </c>
      <c r="C48" s="18">
        <f t="shared" si="2"/>
        <v>8.5466594795514368</v>
      </c>
      <c r="D48" s="18">
        <f t="shared" si="2"/>
        <v>8.5150413931874187</v>
      </c>
      <c r="E48" s="18">
        <f t="shared" si="2"/>
        <v>8.9577899938273386</v>
      </c>
      <c r="F48" s="18">
        <f t="shared" si="2"/>
        <v>9.317413004080052</v>
      </c>
    </row>
    <row r="49" spans="1:9" x14ac:dyDescent="0.2">
      <c r="A49" s="10" t="str">
        <f>$A$22</f>
        <v>Public admin. and defence</v>
      </c>
      <c r="B49" s="18">
        <f t="shared" si="2"/>
        <v>4.1875337745973749</v>
      </c>
      <c r="C49" s="18">
        <f t="shared" si="2"/>
        <v>4.1775107228011237</v>
      </c>
      <c r="D49" s="18">
        <f t="shared" si="2"/>
        <v>4.3750680203361378</v>
      </c>
      <c r="E49" s="18">
        <f t="shared" si="2"/>
        <v>4.3265175532997944</v>
      </c>
      <c r="F49" s="18">
        <f t="shared" si="2"/>
        <v>4.2130084773711722</v>
      </c>
    </row>
    <row r="50" spans="1:9" x14ac:dyDescent="0.2">
      <c r="A50" s="10" t="str">
        <f>$A$23</f>
        <v>Education</v>
      </c>
      <c r="B50" s="18">
        <f t="shared" si="2"/>
        <v>9.3647277896526706</v>
      </c>
      <c r="C50" s="18">
        <f t="shared" si="2"/>
        <v>8.9779690667442882</v>
      </c>
      <c r="D50" s="18">
        <f t="shared" si="2"/>
        <v>8.8239457768474931</v>
      </c>
      <c r="E50" s="18">
        <f t="shared" si="2"/>
        <v>8.6979565586935887</v>
      </c>
      <c r="F50" s="18">
        <f t="shared" si="2"/>
        <v>8.6393646525973775</v>
      </c>
    </row>
    <row r="51" spans="1:9" x14ac:dyDescent="0.2">
      <c r="A51" s="10" t="str">
        <f>$A$24</f>
        <v>Health and social work</v>
      </c>
      <c r="B51" s="18">
        <f t="shared" si="2"/>
        <v>12.721621593713571</v>
      </c>
      <c r="C51" s="18">
        <f t="shared" si="2"/>
        <v>13.010304471333676</v>
      </c>
      <c r="D51" s="18">
        <f t="shared" si="2"/>
        <v>13.040265584123883</v>
      </c>
      <c r="E51" s="18">
        <f t="shared" si="2"/>
        <v>13.784422274576707</v>
      </c>
      <c r="F51" s="18">
        <f t="shared" si="2"/>
        <v>14.574388225280103</v>
      </c>
    </row>
    <row r="52" spans="1:9" x14ac:dyDescent="0.2">
      <c r="A52" s="10" t="str">
        <f>$A$25</f>
        <v>Arts and entertainment</v>
      </c>
      <c r="B52" s="18">
        <f t="shared" si="2"/>
        <v>2.4612000867383217</v>
      </c>
      <c r="C52" s="18">
        <f t="shared" si="2"/>
        <v>2.3882827975515251</v>
      </c>
      <c r="D52" s="18">
        <f t="shared" si="2"/>
        <v>2.4396490846201537</v>
      </c>
      <c r="E52" s="18">
        <f t="shared" si="2"/>
        <v>2.219814561660348</v>
      </c>
      <c r="F52" s="18">
        <f t="shared" si="2"/>
        <v>2.2540101828963799</v>
      </c>
    </row>
    <row r="53" spans="1:9" x14ac:dyDescent="0.2">
      <c r="A53" s="10" t="str">
        <f>$A$26</f>
        <v>Other services</v>
      </c>
      <c r="B53" s="18">
        <f t="shared" si="2"/>
        <v>2.2963284216033482</v>
      </c>
      <c r="C53" s="18">
        <f t="shared" si="2"/>
        <v>2.9545988167715533</v>
      </c>
      <c r="D53" s="18">
        <f t="shared" si="2"/>
        <v>3.2770049940223882</v>
      </c>
      <c r="E53" s="18">
        <f t="shared" si="2"/>
        <v>2.9277314020340679</v>
      </c>
      <c r="F53" s="18">
        <f t="shared" si="2"/>
        <v>2.7528684546936497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Yorkshire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2.9036405000977261</v>
      </c>
      <c r="C63" s="18">
        <f>IF(AND(D$3-C$3 &lt;&gt; 0,C5&lt;&gt;0,D5&lt;&gt;0),(EXP(LN(D5/C5)/(D$3-C$3))-1)*100,0)</f>
        <v>-40.599581687194885</v>
      </c>
      <c r="D63" s="18">
        <f t="shared" ref="B63:E78" si="3">IF(AND(E$3-D$3 &lt;&gt; 0,D5&lt;&gt;0,E5&lt;&gt;0),(EXP(LN(E5/D5)/(E$3-D$3))-1)*100,0)</f>
        <v>0.99712976864643199</v>
      </c>
      <c r="E63" s="18">
        <f t="shared" si="3"/>
        <v>0.19010043261804555</v>
      </c>
      <c r="F63" s="18">
        <f>IF(AND(F$3-D$3 &lt;&gt; 0,D5&lt;&gt;0,F5&lt;&gt;0),(EXP(LN(F5/D5)/(F$3-D$3))-1)*100,0)</f>
        <v>0.45839113674224219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-23.480709898774332</v>
      </c>
      <c r="C64" s="18">
        <f t="shared" ref="C64:C78" si="4">IF(AND(D$3-C$3 &lt;&gt; 0,C6&lt;&gt;0,D6&lt;&gt;0),(EXP(LN(D6/C6)/(D$3-C$3))-1)*100,0)</f>
        <v>-7.8384798099761621</v>
      </c>
      <c r="D64" s="18">
        <f t="shared" si="3"/>
        <v>-5.7867138008463659</v>
      </c>
      <c r="E64" s="18">
        <f t="shared" si="3"/>
        <v>-4.3813663486479637</v>
      </c>
      <c r="F64" s="18">
        <f t="shared" ref="F64:F84" si="5">IF(AND(F$3-D$3 &lt;&gt; 0,D6&lt;&gt;0,F6&lt;&gt;0),(EXP(LN(F6/D6)/(F$3-D$3))-1)*100,0)</f>
        <v>-4.8521294225485789</v>
      </c>
    </row>
    <row r="65" spans="1:6" x14ac:dyDescent="0.2">
      <c r="A65" t="str">
        <f>$A$7</f>
        <v>Food drink and tobacco</v>
      </c>
      <c r="B65" s="18">
        <f t="shared" si="3"/>
        <v>-0.10080267142429378</v>
      </c>
      <c r="C65" s="18">
        <f t="shared" si="4"/>
        <v>4.1044776119404824</v>
      </c>
      <c r="D65" s="18">
        <f t="shared" si="3"/>
        <v>-1.0274691167854288</v>
      </c>
      <c r="E65" s="18">
        <f t="shared" si="3"/>
        <v>-1.393068447037249</v>
      </c>
      <c r="F65" s="18">
        <f t="shared" si="5"/>
        <v>-1.2713523065875587</v>
      </c>
    </row>
    <row r="66" spans="1:6" x14ac:dyDescent="0.2">
      <c r="A66" t="str">
        <f>$A$8</f>
        <v>Engineering</v>
      </c>
      <c r="B66" s="18">
        <f t="shared" si="3"/>
        <v>-0.57992578366284908</v>
      </c>
      <c r="C66" s="18">
        <f t="shared" si="4"/>
        <v>-2.1027385799538889</v>
      </c>
      <c r="D66" s="18">
        <f t="shared" si="3"/>
        <v>0.99854534817453988</v>
      </c>
      <c r="E66" s="18">
        <f t="shared" si="3"/>
        <v>-0.11005225767695137</v>
      </c>
      <c r="F66" s="18">
        <f t="shared" si="5"/>
        <v>0.25812159708560323</v>
      </c>
    </row>
    <row r="67" spans="1:6" x14ac:dyDescent="0.2">
      <c r="A67" t="str">
        <f>$A$9</f>
        <v>Rest of manufacturing</v>
      </c>
      <c r="B67" s="18">
        <f t="shared" si="3"/>
        <v>-1.3079176137067994</v>
      </c>
      <c r="C67" s="18">
        <f t="shared" si="4"/>
        <v>4.316680506153836</v>
      </c>
      <c r="D67" s="18">
        <f t="shared" si="3"/>
        <v>-1.6625434947593831</v>
      </c>
      <c r="E67" s="18">
        <f t="shared" si="3"/>
        <v>-1.3284416306877933</v>
      </c>
      <c r="F67" s="18">
        <f t="shared" si="5"/>
        <v>-1.439934852229352</v>
      </c>
    </row>
    <row r="68" spans="1:6" x14ac:dyDescent="0.2">
      <c r="A68" t="str">
        <f>$A$10</f>
        <v>Electricity and gas</v>
      </c>
      <c r="B68" s="18">
        <f t="shared" si="3"/>
        <v>-7.0024411486673932</v>
      </c>
      <c r="C68" s="18">
        <f t="shared" si="4"/>
        <v>-10.857142857142765</v>
      </c>
      <c r="D68" s="18">
        <f t="shared" si="3"/>
        <v>-0.93234330798211973</v>
      </c>
      <c r="E68" s="18">
        <f t="shared" si="3"/>
        <v>-8.1372138962565455E-2</v>
      </c>
      <c r="F68" s="18">
        <f t="shared" si="5"/>
        <v>-0.36583829569361015</v>
      </c>
    </row>
    <row r="69" spans="1:6" x14ac:dyDescent="0.2">
      <c r="A69" t="str">
        <f>$A$11</f>
        <v>Water and sewerage</v>
      </c>
      <c r="B69" s="18">
        <f t="shared" si="3"/>
        <v>5.5609642457858266</v>
      </c>
      <c r="C69" s="18">
        <f t="shared" si="4"/>
        <v>-2.3903943599913324</v>
      </c>
      <c r="D69" s="18">
        <f t="shared" si="3"/>
        <v>0.73398293243203128</v>
      </c>
      <c r="E69" s="18">
        <f t="shared" si="3"/>
        <v>0.50516999303680254</v>
      </c>
      <c r="F69" s="18">
        <f t="shared" si="5"/>
        <v>0.58138316570079951</v>
      </c>
    </row>
    <row r="70" spans="1:6" x14ac:dyDescent="0.2">
      <c r="A70" t="str">
        <f>$A$12</f>
        <v>Construction</v>
      </c>
      <c r="B70" s="18">
        <f t="shared" si="3"/>
        <v>2.4839112340142577</v>
      </c>
      <c r="C70" s="18">
        <f t="shared" si="4"/>
        <v>4.9116137616415534</v>
      </c>
      <c r="D70" s="18">
        <f t="shared" si="3"/>
        <v>5.5258917991007905E-2</v>
      </c>
      <c r="E70" s="18">
        <f t="shared" si="3"/>
        <v>0.32243134305478538</v>
      </c>
      <c r="F70" s="18">
        <f t="shared" si="5"/>
        <v>0.23329469342570075</v>
      </c>
    </row>
    <row r="71" spans="1:6" x14ac:dyDescent="0.2">
      <c r="A71" t="str">
        <f>$A$13</f>
        <v>Wholesale and retail trade</v>
      </c>
      <c r="B71" s="18">
        <f t="shared" si="3"/>
        <v>6.0357076223049866E-2</v>
      </c>
      <c r="C71" s="18">
        <f t="shared" si="4"/>
        <v>2.0655107332472999</v>
      </c>
      <c r="D71" s="18">
        <f t="shared" si="3"/>
        <v>-9.4537765938706997E-2</v>
      </c>
      <c r="E71" s="18">
        <f t="shared" si="3"/>
        <v>5.9021324016361731E-3</v>
      </c>
      <c r="F71" s="18">
        <f t="shared" si="5"/>
        <v>-2.758904838969789E-2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2.1093368322891104</v>
      </c>
      <c r="C72" s="18">
        <f t="shared" si="4"/>
        <v>2.5623456298298652</v>
      </c>
      <c r="D72" s="18">
        <f t="shared" si="3"/>
        <v>2.3104538863340407</v>
      </c>
      <c r="E72" s="18">
        <f t="shared" si="3"/>
        <v>0.51023079671661531</v>
      </c>
      <c r="F72" s="18">
        <f t="shared" si="5"/>
        <v>1.1067577756294078</v>
      </c>
    </row>
    <row r="73" spans="1:6" x14ac:dyDescent="0.2">
      <c r="A73" t="str">
        <f>$A$15</f>
        <v>Accommodation and food</v>
      </c>
      <c r="B73" s="18">
        <f t="shared" si="6"/>
        <v>2.4339012910466584</v>
      </c>
      <c r="C73" s="18">
        <f>IF(AND(D$3-C$3 &lt;&gt; 0,C15&lt;&gt;0,D15&lt;&gt;0),(EXP(LN(D15/C15)/(D$3-C$3))-1)*100,0)</f>
        <v>-10.803200535280965</v>
      </c>
      <c r="D73" s="18">
        <f t="shared" si="3"/>
        <v>-0.21376436236514307</v>
      </c>
      <c r="E73" s="18">
        <f t="shared" si="3"/>
        <v>0.96176033644563841</v>
      </c>
      <c r="F73" s="18">
        <f t="shared" si="5"/>
        <v>0.56838808412589259</v>
      </c>
    </row>
    <row r="74" spans="1:6" x14ac:dyDescent="0.2">
      <c r="A74" t="str">
        <f>$A$16</f>
        <v>Media</v>
      </c>
      <c r="B74" s="18">
        <f t="shared" si="6"/>
        <v>9.3973055564712915</v>
      </c>
      <c r="C74" s="18">
        <f>IF(AND(D$3-C$3 &lt;&gt; 0,C16&lt;&gt;0,D16&lt;&gt;0),(EXP(LN(D16/C16)/(D$3-C$3))-1)*100,0)</f>
        <v>-22.633022490400389</v>
      </c>
      <c r="D74" s="18">
        <f t="shared" si="3"/>
        <v>-0.35129674187439619</v>
      </c>
      <c r="E74" s="18">
        <f t="shared" si="3"/>
        <v>0.16047565350529869</v>
      </c>
      <c r="F74" s="18">
        <f t="shared" si="5"/>
        <v>-1.0406518475136739E-2</v>
      </c>
    </row>
    <row r="75" spans="1:6" x14ac:dyDescent="0.2">
      <c r="A75" t="str">
        <f>$A$17</f>
        <v>Information technology</v>
      </c>
      <c r="B75" s="18">
        <f t="shared" si="6"/>
        <v>8.2048705669709001</v>
      </c>
      <c r="C75" s="18">
        <f t="shared" si="4"/>
        <v>-1.4721627408996629</v>
      </c>
      <c r="D75" s="18">
        <f t="shared" si="3"/>
        <v>1.1729211570789655</v>
      </c>
      <c r="E75" s="18">
        <f t="shared" si="3"/>
        <v>0.51144540234580038</v>
      </c>
      <c r="F75" s="18">
        <f t="shared" si="5"/>
        <v>0.73145538829619827</v>
      </c>
    </row>
    <row r="76" spans="1:6" x14ac:dyDescent="0.2">
      <c r="A76" t="str">
        <f>$A$18</f>
        <v>Finance and insurance</v>
      </c>
      <c r="B76" s="18">
        <f t="shared" si="6"/>
        <v>-1.2797340654101208</v>
      </c>
      <c r="C76" s="18">
        <f t="shared" si="4"/>
        <v>4.8605894569409003E-2</v>
      </c>
      <c r="D76" s="18">
        <f t="shared" si="3"/>
        <v>0.16288165242681618</v>
      </c>
      <c r="E76" s="18">
        <f t="shared" si="3"/>
        <v>-0.16572870567654885</v>
      </c>
      <c r="F76" s="18">
        <f t="shared" si="5"/>
        <v>-5.6311882604109798E-2</v>
      </c>
    </row>
    <row r="77" spans="1:6" x14ac:dyDescent="0.2">
      <c r="A77" t="str">
        <f>$A$19</f>
        <v>Real estate</v>
      </c>
      <c r="B77" s="18">
        <f t="shared" si="6"/>
        <v>4.0573291018928925</v>
      </c>
      <c r="C77" s="18">
        <f t="shared" si="4"/>
        <v>18.903036238981862</v>
      </c>
      <c r="D77" s="18">
        <f t="shared" si="3"/>
        <v>-2.6755433158295427</v>
      </c>
      <c r="E77" s="18">
        <f t="shared" si="3"/>
        <v>0.74982725018073459</v>
      </c>
      <c r="F77" s="18">
        <f t="shared" si="5"/>
        <v>-0.40515285220807939</v>
      </c>
    </row>
    <row r="78" spans="1:6" x14ac:dyDescent="0.2">
      <c r="A78" t="str">
        <f>$A$20</f>
        <v>Professional services</v>
      </c>
      <c r="B78" s="18">
        <f t="shared" si="6"/>
        <v>2.2334985645668048</v>
      </c>
      <c r="C78" s="18">
        <f t="shared" si="4"/>
        <v>0.65769900973231543</v>
      </c>
      <c r="D78" s="18">
        <f t="shared" si="3"/>
        <v>0.92310660837846559</v>
      </c>
      <c r="E78" s="18">
        <f t="shared" si="3"/>
        <v>0.66689969065389931</v>
      </c>
      <c r="F78" s="18">
        <f t="shared" si="5"/>
        <v>0.75222964647800872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-1.8175243710095379</v>
      </c>
      <c r="C79" s="18">
        <f t="shared" ref="C79:C84" si="8">IF(AND(D$3-C$3 &lt;&gt; 0,C21&lt;&gt;0,D21&lt;&gt;0),(EXP(LN(D21/C21)/(D$3-C$3))-1)*100,0)</f>
        <v>0.65874750914132196</v>
      </c>
      <c r="D79" s="18">
        <f t="shared" ref="D79:D84" si="9">IF(AND(E$3-D$3 &lt;&gt; 0,D21&lt;&gt;0,E21&lt;&gt;0),(EXP(LN(E21/D21)/(E$3-D$3))-1)*100,0)</f>
        <v>1.2764446229851734</v>
      </c>
      <c r="E79" s="18">
        <f t="shared" ref="E79:E84" si="10">IF(AND(F$3-E$3 &lt;&gt; 0,E21&lt;&gt;0,F21&lt;&gt;0),(EXP(LN(F21/E21)/(F$3-E$3))-1)*100,0)</f>
        <v>0.68099855173120449</v>
      </c>
      <c r="F79" s="18">
        <f t="shared" si="5"/>
        <v>0.87909056958690446</v>
      </c>
    </row>
    <row r="80" spans="1:6" x14ac:dyDescent="0.2">
      <c r="A80" s="10" t="str">
        <f>$A$22</f>
        <v>Public admin. and defence</v>
      </c>
      <c r="B80" s="18">
        <f t="shared" si="7"/>
        <v>0.94513047122000149</v>
      </c>
      <c r="C80" s="18">
        <f t="shared" si="8"/>
        <v>5.8104096576290676</v>
      </c>
      <c r="D80" s="18">
        <f t="shared" si="9"/>
        <v>3.1402110133105232E-2</v>
      </c>
      <c r="E80" s="18">
        <f t="shared" si="10"/>
        <v>1.9217732435139467E-2</v>
      </c>
      <c r="F80" s="18">
        <f t="shared" si="5"/>
        <v>2.327902675614002E-2</v>
      </c>
    </row>
    <row r="81" spans="1:6" x14ac:dyDescent="0.2">
      <c r="A81" s="10" t="str">
        <f>$A$23</f>
        <v>Education</v>
      </c>
      <c r="B81" s="18">
        <f t="shared" si="7"/>
        <v>-5.3797451444770328E-2</v>
      </c>
      <c r="C81" s="18">
        <f t="shared" si="8"/>
        <v>-0.70076891201259484</v>
      </c>
      <c r="D81" s="18">
        <f t="shared" si="9"/>
        <v>-3.3035525962321621E-2</v>
      </c>
      <c r="E81" s="18">
        <f t="shared" si="10"/>
        <v>0.21772143371343589</v>
      </c>
      <c r="F81" s="18">
        <f t="shared" si="5"/>
        <v>0.13406596958700501</v>
      </c>
    </row>
    <row r="82" spans="1:6" x14ac:dyDescent="0.2">
      <c r="A82" s="10" t="str">
        <f>$A$24</f>
        <v>Health and social work</v>
      </c>
      <c r="B82" s="18">
        <f t="shared" si="7"/>
        <v>1.5738251574624496</v>
      </c>
      <c r="C82" s="18">
        <f t="shared" si="8"/>
        <v>1.2651792919824434</v>
      </c>
      <c r="D82" s="18">
        <f t="shared" si="9"/>
        <v>1.3738756862520463</v>
      </c>
      <c r="E82" s="18">
        <f t="shared" si="10"/>
        <v>0.84589942892043801</v>
      </c>
      <c r="F82" s="18">
        <f t="shared" si="5"/>
        <v>1.0215852708240769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0.24905058010555869</v>
      </c>
      <c r="C83" s="18">
        <f t="shared" si="8"/>
        <v>3.2054832456381188</v>
      </c>
      <c r="D83" s="18">
        <f t="shared" si="9"/>
        <v>-1.6207537542546113</v>
      </c>
      <c r="E83" s="18">
        <f t="shared" si="10"/>
        <v>0.43890862807323128</v>
      </c>
      <c r="F83" s="18">
        <f t="shared" si="5"/>
        <v>-0.25239267426644396</v>
      </c>
    </row>
    <row r="84" spans="1:6" x14ac:dyDescent="0.2">
      <c r="A84" s="10" t="str">
        <f>$A$26</f>
        <v>Other services</v>
      </c>
      <c r="B84" s="18">
        <f t="shared" si="7"/>
        <v>7.575083214403322</v>
      </c>
      <c r="C84" s="18">
        <f t="shared" si="8"/>
        <v>12.057194023168316</v>
      </c>
      <c r="D84" s="18">
        <f t="shared" si="9"/>
        <v>-1.9796046946782164</v>
      </c>
      <c r="E84" s="18">
        <f t="shared" si="10"/>
        <v>-0.33022219810631137</v>
      </c>
      <c r="F84" s="18">
        <f t="shared" si="5"/>
        <v>-0.88307730796145512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1.0056251820666606</v>
      </c>
      <c r="C86" s="18">
        <f>IF(AND(D$3-C$3 &lt;&gt; 0,C28&lt;&gt;0,D28&lt;&gt;0),(EXP(LN(D28/C28)/(D$3-C$3))-1)*100,0)</f>
        <v>1.0325139801515837</v>
      </c>
      <c r="D86" s="18">
        <f>IF(AND(E$3-D$3 &lt;&gt; 0,D28&lt;&gt;0,E28&lt;&gt;0),(EXP(LN(E28/D28)/(E$3-D$3))-1)*100,0)</f>
        <v>0.2549036886893008</v>
      </c>
      <c r="E86" s="18">
        <f>IF(AND(F$3-E$3 &lt;&gt; 0,E28&lt;&gt;0,F28&lt;&gt;0),(EXP(LN(F28/E28)/(F$3-E$3))-1)*100,0)</f>
        <v>0.28548224299043135</v>
      </c>
      <c r="F86" s="18">
        <f>IF(AND(F$3-D$3 &lt;&gt; 0,D28&lt;&gt;0,F28&lt;&gt;0),(EXP(LN(F28/D28)/(F$3-D$3))-1)*100,0)</f>
        <v>0.27528835539654128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0.9309999999999814</v>
      </c>
      <c r="C90" s="27">
        <f>D5-C5</f>
        <v>-3.4939999999999873</v>
      </c>
      <c r="D90" s="27">
        <f t="shared" si="11"/>
        <v>0.26000000000000512</v>
      </c>
      <c r="E90" s="27">
        <f t="shared" si="11"/>
        <v>0.10300000000000153</v>
      </c>
      <c r="F90" s="27">
        <f>F5-D5</f>
        <v>0.36300000000000665</v>
      </c>
    </row>
    <row r="91" spans="1:6" x14ac:dyDescent="0.2">
      <c r="A91" t="str">
        <f>$A$6</f>
        <v>Mining and quarrying</v>
      </c>
      <c r="B91" s="27">
        <f t="shared" si="11"/>
        <v>-0.80699999999999983</v>
      </c>
      <c r="C91" s="27">
        <f t="shared" ref="C91:C105" si="12">D6-C6</f>
        <v>-3.2999999999999585E-2</v>
      </c>
      <c r="D91" s="27">
        <f t="shared" si="11"/>
        <v>-0.10000000000000003</v>
      </c>
      <c r="E91" s="27">
        <f t="shared" si="11"/>
        <v>-0.10400000000000001</v>
      </c>
      <c r="F91" s="27">
        <f t="shared" ref="F91:F111" si="13">F6-D6</f>
        <v>-0.20400000000000004</v>
      </c>
    </row>
    <row r="92" spans="1:6" x14ac:dyDescent="0.2">
      <c r="A92" t="str">
        <f>$A$7</f>
        <v>Food drink and tobacco</v>
      </c>
      <c r="B92" s="27">
        <f t="shared" si="11"/>
        <v>-7.7999999999978087E-2</v>
      </c>
      <c r="C92" s="27">
        <f t="shared" si="12"/>
        <v>0.79200000000003357</v>
      </c>
      <c r="D92" s="27">
        <f t="shared" si="11"/>
        <v>-1.0110000000000454</v>
      </c>
      <c r="E92" s="27">
        <f t="shared" si="11"/>
        <v>-2.4969999999999644</v>
      </c>
      <c r="F92" s="27">
        <f t="shared" si="13"/>
        <v>-3.5080000000000098</v>
      </c>
    </row>
    <row r="93" spans="1:6" x14ac:dyDescent="0.2">
      <c r="A93" t="str">
        <f>$A$8</f>
        <v>Engineering</v>
      </c>
      <c r="B93" s="27">
        <f t="shared" si="11"/>
        <v>-0.42200000000003612</v>
      </c>
      <c r="C93" s="27">
        <f t="shared" si="12"/>
        <v>-0.37699999999993139</v>
      </c>
      <c r="D93" s="27">
        <f t="shared" si="11"/>
        <v>0.8939999999999344</v>
      </c>
      <c r="E93" s="27">
        <f t="shared" si="11"/>
        <v>-0.20199999999991292</v>
      </c>
      <c r="F93" s="27">
        <f t="shared" si="13"/>
        <v>0.69200000000002149</v>
      </c>
    </row>
    <row r="94" spans="1:6" x14ac:dyDescent="0.2">
      <c r="A94" t="str">
        <f>$A$9</f>
        <v>Rest of manufacturing</v>
      </c>
      <c r="B94" s="27">
        <f t="shared" si="11"/>
        <v>-4.3629999999996869</v>
      </c>
      <c r="C94" s="27">
        <f t="shared" si="12"/>
        <v>3.4830000000003452</v>
      </c>
      <c r="D94" s="27">
        <f t="shared" si="11"/>
        <v>-6.768000000000427</v>
      </c>
      <c r="E94" s="27">
        <f t="shared" si="11"/>
        <v>-9.6889999999998508</v>
      </c>
      <c r="F94" s="27">
        <f t="shared" si="13"/>
        <v>-16.457000000000278</v>
      </c>
    </row>
    <row r="95" spans="1:6" x14ac:dyDescent="0.2">
      <c r="A95" t="str">
        <f>$A$10</f>
        <v>Electricity and gas</v>
      </c>
      <c r="B95" s="27">
        <f t="shared" si="11"/>
        <v>-1.7100000000000204</v>
      </c>
      <c r="C95" s="27">
        <f t="shared" si="12"/>
        <v>-0.55099999999999483</v>
      </c>
      <c r="D95" s="27">
        <f t="shared" si="11"/>
        <v>-0.20699999999999541</v>
      </c>
      <c r="E95" s="27">
        <f t="shared" si="11"/>
        <v>-3.50000000000108E-2</v>
      </c>
      <c r="F95" s="27">
        <f t="shared" si="13"/>
        <v>-0.24200000000000621</v>
      </c>
    </row>
    <row r="96" spans="1:6" x14ac:dyDescent="0.2">
      <c r="A96" t="str">
        <f>$A$11</f>
        <v>Water and sewerage</v>
      </c>
      <c r="B96" s="27">
        <f t="shared" si="11"/>
        <v>1.7670000000000234</v>
      </c>
      <c r="C96" s="27">
        <f t="shared" si="12"/>
        <v>-0.21700000000001296</v>
      </c>
      <c r="D96" s="27">
        <f t="shared" si="11"/>
        <v>0.33000000000002139</v>
      </c>
      <c r="E96" s="27">
        <f t="shared" si="11"/>
        <v>0.47500000000001208</v>
      </c>
      <c r="F96" s="27">
        <f t="shared" si="13"/>
        <v>0.80500000000003347</v>
      </c>
    </row>
    <row r="97" spans="1:6" x14ac:dyDescent="0.2">
      <c r="A97" t="str">
        <f>$A$12</f>
        <v>Construction</v>
      </c>
      <c r="B97" s="27">
        <f t="shared" si="11"/>
        <v>7.3770000000002938</v>
      </c>
      <c r="C97" s="27">
        <f t="shared" si="12"/>
        <v>3.8759999999994506</v>
      </c>
      <c r="D97" s="27">
        <f t="shared" si="11"/>
        <v>0.22900000000018395</v>
      </c>
      <c r="E97" s="27">
        <f t="shared" si="11"/>
        <v>2.7160000000001929</v>
      </c>
      <c r="F97" s="27">
        <f t="shared" si="13"/>
        <v>2.9450000000003769</v>
      </c>
    </row>
    <row r="98" spans="1:6" x14ac:dyDescent="0.2">
      <c r="A98" t="str">
        <f>$A$13</f>
        <v>Wholesale and retail trade</v>
      </c>
      <c r="B98" s="27">
        <f t="shared" si="11"/>
        <v>0.4100000000001387</v>
      </c>
      <c r="C98" s="27">
        <f t="shared" si="12"/>
        <v>3.5129999999996642</v>
      </c>
      <c r="D98" s="27">
        <f t="shared" si="11"/>
        <v>-0.81899999999927786</v>
      </c>
      <c r="E98" s="27">
        <f t="shared" si="11"/>
        <v>0.10199999999923648</v>
      </c>
      <c r="F98" s="27">
        <f t="shared" si="13"/>
        <v>-0.71700000000004138</v>
      </c>
    </row>
    <row r="99" spans="1:6" x14ac:dyDescent="0.2">
      <c r="A99" t="str">
        <f>$A$14</f>
        <v>Transport and storage</v>
      </c>
      <c r="B99" s="27">
        <f t="shared" si="11"/>
        <v>5.0270000000003989</v>
      </c>
      <c r="C99" s="27">
        <f t="shared" si="12"/>
        <v>1.6079999999997412</v>
      </c>
      <c r="D99" s="27">
        <f t="shared" si="11"/>
        <v>7.7870000000002335</v>
      </c>
      <c r="E99" s="27">
        <f t="shared" si="11"/>
        <v>3.766999999999868</v>
      </c>
      <c r="F99" s="27">
        <f t="shared" si="13"/>
        <v>11.554000000000102</v>
      </c>
    </row>
    <row r="100" spans="1:6" x14ac:dyDescent="0.2">
      <c r="A100" t="str">
        <f>$A$15</f>
        <v>Accommodation and food</v>
      </c>
      <c r="B100" s="27">
        <f t="shared" si="11"/>
        <v>6.5789999999999225</v>
      </c>
      <c r="C100" s="27">
        <f t="shared" si="12"/>
        <v>-7.7499999999998437</v>
      </c>
      <c r="D100" s="27">
        <f t="shared" si="11"/>
        <v>-0.6809999999998908</v>
      </c>
      <c r="E100" s="27">
        <f t="shared" si="11"/>
        <v>6.3589999999998881</v>
      </c>
      <c r="F100" s="27">
        <f t="shared" si="13"/>
        <v>5.6779999999999973</v>
      </c>
    </row>
    <row r="101" spans="1:6" x14ac:dyDescent="0.2">
      <c r="A101" t="str">
        <f>$A$16</f>
        <v>Media</v>
      </c>
      <c r="B101" s="27">
        <f t="shared" si="11"/>
        <v>2.7509999999999977</v>
      </c>
      <c r="C101" s="27">
        <f t="shared" si="12"/>
        <v>-2.0629999999999935</v>
      </c>
      <c r="D101" s="27">
        <f t="shared" si="11"/>
        <v>-0.12299999999998157</v>
      </c>
      <c r="E101" s="27">
        <f t="shared" si="11"/>
        <v>0.11199999999999122</v>
      </c>
      <c r="F101" s="27">
        <f t="shared" si="13"/>
        <v>-1.0999999999990351E-2</v>
      </c>
    </row>
    <row r="102" spans="1:6" x14ac:dyDescent="0.2">
      <c r="A102" t="str">
        <f>$A$17</f>
        <v>Information technology</v>
      </c>
      <c r="B102" s="27">
        <f t="shared" si="11"/>
        <v>9.0960000000000072</v>
      </c>
      <c r="C102" s="27">
        <f t="shared" si="12"/>
        <v>-0.49500000000010402</v>
      </c>
      <c r="D102" s="27">
        <f t="shared" si="11"/>
        <v>1.9890000000001038</v>
      </c>
      <c r="E102" s="27">
        <f t="shared" si="11"/>
        <v>1.8379999999999797</v>
      </c>
      <c r="F102" s="27">
        <f t="shared" si="13"/>
        <v>3.8270000000000834</v>
      </c>
    </row>
    <row r="103" spans="1:6" x14ac:dyDescent="0.2">
      <c r="A103" t="str">
        <f>$A$18</f>
        <v>Finance and insurance</v>
      </c>
      <c r="B103" s="27">
        <f t="shared" si="11"/>
        <v>-2.3930000000001002</v>
      </c>
      <c r="C103" s="27">
        <f t="shared" si="12"/>
        <v>2.2000000000005571E-2</v>
      </c>
      <c r="D103" s="27">
        <f t="shared" si="11"/>
        <v>0.37000000000012534</v>
      </c>
      <c r="E103" s="27">
        <f t="shared" si="11"/>
        <v>-0.75100000000006162</v>
      </c>
      <c r="F103" s="27">
        <f t="shared" si="13"/>
        <v>-0.38099999999993628</v>
      </c>
    </row>
    <row r="104" spans="1:6" x14ac:dyDescent="0.2">
      <c r="A104" t="str">
        <f>$A$19</f>
        <v>Real estate</v>
      </c>
      <c r="B104" s="27">
        <f t="shared" si="11"/>
        <v>2.7029999999999728</v>
      </c>
      <c r="C104" s="27">
        <f t="shared" si="12"/>
        <v>3.4740000000000855</v>
      </c>
      <c r="D104" s="27">
        <f t="shared" si="11"/>
        <v>-2.7710000000001109</v>
      </c>
      <c r="E104" s="27">
        <f t="shared" si="11"/>
        <v>1.4800000000000644</v>
      </c>
      <c r="F104" s="27">
        <f t="shared" si="13"/>
        <v>-1.2910000000000466</v>
      </c>
    </row>
    <row r="105" spans="1:6" x14ac:dyDescent="0.2">
      <c r="A105" t="str">
        <f>$A$20</f>
        <v>Professional services</v>
      </c>
      <c r="B105" s="27">
        <f t="shared" si="11"/>
        <v>7.9590000000002732</v>
      </c>
      <c r="C105" s="27">
        <f t="shared" si="12"/>
        <v>0.61899999999965871</v>
      </c>
      <c r="D105" s="27">
        <f t="shared" si="11"/>
        <v>4.4539999999998514</v>
      </c>
      <c r="E105" s="27">
        <f t="shared" si="11"/>
        <v>6.8170000000001068</v>
      </c>
      <c r="F105" s="27">
        <f t="shared" si="13"/>
        <v>11.270999999999958</v>
      </c>
    </row>
    <row r="106" spans="1:6" x14ac:dyDescent="0.2">
      <c r="A106" s="10" t="str">
        <f>$A$21</f>
        <v>Support services</v>
      </c>
      <c r="B106" s="27">
        <f t="shared" ref="B106:B111" si="14">C21-B21</f>
        <v>-7.8700000000000472</v>
      </c>
      <c r="C106" s="27">
        <f t="shared" ref="C106:C111" si="15">D21-C21</f>
        <v>0.68100000000012528</v>
      </c>
      <c r="D106" s="27">
        <f t="shared" ref="D106:D111" si="16">E21-D21</f>
        <v>6.8129999999998887</v>
      </c>
      <c r="E106" s="27">
        <f t="shared" ref="E106:E111" si="17">F21-E21</f>
        <v>7.7859999999997171</v>
      </c>
      <c r="F106" s="27">
        <f t="shared" si="13"/>
        <v>14.598999999999606</v>
      </c>
    </row>
    <row r="107" spans="1:6" x14ac:dyDescent="0.2">
      <c r="A107" s="10" t="str">
        <f>$A$22</f>
        <v>Public admin. and defence</v>
      </c>
      <c r="B107" s="27">
        <f t="shared" si="14"/>
        <v>1.8660000000000494</v>
      </c>
      <c r="C107" s="27">
        <f t="shared" si="15"/>
        <v>2.9359999999999715</v>
      </c>
      <c r="D107" s="27">
        <f t="shared" si="16"/>
        <v>8.4000000000074238E-2</v>
      </c>
      <c r="E107" s="27">
        <f t="shared" si="17"/>
        <v>0.10299999999993759</v>
      </c>
      <c r="F107" s="27">
        <f t="shared" si="13"/>
        <v>0.18700000000001182</v>
      </c>
    </row>
    <row r="108" spans="1:6" x14ac:dyDescent="0.2">
      <c r="A108" s="10" t="str">
        <f>$A$23</f>
        <v>Education</v>
      </c>
      <c r="B108" s="27">
        <f t="shared" si="14"/>
        <v>-0.23399999999962517</v>
      </c>
      <c r="C108" s="27">
        <f t="shared" si="15"/>
        <v>-0.76100000000008095</v>
      </c>
      <c r="D108" s="27">
        <f t="shared" si="16"/>
        <v>-0.17800000000030991</v>
      </c>
      <c r="E108" s="27">
        <f t="shared" si="17"/>
        <v>2.3669999999997913</v>
      </c>
      <c r="F108" s="27">
        <f t="shared" si="13"/>
        <v>2.1889999999994814</v>
      </c>
    </row>
    <row r="109" spans="1:6" x14ac:dyDescent="0.2">
      <c r="A109" s="10" t="str">
        <f>$A$24</f>
        <v>Health and social work</v>
      </c>
      <c r="B109" s="27">
        <f t="shared" si="14"/>
        <v>9.5289999999999964</v>
      </c>
      <c r="C109" s="27">
        <f t="shared" si="15"/>
        <v>1.9909999999998718</v>
      </c>
      <c r="D109" s="27">
        <f t="shared" si="16"/>
        <v>11.251999999999697</v>
      </c>
      <c r="E109" s="27">
        <f t="shared" si="17"/>
        <v>14.994000000000142</v>
      </c>
      <c r="F109" s="27">
        <f t="shared" si="13"/>
        <v>26.245999999999839</v>
      </c>
    </row>
    <row r="110" spans="1:6" x14ac:dyDescent="0.2">
      <c r="A110" s="10" t="str">
        <f>$A$25</f>
        <v>Arts and entertainment</v>
      </c>
      <c r="B110" s="27">
        <f t="shared" si="14"/>
        <v>0.28600000000006176</v>
      </c>
      <c r="C110" s="27">
        <f t="shared" si="15"/>
        <v>0.92599999999994154</v>
      </c>
      <c r="D110" s="27">
        <f t="shared" si="16"/>
        <v>-2.3389999999999063</v>
      </c>
      <c r="E110" s="27">
        <f t="shared" si="17"/>
        <v>1.2300000000000182</v>
      </c>
      <c r="F110" s="27">
        <f t="shared" si="13"/>
        <v>-1.1089999999998881</v>
      </c>
    </row>
    <row r="111" spans="1:6" x14ac:dyDescent="0.2">
      <c r="A111" s="10" t="str">
        <f>$A$26</f>
        <v>Other services</v>
      </c>
      <c r="B111" s="27">
        <f t="shared" si="14"/>
        <v>9.0520000000000991</v>
      </c>
      <c r="C111" s="27">
        <f t="shared" si="15"/>
        <v>4.308999999999898</v>
      </c>
      <c r="D111" s="27">
        <f t="shared" si="16"/>
        <v>-3.8099999999999525</v>
      </c>
      <c r="E111" s="27">
        <f t="shared" si="17"/>
        <v>-1.1790000000000092</v>
      </c>
      <c r="F111" s="27">
        <f t="shared" si="13"/>
        <v>-4.9889999999999617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47.456000000001723</v>
      </c>
      <c r="C113" s="29">
        <f>D28-C28</f>
        <v>12.488999999999123</v>
      </c>
      <c r="D113" s="29">
        <f>E28-D28</f>
        <v>15.654999999999973</v>
      </c>
      <c r="E113" s="29">
        <f>F28-E28</f>
        <v>35.791999999999007</v>
      </c>
      <c r="F113" s="29">
        <f>F28-D28</f>
        <v>51.44699999999898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Yorkshire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22.998999999999999</v>
      </c>
      <c r="C7" s="31">
        <f>'Ind T1'!C7</f>
        <v>23.179999999999986</v>
      </c>
      <c r="D7" s="31">
        <f>'Ind T1'!D7</f>
        <v>18.884999999999991</v>
      </c>
      <c r="E7" s="31">
        <f>'Ind T1'!E7</f>
        <v>19.168000000000021</v>
      </c>
      <c r="F7" s="31">
        <f>'Ind T1'!F7</f>
        <v>19.607000000000021</v>
      </c>
      <c r="H7" s="31">
        <f>C7-B7</f>
        <v>0.18099999999998673</v>
      </c>
      <c r="I7" s="31">
        <f>D7-C7</f>
        <v>-4.2949999999999946</v>
      </c>
      <c r="J7" s="31">
        <f>E7-D7</f>
        <v>0.28300000000002967</v>
      </c>
      <c r="K7" s="31">
        <f>F7-E7</f>
        <v>0.43900000000000006</v>
      </c>
      <c r="L7" s="31">
        <f>F7-D7</f>
        <v>0.72200000000002973</v>
      </c>
    </row>
    <row r="8" spans="1:12" x14ac:dyDescent="0.2">
      <c r="A8" t="str">
        <f>'Ind T2'!A5</f>
        <v>Agriculture</v>
      </c>
      <c r="B8" s="32">
        <f>'Ind T2'!B5</f>
        <v>7.6750000000000078</v>
      </c>
      <c r="C8" s="32">
        <f>'Ind T2'!C5</f>
        <v>8.6059999999999892</v>
      </c>
      <c r="D8" s="32">
        <f>'Ind T2'!D5</f>
        <v>5.1120000000000019</v>
      </c>
      <c r="E8" s="32">
        <f>'Ind T2'!E5</f>
        <v>5.372000000000007</v>
      </c>
      <c r="F8" s="32">
        <f>'Ind T2'!F5</f>
        <v>5.4750000000000085</v>
      </c>
      <c r="H8" s="11">
        <f t="shared" ref="H8:H40" si="0">C8-B8</f>
        <v>0.9309999999999814</v>
      </c>
      <c r="I8" s="31">
        <f t="shared" ref="I8:I38" si="1">D8-C8</f>
        <v>-3.4939999999999873</v>
      </c>
      <c r="J8" s="11">
        <f t="shared" ref="J8:J38" si="2">E8-D8</f>
        <v>0.26000000000000512</v>
      </c>
      <c r="K8" s="11">
        <f t="shared" ref="K8:K38" si="3">F8-E8</f>
        <v>0.10300000000000153</v>
      </c>
      <c r="L8" s="31">
        <f t="shared" ref="L8:L40" si="4">F8-D8</f>
        <v>0.36300000000000665</v>
      </c>
    </row>
    <row r="9" spans="1:12" x14ac:dyDescent="0.2">
      <c r="A9" t="str">
        <f>'Ind T2'!A6</f>
        <v>Mining and quarrying</v>
      </c>
      <c r="B9" s="32">
        <f>'Ind T2'!B6</f>
        <v>1.2279999999999993</v>
      </c>
      <c r="C9" s="32">
        <f>'Ind T2'!C6</f>
        <v>0.42099999999999949</v>
      </c>
      <c r="D9" s="32">
        <f>'Ind T2'!D6</f>
        <v>0.3879999999999999</v>
      </c>
      <c r="E9" s="32">
        <f>'Ind T2'!E6</f>
        <v>0.28799999999999987</v>
      </c>
      <c r="F9" s="32">
        <f>'Ind T2'!F6</f>
        <v>0.18399999999999986</v>
      </c>
      <c r="H9" s="11">
        <f t="shared" si="0"/>
        <v>-0.80699999999999983</v>
      </c>
      <c r="I9" s="31">
        <f t="shared" si="1"/>
        <v>-3.2999999999999585E-2</v>
      </c>
      <c r="J9" s="11">
        <f t="shared" si="2"/>
        <v>-0.10000000000000003</v>
      </c>
      <c r="K9" s="11">
        <f t="shared" si="3"/>
        <v>-0.10400000000000001</v>
      </c>
      <c r="L9" s="31">
        <f t="shared" si="4"/>
        <v>-0.20400000000000004</v>
      </c>
    </row>
    <row r="10" spans="1:12" x14ac:dyDescent="0.2">
      <c r="A10" t="str">
        <f>'Ind T2'!A10</f>
        <v>Electricity and gas</v>
      </c>
      <c r="B10" s="32">
        <f>'Ind T2'!B10</f>
        <v>6.7850000000000161</v>
      </c>
      <c r="C10" s="32">
        <f>'Ind T2'!C10</f>
        <v>5.0749999999999957</v>
      </c>
      <c r="D10" s="32">
        <f>'Ind T2'!D10</f>
        <v>4.5240000000000009</v>
      </c>
      <c r="E10" s="32">
        <f>'Ind T2'!E10</f>
        <v>4.3170000000000055</v>
      </c>
      <c r="F10" s="32">
        <f>'Ind T2'!F10</f>
        <v>4.2819999999999947</v>
      </c>
      <c r="H10" s="11">
        <f t="shared" si="0"/>
        <v>-1.7100000000000204</v>
      </c>
      <c r="I10" s="31">
        <f t="shared" si="1"/>
        <v>-0.55099999999999483</v>
      </c>
      <c r="J10" s="11">
        <f t="shared" si="2"/>
        <v>-0.20699999999999541</v>
      </c>
      <c r="K10" s="11">
        <f t="shared" si="3"/>
        <v>-3.50000000000108E-2</v>
      </c>
      <c r="L10" s="31">
        <f t="shared" si="4"/>
        <v>-0.24200000000000621</v>
      </c>
    </row>
    <row r="11" spans="1:12" x14ac:dyDescent="0.2">
      <c r="A11" t="str">
        <f>'Ind T2'!A11</f>
        <v>Water and sewerage</v>
      </c>
      <c r="B11" s="32">
        <f>'Ind T2'!B11</f>
        <v>7.310999999999976</v>
      </c>
      <c r="C11" s="32">
        <f>'Ind T2'!C11</f>
        <v>9.0779999999999994</v>
      </c>
      <c r="D11" s="32">
        <f>'Ind T2'!D11</f>
        <v>8.8609999999999864</v>
      </c>
      <c r="E11" s="32">
        <f>'Ind T2'!E11</f>
        <v>9.1910000000000078</v>
      </c>
      <c r="F11" s="32">
        <f>'Ind T2'!F11</f>
        <v>9.6660000000000199</v>
      </c>
      <c r="H11" s="11">
        <f t="shared" ref="H11" si="5">C11-B11</f>
        <v>1.7670000000000234</v>
      </c>
      <c r="I11" s="31">
        <f t="shared" ref="I11" si="6">D11-C11</f>
        <v>-0.21700000000001296</v>
      </c>
      <c r="J11" s="11">
        <f t="shared" ref="J11" si="7">E11-D11</f>
        <v>0.33000000000002139</v>
      </c>
      <c r="K11" s="11">
        <f t="shared" ref="K11" si="8">F11-E11</f>
        <v>0.47500000000001208</v>
      </c>
      <c r="L11" s="31">
        <f t="shared" si="4"/>
        <v>0.80500000000003347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122.77499999999974</v>
      </c>
      <c r="C13" s="31">
        <f>'Ind T1'!C8</f>
        <v>117.91200000000003</v>
      </c>
      <c r="D13" s="31">
        <f>'Ind T1'!D8</f>
        <v>121.81000000000049</v>
      </c>
      <c r="E13" s="31">
        <f>'Ind T1'!E8</f>
        <v>114.92499999999995</v>
      </c>
      <c r="F13" s="31">
        <f>'Ind T1'!F8</f>
        <v>102.53700000000022</v>
      </c>
      <c r="H13" s="31">
        <f t="shared" si="0"/>
        <v>-4.8629999999997011</v>
      </c>
      <c r="I13" s="31">
        <f t="shared" si="1"/>
        <v>3.8980000000004509</v>
      </c>
      <c r="J13" s="31">
        <f t="shared" si="2"/>
        <v>-6.8850000000005309</v>
      </c>
      <c r="K13" s="31">
        <f t="shared" si="3"/>
        <v>-12.387999999999735</v>
      </c>
      <c r="L13" s="31">
        <f t="shared" si="4"/>
        <v>-19.273000000000266</v>
      </c>
    </row>
    <row r="14" spans="1:12" x14ac:dyDescent="0.2">
      <c r="A14" t="str">
        <f>'Ind T2'!A7</f>
        <v>Food drink and tobacco</v>
      </c>
      <c r="B14" s="32">
        <f>'Ind T2'!B7</f>
        <v>19.373999999999974</v>
      </c>
      <c r="C14" s="32">
        <f>'Ind T2'!C7</f>
        <v>19.295999999999996</v>
      </c>
      <c r="D14" s="32">
        <f>'Ind T2'!D7</f>
        <v>20.088000000000029</v>
      </c>
      <c r="E14" s="32">
        <f>'Ind T2'!E7</f>
        <v>19.076999999999984</v>
      </c>
      <c r="F14" s="32">
        <f>'Ind T2'!F7</f>
        <v>16.58000000000002</v>
      </c>
      <c r="H14" s="11">
        <f t="shared" si="0"/>
        <v>-7.7999999999978087E-2</v>
      </c>
      <c r="I14" s="31">
        <f t="shared" si="1"/>
        <v>0.79200000000003357</v>
      </c>
      <c r="J14" s="11">
        <f t="shared" si="2"/>
        <v>-1.0110000000000454</v>
      </c>
      <c r="K14" s="11">
        <f t="shared" si="3"/>
        <v>-2.4969999999999644</v>
      </c>
      <c r="L14" s="31">
        <f t="shared" si="4"/>
        <v>-3.5080000000000098</v>
      </c>
    </row>
    <row r="15" spans="1:12" x14ac:dyDescent="0.2">
      <c r="A15" t="str">
        <f>'Ind T2'!A8</f>
        <v>Engineering</v>
      </c>
      <c r="B15" s="32">
        <f>'Ind T2'!B8</f>
        <v>18.35100000000001</v>
      </c>
      <c r="C15" s="32">
        <f>'Ind T2'!C8</f>
        <v>17.928999999999974</v>
      </c>
      <c r="D15" s="32">
        <f>'Ind T2'!D8</f>
        <v>17.552000000000042</v>
      </c>
      <c r="E15" s="32">
        <f>'Ind T2'!E8</f>
        <v>18.445999999999977</v>
      </c>
      <c r="F15" s="32">
        <f>'Ind T2'!F8</f>
        <v>18.244000000000064</v>
      </c>
      <c r="H15" s="11">
        <f t="shared" si="0"/>
        <v>-0.42200000000003612</v>
      </c>
      <c r="I15" s="31">
        <f t="shared" si="1"/>
        <v>-0.37699999999993139</v>
      </c>
      <c r="J15" s="11">
        <f t="shared" si="2"/>
        <v>0.8939999999999344</v>
      </c>
      <c r="K15" s="11">
        <f t="shared" si="3"/>
        <v>-0.20199999999991292</v>
      </c>
      <c r="L15" s="31">
        <f t="shared" si="4"/>
        <v>0.69200000000002149</v>
      </c>
    </row>
    <row r="16" spans="1:12" x14ac:dyDescent="0.2">
      <c r="A16" t="str">
        <f>'Ind T2'!A9</f>
        <v>Rest of manufacturing</v>
      </c>
      <c r="B16" s="32">
        <f>'Ind T2'!B9</f>
        <v>85.049999999999756</v>
      </c>
      <c r="C16" s="32">
        <f>'Ind T2'!C9</f>
        <v>80.687000000000069</v>
      </c>
      <c r="D16" s="32">
        <f>'Ind T2'!D9</f>
        <v>84.170000000000414</v>
      </c>
      <c r="E16" s="32">
        <f>'Ind T2'!E9</f>
        <v>77.401999999999987</v>
      </c>
      <c r="F16" s="32">
        <f>'Ind T2'!F9</f>
        <v>67.713000000000136</v>
      </c>
      <c r="H16" s="11">
        <f t="shared" si="0"/>
        <v>-4.3629999999996869</v>
      </c>
      <c r="I16" s="31">
        <f t="shared" si="1"/>
        <v>3.4830000000003452</v>
      </c>
      <c r="J16" s="11">
        <f t="shared" si="2"/>
        <v>-6.768000000000427</v>
      </c>
      <c r="K16" s="11">
        <f t="shared" si="3"/>
        <v>-9.6889999999998508</v>
      </c>
      <c r="L16" s="31">
        <f t="shared" si="4"/>
        <v>-16.457000000000278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71.537999999999997</v>
      </c>
      <c r="C18" s="31">
        <f>'Ind T1'!C9</f>
        <v>78.91500000000029</v>
      </c>
      <c r="D18" s="31">
        <f>'Ind T1'!D9</f>
        <v>82.790999999999741</v>
      </c>
      <c r="E18" s="31">
        <f>'Ind T1'!E9</f>
        <v>83.019999999999925</v>
      </c>
      <c r="F18" s="31">
        <f>'Ind T1'!F9</f>
        <v>85.736000000000118</v>
      </c>
      <c r="H18" s="31">
        <f t="shared" si="0"/>
        <v>7.3770000000002938</v>
      </c>
      <c r="I18" s="31">
        <f t="shared" si="1"/>
        <v>3.8759999999994506</v>
      </c>
      <c r="J18" s="31">
        <f t="shared" si="2"/>
        <v>0.22900000000018395</v>
      </c>
      <c r="K18" s="31">
        <f t="shared" si="3"/>
        <v>2.7160000000001929</v>
      </c>
      <c r="L18" s="31">
        <f t="shared" si="4"/>
        <v>2.9450000000003769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292.55599999999959</v>
      </c>
      <c r="C20" s="31">
        <f>'Ind T1'!C10</f>
        <v>304.572</v>
      </c>
      <c r="D20" s="31">
        <f>'Ind T1'!D10</f>
        <v>301.94299999999959</v>
      </c>
      <c r="E20" s="31">
        <f>'Ind T1'!E10</f>
        <v>308.23000000000064</v>
      </c>
      <c r="F20" s="31">
        <f>'Ind T1'!F10</f>
        <v>318.45799999999963</v>
      </c>
      <c r="H20" s="31">
        <f t="shared" si="0"/>
        <v>12.016000000000417</v>
      </c>
      <c r="I20" s="31">
        <f t="shared" si="1"/>
        <v>-2.629000000000417</v>
      </c>
      <c r="J20" s="31">
        <f t="shared" si="2"/>
        <v>6.2870000000010577</v>
      </c>
      <c r="K20" s="31">
        <f t="shared" si="3"/>
        <v>10.227999999998985</v>
      </c>
      <c r="L20" s="31">
        <f t="shared" si="4"/>
        <v>16.515000000000043</v>
      </c>
    </row>
    <row r="21" spans="1:12" x14ac:dyDescent="0.2">
      <c r="A21" s="10" t="str">
        <f>'Ind T2'!A13</f>
        <v>Wholesale and retail trade</v>
      </c>
      <c r="B21" s="32">
        <f>'Ind T2'!B13</f>
        <v>169.66899999999984</v>
      </c>
      <c r="C21" s="32">
        <f>'Ind T2'!C13</f>
        <v>170.07899999999998</v>
      </c>
      <c r="D21" s="32">
        <f>'Ind T2'!D13</f>
        <v>173.59199999999964</v>
      </c>
      <c r="E21" s="32">
        <f>'Ind T2'!E13</f>
        <v>172.77300000000037</v>
      </c>
      <c r="F21" s="32">
        <f>'Ind T2'!F13</f>
        <v>172.8749999999996</v>
      </c>
      <c r="H21" s="11">
        <f t="shared" si="0"/>
        <v>0.4100000000001387</v>
      </c>
      <c r="I21" s="31">
        <f t="shared" si="1"/>
        <v>3.5129999999996642</v>
      </c>
      <c r="J21" s="11">
        <f t="shared" si="2"/>
        <v>-0.81899999999927786</v>
      </c>
      <c r="K21" s="11">
        <f t="shared" si="3"/>
        <v>0.10199999999923648</v>
      </c>
      <c r="L21" s="31">
        <f t="shared" si="4"/>
        <v>-0.71700000000004138</v>
      </c>
    </row>
    <row r="22" spans="1:12" x14ac:dyDescent="0.2">
      <c r="A22" s="10" t="str">
        <f>'Ind T2'!A14</f>
        <v>Transport and storage</v>
      </c>
      <c r="B22" s="32">
        <f>'Ind T2'!B14</f>
        <v>57.727999999999774</v>
      </c>
      <c r="C22" s="32">
        <f>'Ind T2'!C14</f>
        <v>62.755000000000173</v>
      </c>
      <c r="D22" s="32">
        <f>'Ind T2'!D14</f>
        <v>64.362999999999914</v>
      </c>
      <c r="E22" s="32">
        <f>'Ind T2'!E14</f>
        <v>72.150000000000148</v>
      </c>
      <c r="F22" s="32">
        <f>'Ind T2'!F14</f>
        <v>75.917000000000016</v>
      </c>
      <c r="H22" s="11">
        <f t="shared" si="0"/>
        <v>5.0270000000003989</v>
      </c>
      <c r="I22" s="31">
        <f t="shared" si="1"/>
        <v>1.6079999999997412</v>
      </c>
      <c r="J22" s="11">
        <f t="shared" si="2"/>
        <v>7.7870000000002335</v>
      </c>
      <c r="K22" s="11">
        <f t="shared" si="3"/>
        <v>3.766999999999868</v>
      </c>
      <c r="L22" s="31">
        <f t="shared" si="4"/>
        <v>11.554000000000102</v>
      </c>
    </row>
    <row r="23" spans="1:12" x14ac:dyDescent="0.2">
      <c r="A23" s="10" t="str">
        <f>'Ind T2'!A15</f>
        <v>Accommodation and food</v>
      </c>
      <c r="B23" s="32">
        <f>'Ind T2'!B15</f>
        <v>65.158999999999949</v>
      </c>
      <c r="C23" s="32">
        <f>'Ind T2'!C15</f>
        <v>71.737999999999872</v>
      </c>
      <c r="D23" s="32">
        <f>'Ind T2'!D15</f>
        <v>63.988000000000028</v>
      </c>
      <c r="E23" s="32">
        <f>'Ind T2'!E15</f>
        <v>63.307000000000137</v>
      </c>
      <c r="F23" s="32">
        <f>'Ind T2'!F15</f>
        <v>69.666000000000025</v>
      </c>
      <c r="H23" s="11">
        <f t="shared" si="0"/>
        <v>6.5789999999999225</v>
      </c>
      <c r="I23" s="31">
        <f t="shared" si="1"/>
        <v>-7.7499999999998437</v>
      </c>
      <c r="J23" s="11">
        <f t="shared" si="2"/>
        <v>-0.6809999999998908</v>
      </c>
      <c r="K23" s="11">
        <f t="shared" si="3"/>
        <v>6.3589999999998881</v>
      </c>
      <c r="L23" s="31">
        <f t="shared" si="4"/>
        <v>5.6779999999999973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346.91500000000008</v>
      </c>
      <c r="C25" s="31">
        <f>'Ind T1'!C11</f>
        <v>368.49900000000031</v>
      </c>
      <c r="D25" s="31">
        <f>'Ind T1'!D11</f>
        <v>375.97199999999992</v>
      </c>
      <c r="E25" s="31">
        <f>'Ind T1'!E11</f>
        <v>380.55500000000001</v>
      </c>
      <c r="F25" s="31">
        <f>'Ind T1'!F11</f>
        <v>397.88799999999981</v>
      </c>
      <c r="H25" s="31">
        <f t="shared" si="0"/>
        <v>21.584000000000231</v>
      </c>
      <c r="I25" s="31">
        <f t="shared" si="1"/>
        <v>7.4729999999996153</v>
      </c>
      <c r="J25" s="31">
        <f t="shared" si="2"/>
        <v>4.5830000000000837</v>
      </c>
      <c r="K25" s="31">
        <f t="shared" si="3"/>
        <v>17.332999999999799</v>
      </c>
      <c r="L25" s="31">
        <f t="shared" si="4"/>
        <v>21.915999999999883</v>
      </c>
    </row>
    <row r="26" spans="1:12" x14ac:dyDescent="0.2">
      <c r="A26" s="10" t="str">
        <f>'Ind T2'!A16</f>
        <v>Media</v>
      </c>
      <c r="B26" s="11">
        <f>'Ind T2'!B16</f>
        <v>6.3639999999999937</v>
      </c>
      <c r="C26" s="11">
        <f>'Ind T2'!C16</f>
        <v>9.1149999999999913</v>
      </c>
      <c r="D26" s="11">
        <f>'Ind T2'!D16</f>
        <v>7.0519999999999978</v>
      </c>
      <c r="E26" s="11">
        <f>'Ind T2'!E16</f>
        <v>6.9290000000000163</v>
      </c>
      <c r="F26" s="11">
        <f>'Ind T2'!F16</f>
        <v>7.0410000000000075</v>
      </c>
      <c r="H26" s="11">
        <f t="shared" si="0"/>
        <v>2.7509999999999977</v>
      </c>
      <c r="I26" s="31">
        <f t="shared" si="1"/>
        <v>-2.0629999999999935</v>
      </c>
      <c r="J26" s="11">
        <f t="shared" si="2"/>
        <v>-0.12299999999998157</v>
      </c>
      <c r="K26" s="11">
        <f t="shared" si="3"/>
        <v>0.11199999999999122</v>
      </c>
      <c r="L26" s="31">
        <f t="shared" si="4"/>
        <v>-1.0999999999990351E-2</v>
      </c>
    </row>
    <row r="27" spans="1:12" x14ac:dyDescent="0.2">
      <c r="A27" s="10" t="str">
        <f>'Ind T2'!A17</f>
        <v>Information technology</v>
      </c>
      <c r="B27" s="11">
        <f>'Ind T2'!B17</f>
        <v>24.528000000000024</v>
      </c>
      <c r="C27" s="11">
        <f>'Ind T2'!C17</f>
        <v>33.624000000000031</v>
      </c>
      <c r="D27" s="11">
        <f>'Ind T2'!D17</f>
        <v>33.128999999999927</v>
      </c>
      <c r="E27" s="11">
        <f>'Ind T2'!E17</f>
        <v>35.118000000000031</v>
      </c>
      <c r="F27" s="11">
        <f>'Ind T2'!F17</f>
        <v>36.95600000000001</v>
      </c>
      <c r="H27" s="11">
        <f t="shared" si="0"/>
        <v>9.0960000000000072</v>
      </c>
      <c r="I27" s="31">
        <f t="shared" si="1"/>
        <v>-0.49500000000010402</v>
      </c>
      <c r="J27" s="11">
        <f t="shared" si="2"/>
        <v>1.9890000000001038</v>
      </c>
      <c r="K27" s="11">
        <f t="shared" si="3"/>
        <v>1.8379999999999797</v>
      </c>
      <c r="L27" s="31">
        <f t="shared" si="4"/>
        <v>3.8270000000000834</v>
      </c>
    </row>
    <row r="28" spans="1:12" x14ac:dyDescent="0.2">
      <c r="A28" s="10" t="str">
        <f>'Ind T2'!A18</f>
        <v>Finance and insurance</v>
      </c>
      <c r="B28" s="11">
        <f>'Ind T2'!B18</f>
        <v>47.655000000000037</v>
      </c>
      <c r="C28" s="11">
        <f>'Ind T2'!C18</f>
        <v>45.261999999999937</v>
      </c>
      <c r="D28" s="11">
        <f>'Ind T2'!D18</f>
        <v>45.283999999999942</v>
      </c>
      <c r="E28" s="11">
        <f>'Ind T2'!E18</f>
        <v>45.654000000000067</v>
      </c>
      <c r="F28" s="11">
        <f>'Ind T2'!F18</f>
        <v>44.903000000000006</v>
      </c>
      <c r="H28" s="11">
        <f t="shared" si="0"/>
        <v>-2.3930000000001002</v>
      </c>
      <c r="I28" s="31">
        <f t="shared" si="1"/>
        <v>2.2000000000005571E-2</v>
      </c>
      <c r="J28" s="11">
        <f t="shared" si="2"/>
        <v>0.37000000000012534</v>
      </c>
      <c r="K28" s="11">
        <f t="shared" si="3"/>
        <v>-0.75100000000006162</v>
      </c>
      <c r="L28" s="31">
        <f t="shared" si="4"/>
        <v>-0.38099999999993628</v>
      </c>
    </row>
    <row r="29" spans="1:12" x14ac:dyDescent="0.2">
      <c r="A29" s="10" t="str">
        <f>'Ind T2'!A19</f>
        <v>Real estate</v>
      </c>
      <c r="B29" s="11">
        <f>'Ind T2'!B19</f>
        <v>15.675000000000017</v>
      </c>
      <c r="C29" s="11">
        <f>'Ind T2'!C19</f>
        <v>18.377999999999989</v>
      </c>
      <c r="D29" s="11">
        <f>'Ind T2'!D19</f>
        <v>21.852000000000075</v>
      </c>
      <c r="E29" s="11">
        <f>'Ind T2'!E19</f>
        <v>19.080999999999964</v>
      </c>
      <c r="F29" s="11">
        <f>'Ind T2'!F19</f>
        <v>20.561000000000028</v>
      </c>
      <c r="H29" s="11">
        <f t="shared" ref="H29:H31" si="9">C29-B29</f>
        <v>2.7029999999999728</v>
      </c>
      <c r="I29" s="31">
        <f t="shared" ref="I29:I31" si="10">D29-C29</f>
        <v>3.4740000000000855</v>
      </c>
      <c r="J29" s="11">
        <f t="shared" ref="J29:J31" si="11">E29-D29</f>
        <v>-2.7710000000001109</v>
      </c>
      <c r="K29" s="11">
        <f t="shared" ref="K29:K31" si="12">F29-E29</f>
        <v>1.4800000000000644</v>
      </c>
      <c r="L29" s="31">
        <f t="shared" si="4"/>
        <v>-1.2910000000000466</v>
      </c>
    </row>
    <row r="30" spans="1:12" x14ac:dyDescent="0.2">
      <c r="A30" s="10" t="str">
        <f>'Ind T2'!A20</f>
        <v>Professional services</v>
      </c>
      <c r="B30" s="11">
        <f>'Ind T2'!B20</f>
        <v>86.157000000000039</v>
      </c>
      <c r="C30" s="11">
        <f>'Ind T2'!C20</f>
        <v>94.116000000000312</v>
      </c>
      <c r="D30" s="11">
        <f>'Ind T2'!D20</f>
        <v>94.734999999999971</v>
      </c>
      <c r="E30" s="11">
        <f>'Ind T2'!E20</f>
        <v>99.188999999999822</v>
      </c>
      <c r="F30" s="11">
        <f>'Ind T2'!F20</f>
        <v>106.00599999999993</v>
      </c>
      <c r="H30" s="11">
        <f t="shared" si="9"/>
        <v>7.9590000000002732</v>
      </c>
      <c r="I30" s="31">
        <f t="shared" si="10"/>
        <v>0.61899999999965871</v>
      </c>
      <c r="J30" s="11">
        <f t="shared" si="11"/>
        <v>4.4539999999998514</v>
      </c>
      <c r="K30" s="11">
        <f t="shared" si="12"/>
        <v>6.8170000000001068</v>
      </c>
      <c r="L30" s="31">
        <f t="shared" si="4"/>
        <v>11.270999999999958</v>
      </c>
    </row>
    <row r="31" spans="1:12" x14ac:dyDescent="0.2">
      <c r="A31" s="10" t="str">
        <f>'Ind T2'!A21</f>
        <v>Support services</v>
      </c>
      <c r="B31" s="11">
        <f>'Ind T2'!B21</f>
        <v>111.24800000000008</v>
      </c>
      <c r="C31" s="11">
        <f>'Ind T2'!C21</f>
        <v>103.37800000000003</v>
      </c>
      <c r="D31" s="11">
        <f>'Ind T2'!D21</f>
        <v>104.05900000000015</v>
      </c>
      <c r="E31" s="11">
        <f>'Ind T2'!E21</f>
        <v>110.87200000000004</v>
      </c>
      <c r="F31" s="11">
        <f>'Ind T2'!F21</f>
        <v>118.65799999999976</v>
      </c>
      <c r="H31" s="11">
        <f t="shared" si="9"/>
        <v>-7.8700000000000472</v>
      </c>
      <c r="I31" s="31">
        <f t="shared" si="10"/>
        <v>0.68100000000012528</v>
      </c>
      <c r="J31" s="11">
        <f t="shared" si="11"/>
        <v>6.8129999999998887</v>
      </c>
      <c r="K31" s="11">
        <f t="shared" si="12"/>
        <v>7.7859999999997171</v>
      </c>
      <c r="L31" s="31">
        <f t="shared" si="4"/>
        <v>14.598999999999606</v>
      </c>
    </row>
    <row r="32" spans="1:12" x14ac:dyDescent="0.2">
      <c r="A32" s="10" t="str">
        <f>'Ind T2'!A25</f>
        <v>Arts and entertainment</v>
      </c>
      <c r="B32" s="11">
        <f>'Ind T2'!B25</f>
        <v>28.601999999999908</v>
      </c>
      <c r="C32" s="11">
        <f>'Ind T2'!C25</f>
        <v>28.88799999999997</v>
      </c>
      <c r="D32" s="11">
        <f>'Ind T2'!D25</f>
        <v>29.813999999999911</v>
      </c>
      <c r="E32" s="11">
        <f>'Ind T2'!E25</f>
        <v>27.475000000000005</v>
      </c>
      <c r="F32" s="11">
        <f>'Ind T2'!F25</f>
        <v>28.705000000000023</v>
      </c>
      <c r="H32" s="11">
        <f t="shared" ref="H32" si="13">C32-B32</f>
        <v>0.28600000000006176</v>
      </c>
      <c r="I32" s="31">
        <f t="shared" ref="I32:I33" si="14">D32-C32</f>
        <v>0.92599999999994154</v>
      </c>
      <c r="J32" s="11">
        <f t="shared" ref="J32:J33" si="15">E32-D32</f>
        <v>-2.3389999999999063</v>
      </c>
      <c r="K32" s="11">
        <f t="shared" ref="K32:K33" si="16">F32-E32</f>
        <v>1.2300000000000182</v>
      </c>
      <c r="L32" s="31">
        <f t="shared" si="4"/>
        <v>-1.1089999999998881</v>
      </c>
    </row>
    <row r="33" spans="1:12" x14ac:dyDescent="0.2">
      <c r="A33" s="10" t="str">
        <f>'Ind T2'!A26</f>
        <v>Other services</v>
      </c>
      <c r="B33" s="11">
        <f>'Ind T2'!B26</f>
        <v>26.685999999999957</v>
      </c>
      <c r="C33" s="11">
        <f>'Ind T2'!C26</f>
        <v>35.738000000000056</v>
      </c>
      <c r="D33" s="11">
        <f>'Ind T2'!D26</f>
        <v>40.046999999999954</v>
      </c>
      <c r="E33" s="11">
        <f>'Ind T2'!E26</f>
        <v>36.237000000000002</v>
      </c>
      <c r="F33" s="11">
        <f>'Ind T2'!F26</f>
        <v>35.057999999999993</v>
      </c>
      <c r="H33" s="11">
        <f>C33-B33</f>
        <v>9.0520000000000991</v>
      </c>
      <c r="I33" s="31">
        <f t="shared" si="14"/>
        <v>4.308999999999898</v>
      </c>
      <c r="J33" s="11">
        <f t="shared" si="15"/>
        <v>-3.8099999999999525</v>
      </c>
      <c r="K33" s="11">
        <f t="shared" si="16"/>
        <v>-1.1790000000000092</v>
      </c>
      <c r="L33" s="31">
        <f t="shared" si="4"/>
        <v>-4.9889999999999617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305.33300000000037</v>
      </c>
      <c r="C35" s="31">
        <f>'Ind T1'!C12</f>
        <v>316.49400000000082</v>
      </c>
      <c r="D35" s="31">
        <f>'Ind T1'!D12</f>
        <v>320.66000000000054</v>
      </c>
      <c r="E35" s="31">
        <f>'Ind T1'!E12</f>
        <v>331.81799999999998</v>
      </c>
      <c r="F35" s="31">
        <f>'Ind T1'!F12</f>
        <v>349.28199999999993</v>
      </c>
      <c r="H35" s="31">
        <f t="shared" si="0"/>
        <v>11.161000000000456</v>
      </c>
      <c r="I35" s="31">
        <f t="shared" si="1"/>
        <v>4.1659999999997126</v>
      </c>
      <c r="J35" s="31">
        <f t="shared" si="2"/>
        <v>11.157999999999447</v>
      </c>
      <c r="K35" s="31">
        <f t="shared" si="3"/>
        <v>17.463999999999942</v>
      </c>
      <c r="L35" s="31">
        <f t="shared" si="4"/>
        <v>28.621999999999389</v>
      </c>
    </row>
    <row r="36" spans="1:12" x14ac:dyDescent="0.2">
      <c r="A36" s="10" t="str">
        <f>'Ind T2'!A22</f>
        <v>Public admin. and defence</v>
      </c>
      <c r="B36" s="32">
        <f>'Ind T2'!B22</f>
        <v>48.664000000000016</v>
      </c>
      <c r="C36" s="32">
        <f>'Ind T2'!C22</f>
        <v>50.530000000000065</v>
      </c>
      <c r="D36" s="32">
        <f>'Ind T2'!D22</f>
        <v>53.466000000000037</v>
      </c>
      <c r="E36" s="32">
        <f>'Ind T2'!E22</f>
        <v>53.550000000000111</v>
      </c>
      <c r="F36" s="32">
        <f>'Ind T2'!F22</f>
        <v>53.653000000000048</v>
      </c>
      <c r="H36" s="11">
        <f t="shared" si="0"/>
        <v>1.8660000000000494</v>
      </c>
      <c r="I36" s="31">
        <f t="shared" si="1"/>
        <v>2.9359999999999715</v>
      </c>
      <c r="J36" s="11">
        <f t="shared" si="2"/>
        <v>8.4000000000074238E-2</v>
      </c>
      <c r="K36" s="11">
        <f t="shared" si="3"/>
        <v>0.10299999999993759</v>
      </c>
      <c r="L36" s="31">
        <f t="shared" si="4"/>
        <v>0.18700000000001182</v>
      </c>
    </row>
    <row r="37" spans="1:12" x14ac:dyDescent="0.2">
      <c r="A37" s="10" t="str">
        <f>'Ind T2'!A23</f>
        <v>Education</v>
      </c>
      <c r="B37" s="32">
        <f>'Ind T2'!B23</f>
        <v>108.82899999999999</v>
      </c>
      <c r="C37" s="32">
        <f>'Ind T2'!C23</f>
        <v>108.59500000000037</v>
      </c>
      <c r="D37" s="32">
        <f>'Ind T2'!D23</f>
        <v>107.83400000000029</v>
      </c>
      <c r="E37" s="32">
        <f>'Ind T2'!E23</f>
        <v>107.65599999999998</v>
      </c>
      <c r="F37" s="32">
        <f>'Ind T2'!F23</f>
        <v>110.02299999999977</v>
      </c>
      <c r="H37" s="11">
        <f t="shared" si="0"/>
        <v>-0.23399999999962517</v>
      </c>
      <c r="I37" s="31">
        <f t="shared" si="1"/>
        <v>-0.76100000000008095</v>
      </c>
      <c r="J37" s="11">
        <f t="shared" si="2"/>
        <v>-0.17800000000030991</v>
      </c>
      <c r="K37" s="11">
        <f t="shared" si="3"/>
        <v>2.3669999999997913</v>
      </c>
      <c r="L37" s="31">
        <f t="shared" si="4"/>
        <v>2.1889999999994814</v>
      </c>
    </row>
    <row r="38" spans="1:12" x14ac:dyDescent="0.2">
      <c r="A38" s="10" t="str">
        <f>'Ind T2'!A24</f>
        <v>Health and social work</v>
      </c>
      <c r="B38" s="32">
        <f>'Ind T2'!B24</f>
        <v>147.84000000000037</v>
      </c>
      <c r="C38" s="32">
        <f>'Ind T2'!C24</f>
        <v>157.36900000000037</v>
      </c>
      <c r="D38" s="32">
        <f>'Ind T2'!D24</f>
        <v>159.36000000000024</v>
      </c>
      <c r="E38" s="32">
        <f>'Ind T2'!E24</f>
        <v>170.61199999999994</v>
      </c>
      <c r="F38" s="32">
        <f>'Ind T2'!F24</f>
        <v>185.60600000000008</v>
      </c>
      <c r="H38" s="11">
        <f t="shared" si="0"/>
        <v>9.5289999999999964</v>
      </c>
      <c r="I38" s="31">
        <f t="shared" si="1"/>
        <v>1.9909999999998718</v>
      </c>
      <c r="J38" s="11">
        <f t="shared" si="2"/>
        <v>11.251999999999697</v>
      </c>
      <c r="K38" s="11">
        <f t="shared" si="3"/>
        <v>14.994000000000142</v>
      </c>
      <c r="L38" s="31">
        <f t="shared" si="4"/>
        <v>26.245999999999839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1162.1159999999998</v>
      </c>
      <c r="C40" s="33">
        <f>'Ind T1'!C14</f>
        <v>1209.5720000000015</v>
      </c>
      <c r="D40" s="33">
        <f>'Ind T1'!D14</f>
        <v>1222.0610000000004</v>
      </c>
      <c r="E40" s="33">
        <f>'Ind T1'!E14</f>
        <v>1237.7160000000006</v>
      </c>
      <c r="F40" s="33">
        <f>'Ind T1'!F14</f>
        <v>1273.5079999999998</v>
      </c>
      <c r="G40" s="24"/>
      <c r="H40" s="34">
        <f t="shared" si="0"/>
        <v>47.456000000001723</v>
      </c>
      <c r="I40" s="34">
        <f>D40-C40</f>
        <v>12.488999999998896</v>
      </c>
      <c r="J40" s="34">
        <f>E40-D40</f>
        <v>15.6550000000002</v>
      </c>
      <c r="K40" s="34">
        <f>F40-E40</f>
        <v>35.791999999999234</v>
      </c>
      <c r="L40" s="205">
        <f t="shared" si="4"/>
        <v>51.446999999999434</v>
      </c>
    </row>
    <row r="44" spans="1:12" ht="15.75" x14ac:dyDescent="0.25">
      <c r="A44" s="19" t="str">
        <f>CONCATENATE(A1," (Continued)")</f>
        <v>Industry Table 4  Employment by Industry Group in Sector (SIC 2007), 2015-2035, West Yorkshire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0.19616969118465555</v>
      </c>
      <c r="C50" s="44">
        <f t="shared" ref="B50:E54" si="17">IF(AND(D$5-C$5 &lt;&gt; 0,C7&lt;&gt;0,D7&lt;&gt;0),(EXP(LN(D7/C7)/(D$5-C$5))-1)*100,0)</f>
        <v>-18.528904227782562</v>
      </c>
      <c r="D50" s="44">
        <f t="shared" si="17"/>
        <v>0.29792824204173396</v>
      </c>
      <c r="E50" s="44">
        <f t="shared" si="17"/>
        <v>0.22670081259061892</v>
      </c>
      <c r="F50" s="44">
        <f>IF(AND(F$5-D$5 &lt;&gt; 0,D7&lt;&gt;0,F7&lt;&gt;0),(EXP(LN(F7/D7)/(F$5-D$5))-1)*100,0)</f>
        <v>0.25043766699226477</v>
      </c>
      <c r="H50" s="44">
        <f>(B7/B$40)*100</f>
        <v>1.9790623311270135</v>
      </c>
      <c r="I50" s="44">
        <f>(C7/C$40)*100</f>
        <v>1.9163803394919818</v>
      </c>
      <c r="J50" s="44">
        <f>(D7/D$40)*100</f>
        <v>1.5453402080583525</v>
      </c>
      <c r="K50" s="44">
        <f>(E7/E$40)*100</f>
        <v>1.5486589815434244</v>
      </c>
      <c r="L50" s="44">
        <f>(F7/F$40)*100</f>
        <v>1.5396055619595654</v>
      </c>
    </row>
    <row r="51" spans="1:12" x14ac:dyDescent="0.2">
      <c r="A51" t="str">
        <f>A8</f>
        <v>Agriculture</v>
      </c>
      <c r="B51" s="40">
        <f t="shared" si="17"/>
        <v>2.9036405000977261</v>
      </c>
      <c r="C51" s="44">
        <f t="shared" si="17"/>
        <v>-40.599581687194885</v>
      </c>
      <c r="D51" s="40">
        <f t="shared" si="17"/>
        <v>0.99712976864643199</v>
      </c>
      <c r="E51" s="40">
        <f t="shared" si="17"/>
        <v>0.19010043261804555</v>
      </c>
      <c r="F51" s="44">
        <f t="shared" ref="F51:F83" si="18">IF(AND(F$5-D$5 &lt;&gt; 0,D8&lt;&gt;0,F8&lt;&gt;0),(EXP(LN(F8/D8)/(F$5-D$5))-1)*100,0)</f>
        <v>0.45839113674224219</v>
      </c>
      <c r="H51" s="40">
        <f t="shared" ref="H51:L54" si="19">(B8/B$7)*100</f>
        <v>33.371016131136173</v>
      </c>
      <c r="I51" s="40">
        <f t="shared" si="19"/>
        <v>37.126833477135442</v>
      </c>
      <c r="J51" s="40">
        <f t="shared" si="19"/>
        <v>27.069102462271665</v>
      </c>
      <c r="K51" s="40">
        <f t="shared" si="19"/>
        <v>28.02587646076795</v>
      </c>
      <c r="L51" s="40">
        <f t="shared" si="19"/>
        <v>27.923700719130938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-23.480709898774332</v>
      </c>
      <c r="C52" s="44">
        <f t="shared" si="17"/>
        <v>-7.8384798099761621</v>
      </c>
      <c r="D52" s="40">
        <f t="shared" si="17"/>
        <v>-5.7867138008463659</v>
      </c>
      <c r="E52" s="40">
        <f t="shared" si="17"/>
        <v>-4.3813663486479637</v>
      </c>
      <c r="F52" s="44">
        <f t="shared" si="18"/>
        <v>-4.8521294225485789</v>
      </c>
      <c r="H52" s="40">
        <f t="shared" si="19"/>
        <v>5.3393625809817786</v>
      </c>
      <c r="I52" s="40">
        <f t="shared" si="19"/>
        <v>1.8162208800690238</v>
      </c>
      <c r="J52" s="40">
        <f t="shared" si="19"/>
        <v>2.0545406407201487</v>
      </c>
      <c r="K52" s="40">
        <f t="shared" si="19"/>
        <v>1.5025041736227021</v>
      </c>
      <c r="L52" s="40">
        <f t="shared" si="19"/>
        <v>0.93844035293517447</v>
      </c>
    </row>
    <row r="53" spans="1:12" x14ac:dyDescent="0.2">
      <c r="A53" t="str">
        <f>A10</f>
        <v>Electricity and gas</v>
      </c>
      <c r="B53" s="40">
        <f t="shared" si="17"/>
        <v>-7.0024411486673932</v>
      </c>
      <c r="C53" s="44">
        <f t="shared" si="17"/>
        <v>-10.857142857142765</v>
      </c>
      <c r="D53" s="40">
        <f t="shared" si="17"/>
        <v>-0.93234330798211973</v>
      </c>
      <c r="E53" s="40">
        <f t="shared" si="17"/>
        <v>-8.1372138962565455E-2</v>
      </c>
      <c r="F53" s="44">
        <f t="shared" si="18"/>
        <v>-0.36583829569361015</v>
      </c>
      <c r="H53" s="40">
        <f t="shared" si="19"/>
        <v>29.501282664463744</v>
      </c>
      <c r="I53" s="40">
        <f t="shared" si="19"/>
        <v>21.893874029335631</v>
      </c>
      <c r="J53" s="40">
        <f t="shared" si="19"/>
        <v>23.955520254169993</v>
      </c>
      <c r="K53" s="40">
        <f t="shared" si="19"/>
        <v>22.521911519198671</v>
      </c>
      <c r="L53" s="40">
        <f t="shared" si="19"/>
        <v>21.83913908298052</v>
      </c>
    </row>
    <row r="54" spans="1:12" x14ac:dyDescent="0.2">
      <c r="A54" t="str">
        <f>A11</f>
        <v>Water and sewerage</v>
      </c>
      <c r="B54" s="40">
        <f t="shared" si="17"/>
        <v>5.5609642457858266</v>
      </c>
      <c r="C54" s="44">
        <f t="shared" si="17"/>
        <v>-2.3903943599913324</v>
      </c>
      <c r="D54" s="40">
        <f t="shared" si="17"/>
        <v>0.73398293243203128</v>
      </c>
      <c r="E54" s="40">
        <f t="shared" si="17"/>
        <v>0.50516999303680254</v>
      </c>
      <c r="F54" s="44">
        <f t="shared" si="18"/>
        <v>0.58138316570079951</v>
      </c>
      <c r="H54" s="40">
        <f t="shared" si="19"/>
        <v>31.788338623418305</v>
      </c>
      <c r="I54" s="40">
        <f t="shared" si="19"/>
        <v>39.163071613459898</v>
      </c>
      <c r="J54" s="40">
        <f t="shared" si="19"/>
        <v>46.920836642838182</v>
      </c>
      <c r="K54" s="40">
        <f t="shared" si="19"/>
        <v>47.949707846410675</v>
      </c>
      <c r="L54" s="40">
        <f t="shared" si="19"/>
        <v>49.298719844953382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-1.005283612179142</v>
      </c>
      <c r="C56" s="44">
        <f t="shared" si="20"/>
        <v>3.3058552140583286</v>
      </c>
      <c r="D56" s="44">
        <f t="shared" si="20"/>
        <v>-1.1569099697806395</v>
      </c>
      <c r="E56" s="44">
        <f t="shared" si="20"/>
        <v>-1.1340805955867617</v>
      </c>
      <c r="F56" s="44">
        <f t="shared" si="18"/>
        <v>-1.1416909727917979</v>
      </c>
      <c r="H56" s="44">
        <f>(B13/B$40)*100</f>
        <v>10.564780108009851</v>
      </c>
      <c r="I56" s="44">
        <f>(C13/C$40)*100</f>
        <v>9.7482415267549101</v>
      </c>
      <c r="J56" s="44">
        <f>(D13/D$40)*100</f>
        <v>9.9675875426840772</v>
      </c>
      <c r="K56" s="44">
        <f>(E13/E$40)*100</f>
        <v>9.285247989037865</v>
      </c>
      <c r="L56" s="44">
        <f>(F13/F$40)*100</f>
        <v>8.0515395270387167</v>
      </c>
    </row>
    <row r="57" spans="1:12" x14ac:dyDescent="0.2">
      <c r="A57" t="str">
        <f>A14</f>
        <v>Food drink and tobacco</v>
      </c>
      <c r="B57" s="40">
        <f t="shared" si="20"/>
        <v>-0.10080267142429378</v>
      </c>
      <c r="C57" s="44">
        <f t="shared" si="20"/>
        <v>4.1044776119404824</v>
      </c>
      <c r="D57" s="40">
        <f t="shared" si="20"/>
        <v>-1.0274691167854288</v>
      </c>
      <c r="E57" s="40">
        <f t="shared" si="20"/>
        <v>-1.393068447037249</v>
      </c>
      <c r="F57" s="44">
        <f t="shared" si="18"/>
        <v>-1.2713523065875587</v>
      </c>
      <c r="H57" s="40">
        <f t="shared" ref="H57:L59" si="21">(B14/B$13)*100</f>
        <v>15.780085522296897</v>
      </c>
      <c r="I57" s="40">
        <f t="shared" si="21"/>
        <v>16.364746590677782</v>
      </c>
      <c r="J57" s="40">
        <f t="shared" si="21"/>
        <v>16.491256875461744</v>
      </c>
      <c r="K57" s="40">
        <f t="shared" si="21"/>
        <v>16.599521427017613</v>
      </c>
      <c r="L57" s="40">
        <f t="shared" si="21"/>
        <v>16.169772862478897</v>
      </c>
    </row>
    <row r="58" spans="1:12" x14ac:dyDescent="0.2">
      <c r="A58" t="str">
        <f>A15</f>
        <v>Engineering</v>
      </c>
      <c r="B58" s="40">
        <f t="shared" si="20"/>
        <v>-0.57992578366284908</v>
      </c>
      <c r="C58" s="44">
        <f t="shared" si="20"/>
        <v>-2.1027385799538889</v>
      </c>
      <c r="D58" s="40">
        <f t="shared" si="20"/>
        <v>0.99854534817453988</v>
      </c>
      <c r="E58" s="40">
        <f t="shared" si="20"/>
        <v>-0.11005225767695137</v>
      </c>
      <c r="F58" s="44">
        <f t="shared" si="18"/>
        <v>0.25812159708560323</v>
      </c>
      <c r="H58" s="40">
        <f t="shared" si="21"/>
        <v>14.946854001221787</v>
      </c>
      <c r="I58" s="40">
        <f t="shared" si="21"/>
        <v>15.205407422484537</v>
      </c>
      <c r="J58" s="40">
        <f t="shared" si="21"/>
        <v>14.409325999507407</v>
      </c>
      <c r="K58" s="40">
        <f t="shared" si="21"/>
        <v>16.050467696323675</v>
      </c>
      <c r="L58" s="40">
        <f t="shared" si="21"/>
        <v>17.792601694997927</v>
      </c>
    </row>
    <row r="59" spans="1:12" x14ac:dyDescent="0.2">
      <c r="A59" t="str">
        <f>A16</f>
        <v>Rest of manufacturing</v>
      </c>
      <c r="B59" s="40">
        <f t="shared" si="20"/>
        <v>-1.3079176137067994</v>
      </c>
      <c r="C59" s="44">
        <f t="shared" si="20"/>
        <v>4.316680506153836</v>
      </c>
      <c r="D59" s="40">
        <f t="shared" si="20"/>
        <v>-1.6625434947593831</v>
      </c>
      <c r="E59" s="40">
        <f t="shared" si="20"/>
        <v>-1.3284416306877933</v>
      </c>
      <c r="F59" s="44">
        <f t="shared" si="18"/>
        <v>-1.439934852229352</v>
      </c>
      <c r="H59" s="40">
        <f t="shared" si="21"/>
        <v>69.273060476481319</v>
      </c>
      <c r="I59" s="40">
        <f t="shared" si="21"/>
        <v>68.429845986837677</v>
      </c>
      <c r="J59" s="40">
        <f t="shared" si="21"/>
        <v>69.099417125030854</v>
      </c>
      <c r="K59" s="40">
        <f t="shared" si="21"/>
        <v>67.3500108766587</v>
      </c>
      <c r="L59" s="40">
        <f t="shared" si="21"/>
        <v>66.037625442523179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2.4839112340142577</v>
      </c>
      <c r="C61" s="44">
        <f>IF(AND(D$5-C$5 &lt;&gt; 0,C18&lt;&gt;0,D18&lt;&gt;0),(EXP(LN(D18/C18)/(D$5-C$5))-1)*100,0)</f>
        <v>4.9116137616415534</v>
      </c>
      <c r="D61" s="44">
        <f>IF(AND(E$5-D$5 &lt;&gt; 0,D18&lt;&gt;0,E18&lt;&gt;0),(EXP(LN(E18/D18)/(E$5-D$5))-1)*100,0)</f>
        <v>5.5258917991007905E-2</v>
      </c>
      <c r="E61" s="44">
        <f>IF(AND(F$5-E$5 &lt;&gt; 0,E18&lt;&gt;0,F18&lt;&gt;0),(EXP(LN(F18/E18)/(F$5-E$5))-1)*100,0)</f>
        <v>0.32243134305478538</v>
      </c>
      <c r="F61" s="44">
        <f t="shared" si="18"/>
        <v>0.23329469342570075</v>
      </c>
      <c r="H61" s="44">
        <f>(B18/B$40)*100</f>
        <v>6.1558398645229921</v>
      </c>
      <c r="I61" s="44">
        <f>(C18/C$40)*100</f>
        <v>6.524208563028921</v>
      </c>
      <c r="J61" s="44">
        <f>(D18/D$40)*100</f>
        <v>6.7747027357881251</v>
      </c>
      <c r="K61" s="44">
        <f>(E18/E$40)*100</f>
        <v>6.7075161022399232</v>
      </c>
      <c r="L61" s="44">
        <f>(F18/F$40)*100</f>
        <v>6.732270233088455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1.0113653525766209</v>
      </c>
      <c r="C63" s="44">
        <f t="shared" si="22"/>
        <v>-0.86317849309864858</v>
      </c>
      <c r="D63" s="44">
        <f t="shared" si="22"/>
        <v>0.41301054143654259</v>
      </c>
      <c r="E63" s="44">
        <f t="shared" si="22"/>
        <v>0.32697681321520733</v>
      </c>
      <c r="F63" s="44">
        <f t="shared" si="18"/>
        <v>0.35564652910418104</v>
      </c>
      <c r="H63" s="44">
        <f>(B20/B$40)*100</f>
        <v>25.174423207321784</v>
      </c>
      <c r="I63" s="44">
        <f>(C20/C$40)*100</f>
        <v>25.180146365821933</v>
      </c>
      <c r="J63" s="44">
        <f>(D20/D$40)*100</f>
        <v>24.707686441184155</v>
      </c>
      <c r="K63" s="44">
        <f>(E20/E$40)*100</f>
        <v>24.903128019674988</v>
      </c>
      <c r="L63" s="44">
        <f>(F20/F$40)*100</f>
        <v>25.006360384072945</v>
      </c>
    </row>
    <row r="64" spans="1:12" x14ac:dyDescent="0.2">
      <c r="A64" t="str">
        <f>A21</f>
        <v>Wholesale and retail trade</v>
      </c>
      <c r="B64" s="40">
        <f t="shared" si="22"/>
        <v>6.0357076223049866E-2</v>
      </c>
      <c r="C64" s="44">
        <f t="shared" si="22"/>
        <v>2.0655107332472999</v>
      </c>
      <c r="D64" s="40">
        <f t="shared" si="22"/>
        <v>-9.4537765938706997E-2</v>
      </c>
      <c r="E64" s="40">
        <f t="shared" si="22"/>
        <v>5.9021324016361731E-3</v>
      </c>
      <c r="F64" s="44">
        <f t="shared" si="18"/>
        <v>-2.758904838969789E-2</v>
      </c>
      <c r="H64" s="40">
        <f t="shared" ref="H64:L66" si="23">(B21/B$20)*100</f>
        <v>57.995392335142704</v>
      </c>
      <c r="I64" s="40">
        <f t="shared" si="23"/>
        <v>55.841968401560216</v>
      </c>
      <c r="J64" s="40">
        <f t="shared" si="23"/>
        <v>57.491645774202368</v>
      </c>
      <c r="K64" s="40">
        <f t="shared" si="23"/>
        <v>56.053271907341916</v>
      </c>
      <c r="L64" s="40">
        <f t="shared" si="23"/>
        <v>54.285023456782312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2.1093368322891104</v>
      </c>
      <c r="C65" s="44">
        <f t="shared" si="22"/>
        <v>2.5623456298298652</v>
      </c>
      <c r="D65" s="40">
        <f t="shared" si="22"/>
        <v>2.3104538863340407</v>
      </c>
      <c r="E65" s="40">
        <f t="shared" si="22"/>
        <v>0.51023079671661531</v>
      </c>
      <c r="F65" s="44">
        <f t="shared" si="18"/>
        <v>1.1067577756294078</v>
      </c>
      <c r="H65" s="40">
        <f t="shared" si="23"/>
        <v>19.73229057001048</v>
      </c>
      <c r="I65" s="40">
        <f t="shared" si="23"/>
        <v>20.604323444046127</v>
      </c>
      <c r="J65" s="40">
        <f t="shared" si="23"/>
        <v>21.316274926062203</v>
      </c>
      <c r="K65" s="40">
        <f t="shared" si="23"/>
        <v>23.407844791227326</v>
      </c>
      <c r="L65" s="40">
        <f t="shared" si="23"/>
        <v>23.838936374655404</v>
      </c>
    </row>
    <row r="66" spans="1:12" x14ac:dyDescent="0.2">
      <c r="A66" t="str">
        <f>A23</f>
        <v>Accommodation and food</v>
      </c>
      <c r="B66" s="40">
        <f t="shared" si="22"/>
        <v>2.4339012910466584</v>
      </c>
      <c r="C66" s="44">
        <f t="shared" si="22"/>
        <v>-10.803200535280965</v>
      </c>
      <c r="D66" s="40">
        <f t="shared" si="22"/>
        <v>-0.21376436236514307</v>
      </c>
      <c r="E66" s="40">
        <f t="shared" si="22"/>
        <v>0.96176033644563841</v>
      </c>
      <c r="F66" s="44">
        <f t="shared" si="18"/>
        <v>0.56838808412589259</v>
      </c>
      <c r="H66" s="40">
        <f t="shared" si="23"/>
        <v>22.272317094846812</v>
      </c>
      <c r="I66" s="40">
        <f t="shared" si="23"/>
        <v>23.553708154393664</v>
      </c>
      <c r="J66" s="40">
        <f t="shared" si="23"/>
        <v>21.192079299735418</v>
      </c>
      <c r="K66" s="40">
        <f t="shared" si="23"/>
        <v>20.538883301430751</v>
      </c>
      <c r="L66" s="40">
        <f t="shared" si="23"/>
        <v>21.876040168562294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1.5203973267491788</v>
      </c>
      <c r="C68" s="44">
        <f t="shared" si="24"/>
        <v>2.0279566565986951</v>
      </c>
      <c r="D68" s="44">
        <f t="shared" si="24"/>
        <v>0.2426146536527396</v>
      </c>
      <c r="E68" s="44">
        <f t="shared" si="24"/>
        <v>0.44639182459644822</v>
      </c>
      <c r="F68" s="44">
        <f t="shared" si="18"/>
        <v>0.37842011511410867</v>
      </c>
      <c r="H68" s="44">
        <f>(B25/B$40)*100</f>
        <v>29.852011331054744</v>
      </c>
      <c r="I68" s="44">
        <f>(C25/C$40)*100</f>
        <v>30.465238944023167</v>
      </c>
      <c r="J68" s="44">
        <f>(D25/D$40)*100</f>
        <v>30.765403690977767</v>
      </c>
      <c r="K68" s="44">
        <f>(E25/E$40)*100</f>
        <v>30.746552520933708</v>
      </c>
      <c r="L68" s="44">
        <f>(F25/F$40)*100</f>
        <v>31.243462938591659</v>
      </c>
    </row>
    <row r="69" spans="1:12" x14ac:dyDescent="0.2">
      <c r="A69" t="str">
        <f>A26</f>
        <v>Media</v>
      </c>
      <c r="B69" s="40">
        <f t="shared" si="24"/>
        <v>9.3973055564712915</v>
      </c>
      <c r="C69" s="44">
        <f t="shared" si="24"/>
        <v>-22.633022490400389</v>
      </c>
      <c r="D69" s="40">
        <f t="shared" si="24"/>
        <v>-0.35129674187439619</v>
      </c>
      <c r="E69" s="40">
        <f t="shared" si="24"/>
        <v>0.16047565350529869</v>
      </c>
      <c r="F69" s="44">
        <f t="shared" si="18"/>
        <v>-1.0406518475136739E-2</v>
      </c>
      <c r="H69" s="40">
        <f t="shared" ref="H69:L71" si="25">(B26/B$25)*100</f>
        <v>1.8344551258953901</v>
      </c>
      <c r="I69" s="40">
        <f t="shared" si="25"/>
        <v>2.4735480964670145</v>
      </c>
      <c r="J69" s="40">
        <f t="shared" si="25"/>
        <v>1.8756715925654037</v>
      </c>
      <c r="K69" s="40">
        <f t="shared" si="25"/>
        <v>1.820761782133993</v>
      </c>
      <c r="L69" s="40">
        <f t="shared" si="25"/>
        <v>1.7695934534341349</v>
      </c>
    </row>
    <row r="70" spans="1:12" x14ac:dyDescent="0.2">
      <c r="A70" t="str">
        <f>A27</f>
        <v>Information technology</v>
      </c>
      <c r="B70" s="40">
        <f t="shared" si="24"/>
        <v>8.2048705669709001</v>
      </c>
      <c r="C70" s="44">
        <f t="shared" si="24"/>
        <v>-1.4721627408996629</v>
      </c>
      <c r="D70" s="40">
        <f t="shared" si="24"/>
        <v>1.1729211570789655</v>
      </c>
      <c r="E70" s="40">
        <f t="shared" si="24"/>
        <v>0.51144540234580038</v>
      </c>
      <c r="F70" s="44">
        <f t="shared" si="18"/>
        <v>0.73145538829619827</v>
      </c>
      <c r="H70" s="40">
        <f t="shared" si="25"/>
        <v>7.0703198189758361</v>
      </c>
      <c r="I70" s="40">
        <f t="shared" si="25"/>
        <v>9.1245837844878821</v>
      </c>
      <c r="J70" s="40">
        <f t="shared" si="25"/>
        <v>8.8115604353515504</v>
      </c>
      <c r="K70" s="40">
        <f t="shared" si="25"/>
        <v>9.2281010629212687</v>
      </c>
      <c r="L70" s="40">
        <f t="shared" si="25"/>
        <v>9.288040855718199</v>
      </c>
    </row>
    <row r="71" spans="1:12" x14ac:dyDescent="0.2">
      <c r="A71" t="str">
        <f>A28</f>
        <v>Finance and insurance</v>
      </c>
      <c r="B71" s="40">
        <f t="shared" si="24"/>
        <v>-1.2797340654101208</v>
      </c>
      <c r="C71" s="44">
        <f t="shared" si="24"/>
        <v>4.8605894569409003E-2</v>
      </c>
      <c r="D71" s="40">
        <f t="shared" si="24"/>
        <v>0.16288165242681618</v>
      </c>
      <c r="E71" s="40">
        <f t="shared" si="24"/>
        <v>-0.16572870567654885</v>
      </c>
      <c r="F71" s="44">
        <f t="shared" si="18"/>
        <v>-5.6311882604109798E-2</v>
      </c>
      <c r="H71" s="40">
        <f t="shared" si="25"/>
        <v>13.73679431561046</v>
      </c>
      <c r="I71" s="40">
        <f t="shared" si="25"/>
        <v>12.28280131017992</v>
      </c>
      <c r="J71" s="40">
        <f t="shared" si="25"/>
        <v>12.044513953166712</v>
      </c>
      <c r="K71" s="40">
        <f t="shared" si="25"/>
        <v>11.9966890462614</v>
      </c>
      <c r="L71" s="40">
        <f t="shared" si="25"/>
        <v>11.285336577127239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4.0573291018928925</v>
      </c>
      <c r="C72" s="44">
        <f t="shared" si="27"/>
        <v>18.903036238981862</v>
      </c>
      <c r="D72" s="40">
        <f t="shared" si="27"/>
        <v>-2.6755433158295427</v>
      </c>
      <c r="E72" s="40">
        <f t="shared" si="27"/>
        <v>0.74982725018073459</v>
      </c>
      <c r="F72" s="44">
        <f t="shared" si="18"/>
        <v>-0.40515285220807939</v>
      </c>
      <c r="H72" s="40">
        <f t="shared" ref="H72:L72" si="28">(B29/B$25)*100</f>
        <v>4.5183978784428502</v>
      </c>
      <c r="I72" s="40">
        <f t="shared" si="28"/>
        <v>4.9872591241767203</v>
      </c>
      <c r="J72" s="40">
        <f t="shared" si="28"/>
        <v>5.8121349462194205</v>
      </c>
      <c r="K72" s="40">
        <f t="shared" si="28"/>
        <v>5.0139927211572477</v>
      </c>
      <c r="L72" s="40">
        <f t="shared" si="28"/>
        <v>5.167534582596117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2.2334985645668048</v>
      </c>
      <c r="C73" s="44">
        <f t="shared" si="29"/>
        <v>0.65769900973231543</v>
      </c>
      <c r="D73" s="40">
        <f t="shared" si="29"/>
        <v>0.92310660837846559</v>
      </c>
      <c r="E73" s="40">
        <f t="shared" si="29"/>
        <v>0.66689969065389931</v>
      </c>
      <c r="F73" s="44">
        <f t="shared" si="18"/>
        <v>0.75222964647800872</v>
      </c>
      <c r="H73" s="40">
        <f t="shared" ref="H73:L73" si="30">(B30/B$25)*100</f>
        <v>24.835190176267968</v>
      </c>
      <c r="I73" s="40">
        <f t="shared" si="30"/>
        <v>25.540367816466325</v>
      </c>
      <c r="J73" s="40">
        <f t="shared" si="30"/>
        <v>25.197355122189947</v>
      </c>
      <c r="K73" s="40">
        <f t="shared" si="30"/>
        <v>26.064300823796778</v>
      </c>
      <c r="L73" s="40">
        <f t="shared" si="30"/>
        <v>26.642170661090553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-1.8175243710095379</v>
      </c>
      <c r="C74" s="44">
        <f t="shared" si="31"/>
        <v>0.65874750914132196</v>
      </c>
      <c r="D74" s="40">
        <f t="shared" si="31"/>
        <v>1.2764446229851734</v>
      </c>
      <c r="E74" s="40">
        <f t="shared" si="31"/>
        <v>0.68099855173120449</v>
      </c>
      <c r="F74" s="44">
        <f t="shared" si="18"/>
        <v>0.87909056958690446</v>
      </c>
      <c r="H74" s="40">
        <f>(B31/B$25)*100</f>
        <v>32.067797587305265</v>
      </c>
      <c r="I74" s="40">
        <f t="shared" ref="I74:L74" si="32">(C31/C$25)*100</f>
        <v>28.053807473018903</v>
      </c>
      <c r="J74" s="40">
        <f t="shared" si="32"/>
        <v>27.677327034992018</v>
      </c>
      <c r="K74" s="40">
        <f t="shared" si="32"/>
        <v>29.134290706993742</v>
      </c>
      <c r="L74" s="40">
        <f t="shared" si="32"/>
        <v>29.821959948528182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0.24905058010555869</v>
      </c>
      <c r="C75" s="44">
        <f t="shared" si="33"/>
        <v>3.2054832456381188</v>
      </c>
      <c r="D75" s="40">
        <f t="shared" si="33"/>
        <v>-1.6207537542546113</v>
      </c>
      <c r="E75" s="40">
        <f t="shared" si="33"/>
        <v>0.43890862807323128</v>
      </c>
      <c r="F75" s="44">
        <f t="shared" si="18"/>
        <v>-0.25239267426644396</v>
      </c>
      <c r="H75" s="40">
        <f t="shared" ref="H75:L75" si="34">(B32/B$25)*100</f>
        <v>8.2446708847988415</v>
      </c>
      <c r="I75" s="40">
        <f t="shared" si="34"/>
        <v>7.839369984721789</v>
      </c>
      <c r="J75" s="40">
        <f t="shared" si="34"/>
        <v>7.929845839583777</v>
      </c>
      <c r="K75" s="40">
        <f t="shared" si="34"/>
        <v>7.2197185689322181</v>
      </c>
      <c r="L75" s="40">
        <f t="shared" si="34"/>
        <v>7.2143417243043366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7.575083214403322</v>
      </c>
      <c r="C76" s="44">
        <f t="shared" si="35"/>
        <v>12.057194023168316</v>
      </c>
      <c r="D76" s="40">
        <f t="shared" si="35"/>
        <v>-1.9796046946782164</v>
      </c>
      <c r="E76" s="40">
        <f t="shared" si="35"/>
        <v>-0.33022219810631137</v>
      </c>
      <c r="F76" s="44">
        <f t="shared" si="18"/>
        <v>-0.88307730796145512</v>
      </c>
      <c r="H76" s="40">
        <f t="shared" ref="H76:L76" si="36">(B33/B$25)*100</f>
        <v>7.6923742127033856</v>
      </c>
      <c r="I76" s="40">
        <f t="shared" si="36"/>
        <v>9.6982624104814459</v>
      </c>
      <c r="J76" s="40">
        <f t="shared" si="36"/>
        <v>10.651591075931176</v>
      </c>
      <c r="K76" s="40">
        <f t="shared" si="36"/>
        <v>9.5221452878033404</v>
      </c>
      <c r="L76" s="40">
        <f t="shared" si="36"/>
        <v>8.8110221972012255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0.90157239422035129</v>
      </c>
      <c r="C78" s="44">
        <f t="shared" ref="C78:C83" si="38">IF(AND(D$5-C$5 &lt;&gt; 0,C35&lt;&gt;0,D35&lt;&gt;0),(EXP(LN(D35/C35)/(D$5-C$5))-1)*100,0)</f>
        <v>1.3162966754503014</v>
      </c>
      <c r="D78" s="44">
        <f t="shared" si="37"/>
        <v>0.68645042541004564</v>
      </c>
      <c r="E78" s="44">
        <f t="shared" si="37"/>
        <v>0.51424766780130415</v>
      </c>
      <c r="F78" s="44">
        <f t="shared" si="18"/>
        <v>0.57161583808387206</v>
      </c>
      <c r="H78" s="44">
        <f>(B35/B$40)*100</f>
        <v>26.273883157963613</v>
      </c>
      <c r="I78" s="44">
        <f>(C35/C$40)*100</f>
        <v>26.165784260879093</v>
      </c>
      <c r="J78" s="44">
        <f>(D35/D$40)*100</f>
        <v>26.239279381307519</v>
      </c>
      <c r="K78" s="44">
        <f>(E35/E$40)*100</f>
        <v>26.808896386570087</v>
      </c>
      <c r="L78" s="44">
        <f>(F35/F$40)*100</f>
        <v>27.426761355248651</v>
      </c>
    </row>
    <row r="79" spans="1:12" x14ac:dyDescent="0.2">
      <c r="A79" t="str">
        <f>A36</f>
        <v>Public admin. and defence</v>
      </c>
      <c r="B79" s="40">
        <f t="shared" si="37"/>
        <v>0.94513047122000149</v>
      </c>
      <c r="C79" s="44">
        <f t="shared" si="38"/>
        <v>5.8104096576290676</v>
      </c>
      <c r="D79" s="40">
        <f t="shared" si="37"/>
        <v>3.1402110133105232E-2</v>
      </c>
      <c r="E79" s="40">
        <f t="shared" si="37"/>
        <v>1.9217732435139467E-2</v>
      </c>
      <c r="F79" s="44">
        <f t="shared" si="18"/>
        <v>2.327902675614002E-2</v>
      </c>
      <c r="H79" s="40">
        <f>(B36/B$35)*100</f>
        <v>15.938008665948312</v>
      </c>
      <c r="I79" s="40">
        <f t="shared" ref="I79:L81" si="39">(C36/C$35)*100</f>
        <v>15.965547530126933</v>
      </c>
      <c r="J79" s="40">
        <f t="shared" si="39"/>
        <v>16.673735420694801</v>
      </c>
      <c r="K79" s="40">
        <f t="shared" si="39"/>
        <v>16.138365007323326</v>
      </c>
      <c r="L79" s="40">
        <f t="shared" si="39"/>
        <v>15.360940443538476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-5.3797451444770328E-2</v>
      </c>
      <c r="C80" s="44">
        <f t="shared" si="38"/>
        <v>-0.70076891201259484</v>
      </c>
      <c r="D80" s="40">
        <f t="shared" si="40"/>
        <v>-3.3035525962321621E-2</v>
      </c>
      <c r="E80" s="40">
        <f t="shared" si="40"/>
        <v>0.21772143371343589</v>
      </c>
      <c r="F80" s="44">
        <f t="shared" si="18"/>
        <v>0.13406596958700501</v>
      </c>
      <c r="H80" s="40">
        <f>(B37/B$35)*100</f>
        <v>35.642724500790898</v>
      </c>
      <c r="I80" s="40">
        <f t="shared" si="39"/>
        <v>34.311866891631468</v>
      </c>
      <c r="J80" s="40">
        <f t="shared" si="39"/>
        <v>33.628765670804</v>
      </c>
      <c r="K80" s="40">
        <f t="shared" si="39"/>
        <v>32.444291750296841</v>
      </c>
      <c r="L80" s="40">
        <f t="shared" si="39"/>
        <v>31.499762369661134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1.5738251574624496</v>
      </c>
      <c r="C81" s="44">
        <f t="shared" si="38"/>
        <v>1.2651792919824434</v>
      </c>
      <c r="D81" s="40">
        <f t="shared" si="40"/>
        <v>1.3738756862520463</v>
      </c>
      <c r="E81" s="40">
        <f t="shared" si="40"/>
        <v>0.84589942892043801</v>
      </c>
      <c r="F81" s="44">
        <f t="shared" si="18"/>
        <v>1.0215852708240769</v>
      </c>
      <c r="H81" s="40">
        <f>(B38/B$35)*100</f>
        <v>48.419266833260799</v>
      </c>
      <c r="I81" s="40">
        <f t="shared" si="39"/>
        <v>49.722585578241599</v>
      </c>
      <c r="J81" s="40">
        <f t="shared" si="39"/>
        <v>49.69749890850121</v>
      </c>
      <c r="K81" s="40">
        <f t="shared" si="39"/>
        <v>51.417343242379843</v>
      </c>
      <c r="L81" s="40">
        <f t="shared" si="39"/>
        <v>53.139297186800384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1.0056251820666606</v>
      </c>
      <c r="C83" s="206">
        <f t="shared" si="38"/>
        <v>1.0325139801515615</v>
      </c>
      <c r="D83" s="43">
        <f>IF(AND(E$5-D$5 &lt;&gt; 0,D40&lt;&gt;0,E40&lt;&gt;0),(EXP(LN(E40/D40)/(E$5-D$5))-1)*100,0)</f>
        <v>0.2549036886893008</v>
      </c>
      <c r="E83" s="43">
        <f>IF(AND(F$5-E$5 &lt;&gt; 0,E40&lt;&gt;0,F40&lt;&gt;0),(EXP(LN(F40/E40)/(F$5-E$5))-1)*100,0)</f>
        <v>0.28548224299043135</v>
      </c>
      <c r="F83" s="206">
        <f t="shared" si="18"/>
        <v>0.27528835539654128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-3.8649830560066434</v>
      </c>
      <c r="C89" s="44">
        <f>IF(AND(F$5-D$5 &lt;&gt; 0,D7&lt;&gt;0,F7&lt;&gt;0),(EXP(LN(F7/D7)/(F$5-D$5))-1)*100,0)</f>
        <v>0.25043766699226477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-7.8060352010107081</v>
      </c>
      <c r="C90" s="44">
        <f t="shared" ref="C90:C122" si="43">IF(AND(F$5-D$5 &lt;&gt; 0,D8&lt;&gt;0,F8&lt;&gt;0),(EXP(LN(F8/D8)/(F$5-D$5))-1)*100,0)</f>
        <v>0.45839113674224219</v>
      </c>
    </row>
    <row r="91" spans="1:12" x14ac:dyDescent="0.2">
      <c r="A91" s="30" t="str">
        <f t="shared" si="41"/>
        <v>Mining and quarrying</v>
      </c>
      <c r="B91" s="44">
        <f t="shared" si="42"/>
        <v>-20.580587192123001</v>
      </c>
      <c r="C91" s="44">
        <f t="shared" si="43"/>
        <v>-4.8521294225485789</v>
      </c>
    </row>
    <row r="92" spans="1:12" x14ac:dyDescent="0.2">
      <c r="A92" s="30" t="str">
        <f t="shared" si="41"/>
        <v>Electricity and gas</v>
      </c>
      <c r="B92" s="44">
        <f t="shared" si="42"/>
        <v>-7.7864909342009403</v>
      </c>
      <c r="C92" s="44">
        <f t="shared" si="43"/>
        <v>-0.36583829569361015</v>
      </c>
    </row>
    <row r="93" spans="1:12" x14ac:dyDescent="0.2">
      <c r="A93" s="30" t="str">
        <f t="shared" si="41"/>
        <v>Water and sewerage</v>
      </c>
      <c r="B93" s="44">
        <f t="shared" si="42"/>
        <v>3.9204911246430774</v>
      </c>
      <c r="C93" s="44">
        <f t="shared" si="43"/>
        <v>0.58138316570079951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-0.15769469531287106</v>
      </c>
      <c r="C95" s="44">
        <f t="shared" si="43"/>
        <v>-1.1416909727917979</v>
      </c>
    </row>
    <row r="96" spans="1:12" x14ac:dyDescent="0.2">
      <c r="A96" s="30" t="str">
        <f t="shared" si="41"/>
        <v>Food drink and tobacco</v>
      </c>
      <c r="B96" s="44">
        <f t="shared" si="42"/>
        <v>0.72643907650364881</v>
      </c>
      <c r="C96" s="44">
        <f t="shared" si="43"/>
        <v>-1.2713523065875587</v>
      </c>
    </row>
    <row r="97" spans="1:3" x14ac:dyDescent="0.2">
      <c r="A97" s="30" t="str">
        <f t="shared" si="41"/>
        <v>Engineering</v>
      </c>
      <c r="B97" s="44">
        <f t="shared" si="42"/>
        <v>-0.88637166610868734</v>
      </c>
      <c r="C97" s="44">
        <f t="shared" si="43"/>
        <v>0.25812159708560323</v>
      </c>
    </row>
    <row r="98" spans="1:3" x14ac:dyDescent="0.2">
      <c r="A98" s="30" t="str">
        <f t="shared" si="41"/>
        <v>Rest of manufacturing</v>
      </c>
      <c r="B98" s="44">
        <f t="shared" si="42"/>
        <v>-0.20779891086927238</v>
      </c>
      <c r="C98" s="44">
        <f t="shared" si="43"/>
        <v>-1.439934852229352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2.9649153511303483</v>
      </c>
      <c r="C100" s="44">
        <f t="shared" si="43"/>
        <v>0.23329469342570075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0.63364220201185262</v>
      </c>
      <c r="C102" s="44">
        <f t="shared" si="43"/>
        <v>0.35564652910418104</v>
      </c>
    </row>
    <row r="103" spans="1:3" x14ac:dyDescent="0.2">
      <c r="A103" s="30" t="str">
        <f t="shared" si="41"/>
        <v>Wholesale and retail trade</v>
      </c>
      <c r="B103" s="44">
        <f t="shared" si="42"/>
        <v>0.45821135179122674</v>
      </c>
      <c r="C103" s="44">
        <f t="shared" si="43"/>
        <v>-2.758904838969789E-2</v>
      </c>
    </row>
    <row r="104" spans="1:3" x14ac:dyDescent="0.2">
      <c r="A104" s="30" t="str">
        <f t="shared" si="41"/>
        <v>Transport and storage</v>
      </c>
      <c r="B104" s="44">
        <f t="shared" si="42"/>
        <v>2.1997782363196272</v>
      </c>
      <c r="C104" s="44">
        <f t="shared" si="43"/>
        <v>1.1067577756294078</v>
      </c>
    </row>
    <row r="105" spans="1:3" x14ac:dyDescent="0.2">
      <c r="A105" s="30" t="str">
        <f t="shared" si="41"/>
        <v>Accommodation and food</v>
      </c>
      <c r="B105" s="44">
        <f t="shared" si="42"/>
        <v>-0.36204046736137974</v>
      </c>
      <c r="C105" s="44">
        <f t="shared" si="43"/>
        <v>0.56838808412589259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1.6217067928941065</v>
      </c>
      <c r="C107" s="44">
        <f t="shared" si="43"/>
        <v>0.37842011511410867</v>
      </c>
    </row>
    <row r="108" spans="1:3" x14ac:dyDescent="0.2">
      <c r="A108" s="30" t="str">
        <f t="shared" si="41"/>
        <v>Media</v>
      </c>
      <c r="B108" s="44">
        <f t="shared" si="42"/>
        <v>2.0743038094795496</v>
      </c>
      <c r="C108" s="44">
        <f t="shared" si="43"/>
        <v>-1.0406518475136739E-2</v>
      </c>
    </row>
    <row r="109" spans="1:3" x14ac:dyDescent="0.2">
      <c r="A109" s="30" t="str">
        <f t="shared" si="41"/>
        <v>Information technology</v>
      </c>
      <c r="B109" s="44">
        <f t="shared" si="42"/>
        <v>6.1962638542450765</v>
      </c>
      <c r="C109" s="44">
        <f t="shared" si="43"/>
        <v>0.73145538829619827</v>
      </c>
    </row>
    <row r="110" spans="1:3" x14ac:dyDescent="0.2">
      <c r="A110" s="30" t="str">
        <f t="shared" si="41"/>
        <v>Finance and insurance</v>
      </c>
      <c r="B110" s="44">
        <f t="shared" si="42"/>
        <v>-1.0154845254546241</v>
      </c>
      <c r="C110" s="44">
        <f t="shared" si="43"/>
        <v>-5.6311882604109798E-2</v>
      </c>
    </row>
    <row r="111" spans="1:3" x14ac:dyDescent="0.2">
      <c r="A111" s="30" t="str">
        <f t="shared" si="41"/>
        <v>Real estate</v>
      </c>
      <c r="B111" s="44">
        <f t="shared" si="42"/>
        <v>6.8702261643239337</v>
      </c>
      <c r="C111" s="44">
        <f t="shared" si="43"/>
        <v>-0.40515285220807939</v>
      </c>
    </row>
    <row r="112" spans="1:3" x14ac:dyDescent="0.2">
      <c r="A112" s="30" t="str">
        <f t="shared" si="41"/>
        <v>Professional services</v>
      </c>
      <c r="B112" s="44">
        <f t="shared" si="42"/>
        <v>1.9163773710845655</v>
      </c>
      <c r="C112" s="44">
        <f t="shared" si="43"/>
        <v>0.75222964647800872</v>
      </c>
    </row>
    <row r="113" spans="1:3" x14ac:dyDescent="0.2">
      <c r="A113" s="30" t="str">
        <f t="shared" si="41"/>
        <v>Support services</v>
      </c>
      <c r="B113" s="44">
        <f t="shared" si="42"/>
        <v>-1.3271920444326901</v>
      </c>
      <c r="C113" s="44">
        <f t="shared" si="43"/>
        <v>0.87909056958690446</v>
      </c>
    </row>
    <row r="114" spans="1:3" x14ac:dyDescent="0.2">
      <c r="A114" s="30" t="str">
        <f t="shared" si="41"/>
        <v>Arts and entertainment</v>
      </c>
      <c r="B114" s="44">
        <f t="shared" si="42"/>
        <v>0.83348301697883098</v>
      </c>
      <c r="C114" s="44">
        <f t="shared" si="43"/>
        <v>-0.25239267426644396</v>
      </c>
    </row>
    <row r="115" spans="1:3" x14ac:dyDescent="0.2">
      <c r="A115" s="30" t="str">
        <f t="shared" si="41"/>
        <v>Other services</v>
      </c>
      <c r="B115" s="44">
        <f t="shared" si="42"/>
        <v>8.4569285408324202</v>
      </c>
      <c r="C115" s="44">
        <f t="shared" si="43"/>
        <v>-0.88307730796145512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0.98438121826784908</v>
      </c>
      <c r="C117" s="44">
        <f t="shared" si="43"/>
        <v>0.57161583808387206</v>
      </c>
    </row>
    <row r="118" spans="1:3" x14ac:dyDescent="0.2">
      <c r="A118" s="30" t="str">
        <f t="shared" si="41"/>
        <v>Public admin. and defence</v>
      </c>
      <c r="B118" s="44">
        <f t="shared" si="42"/>
        <v>1.8999516920195303</v>
      </c>
      <c r="C118" s="44">
        <f t="shared" si="43"/>
        <v>2.327902675614002E-2</v>
      </c>
    </row>
    <row r="119" spans="1:3" x14ac:dyDescent="0.2">
      <c r="A119" s="30" t="str">
        <f t="shared" si="41"/>
        <v>Education</v>
      </c>
      <c r="B119" s="44">
        <f t="shared" si="42"/>
        <v>-0.18352808864209313</v>
      </c>
      <c r="C119" s="44">
        <f t="shared" si="43"/>
        <v>0.13406596958700501</v>
      </c>
    </row>
    <row r="120" spans="1:3" x14ac:dyDescent="0.2">
      <c r="A120" s="30" t="str">
        <f t="shared" si="41"/>
        <v>Health and social work</v>
      </c>
      <c r="B120" s="44">
        <f t="shared" si="42"/>
        <v>1.5120208182922701</v>
      </c>
      <c r="C120" s="44">
        <f t="shared" si="43"/>
        <v>1.0215852708240769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1.0110023691278114</v>
      </c>
      <c r="C122" s="206">
        <f t="shared" si="43"/>
        <v>0.27528835539654128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Yorkshire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451.99598016231022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95.838053708481937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88.598800199447894</v>
      </c>
      <c r="G9" s="299" t="str">
        <f>CONCATENATE("(",ROUND((F9/$H11)*100,1),")")</f>
        <v>(7.2)</v>
      </c>
      <c r="H9" s="249">
        <f>SUM(H30,H51,H72,H93,H114,H135,H156,H177,H198,H219,H240,H261,H282,H303,H324,H345,H366,H387,H408,H429,H450,H471)</f>
        <v>636.43283407024001</v>
      </c>
      <c r="I9" s="299" t="str">
        <f>CONCATENATE("(",ROUND((H9/$H11)*100,1),")")</f>
        <v>(52.1)</v>
      </c>
      <c r="K9" s="249">
        <f>B14-B9</f>
        <v>3.1370883111956118</v>
      </c>
      <c r="L9" s="249">
        <f>D14-D9</f>
        <v>1.5957707723697183</v>
      </c>
      <c r="M9" s="249">
        <f>F14-F9</f>
        <v>1.1449830156432341</v>
      </c>
      <c r="N9" s="249">
        <f>SUM(K9:M9)</f>
        <v>5.8778420992085643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281.51418076863774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252.30534954448484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51.808635616637098</v>
      </c>
      <c r="G10" s="299" t="str">
        <f>CONCATENATE("(",ROUND((F10/$H11)*100,1),")")</f>
        <v>(4.2)</v>
      </c>
      <c r="H10" s="249">
        <f t="shared" ref="H10" si="3">SUM(H31,H52,H73,H94,H115,H136,H157,H178,H199,H220,H241,H262,H283,H304,H325,H346,H367,H388,H409,H430,H451,H472)</f>
        <v>585.62816592975969</v>
      </c>
      <c r="I10" s="299" t="str">
        <f>CONCATENATE("(",ROUND((H10/$H11)*100,1),")")</f>
        <v>(47.9)</v>
      </c>
      <c r="K10" s="249">
        <f t="shared" ref="K10:K11" si="4">B15-B10</f>
        <v>10.055687216907245</v>
      </c>
      <c r="L10" s="249">
        <f t="shared" ref="L10:L11" si="5">D15-D10</f>
        <v>-2.0023480098188884E-2</v>
      </c>
      <c r="M10" s="249">
        <f t="shared" ref="M10:M11" si="6">F15-F10</f>
        <v>-0.25850583601728516</v>
      </c>
      <c r="N10" s="249">
        <f t="shared" ref="N10:N11" si="7">SUM(K10:M10)</f>
        <v>9.7771579007917708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733.51016093094802</v>
      </c>
      <c r="C11" s="299" t="str">
        <f>CONCATENATE("(",ROUND((B11/$H11)*100,1),")")</f>
        <v>(60)</v>
      </c>
      <c r="D11" s="249">
        <f t="shared" ref="D11" si="8">SUM(D32,D53,D74,D95,D116,D137,D158,D179,D200,D221,D242,D263,D284,D305,D326,D347,D368,D389,D410,D431,D452,D473)</f>
        <v>348.14340325296678</v>
      </c>
      <c r="E11" s="299" t="str">
        <f>CONCATENATE("(",ROUND((D11/$H11)*100,1),")")</f>
        <v>(28.5)</v>
      </c>
      <c r="F11" s="249">
        <f t="shared" ref="F11" si="9">SUM(F32,F53,F74,F95,F116,F137,F158,F179,F200,F221,F242,F263,F284,F305,F326,F347,F368,F389,F410,F431,F452,F473)</f>
        <v>140.40743581608501</v>
      </c>
      <c r="G11" s="299" t="str">
        <f>CONCATENATE("(",ROUND((F11/$H11)*100,1),")")</f>
        <v>(11.5)</v>
      </c>
      <c r="H11" s="249">
        <f t="shared" ref="H11" si="10">SUM(H32,H53,H74,H95,H116,H137,H158,H179,H200,H221,H242,H263,H284,H305,H326,H347,H368,H389,H410,H431,H452,H473)</f>
        <v>1222.0609999999997</v>
      </c>
      <c r="I11" s="299" t="str">
        <f>CONCATENATE("(",ROUND((H11/$H11)*100,1),")")</f>
        <v>(100)</v>
      </c>
      <c r="K11" s="249">
        <f t="shared" si="4"/>
        <v>13.19277552810297</v>
      </c>
      <c r="L11" s="249">
        <f t="shared" si="5"/>
        <v>1.5757472922715579</v>
      </c>
      <c r="M11" s="249">
        <f t="shared" si="6"/>
        <v>0.88647717962592765</v>
      </c>
      <c r="N11" s="249">
        <f t="shared" si="7"/>
        <v>15.655000000000456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455.13306847350583</v>
      </c>
      <c r="C14" s="299" t="str">
        <f>CONCATENATE("(",ROUND((B14/$H16)*100,1),")")</f>
        <v>(36.8)</v>
      </c>
      <c r="D14" s="249">
        <f t="shared" ref="D14" si="11">SUM(D35,D56,D77,D98,D119,D140,D161,D182,D203,D224,D245,D266,D287,D308,D329,D350,D371,D392,D413,D434,D455,D476)</f>
        <v>97.433824480851655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89.743783215091128</v>
      </c>
      <c r="G14" s="299" t="str">
        <f>CONCATENATE("(",ROUND((F14/$H16)*100,1),")")</f>
        <v>(7.3)</v>
      </c>
      <c r="H14" s="249">
        <f t="shared" ref="H14" si="13">SUM(H35,H56,H77,H98,H119,H140,H161,H182,H203,H224,H245,H266,H287,H308,H329,H350,H371,H392,H413,H434,H455,H476)</f>
        <v>642.31067616944881</v>
      </c>
      <c r="I14" s="299" t="str">
        <f>CONCATENATE("(",ROUND((H14/$H16)*100,1),")")</f>
        <v>(51.9)</v>
      </c>
      <c r="K14" s="249">
        <f>B19-B14</f>
        <v>2.1147544615963056</v>
      </c>
      <c r="L14" s="249">
        <f>D19-D14</f>
        <v>5.2998185500276236</v>
      </c>
      <c r="M14" s="249">
        <f>F19-F14</f>
        <v>4.408515488320532</v>
      </c>
      <c r="N14" s="249">
        <f>SUM(K14:M14)</f>
        <v>11.823088499944461</v>
      </c>
    </row>
    <row r="15" spans="1:17" x14ac:dyDescent="0.2">
      <c r="A15" s="282" t="s">
        <v>365</v>
      </c>
      <c r="B15" s="249">
        <f t="shared" si="0"/>
        <v>291.56986798554499</v>
      </c>
      <c r="C15" s="299" t="str">
        <f>CONCATENATE("(",ROUND((B15/$H16)*100,1),")")</f>
        <v>(23.6)</v>
      </c>
      <c r="D15" s="249">
        <f t="shared" ref="D15" si="14">SUM(D36,D57,D78,D99,D120,D141,D162,D183,D204,D225,D246,D267,D288,D309,D330,D351,D372,D393,D414,D435,D456,D477)</f>
        <v>252.28532606438665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51.550129780619812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595.40532383055142</v>
      </c>
      <c r="I15" s="299" t="str">
        <f>CONCATENATE("(",ROUND((H15/$H16)*100,1),")")</f>
        <v>(48.1)</v>
      </c>
      <c r="K15" s="249">
        <f t="shared" ref="K15:K16" si="17">B20-B15</f>
        <v>20.258060459020896</v>
      </c>
      <c r="L15" s="249">
        <f t="shared" ref="L15:L16" si="18">D20-D15</f>
        <v>0.97167049572507835</v>
      </c>
      <c r="M15" s="249">
        <f t="shared" ref="M15:M16" si="19">F20-F15</f>
        <v>2.7391805453090825</v>
      </c>
      <c r="N15" s="249">
        <f t="shared" ref="N15:N16" si="20">SUM(K15:M15)</f>
        <v>23.968911500055057</v>
      </c>
    </row>
    <row r="16" spans="1:17" x14ac:dyDescent="0.2">
      <c r="A16" s="282" t="s">
        <v>363</v>
      </c>
      <c r="B16" s="249">
        <f t="shared" si="0"/>
        <v>746.70293645905099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349.71915054523834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141.29391299571094</v>
      </c>
      <c r="G16" s="299" t="str">
        <f>CONCATENATE("(",ROUND((F16/$H16)*100,1),")")</f>
        <v>(11.4)</v>
      </c>
      <c r="H16" s="249">
        <f t="shared" ref="H16" si="23">SUM(H37,H58,H79,H100,H121,H142,H163,H184,H205,H226,H247,H268,H289,H310,H331,H352,H373,H394,H415,H436,H457,H478)</f>
        <v>1237.7160000000003</v>
      </c>
      <c r="I16" s="299" t="str">
        <f>CONCATENATE("(",ROUND((H16/$H16)*100,1),")")</f>
        <v>(100)</v>
      </c>
      <c r="K16" s="249">
        <f t="shared" si="17"/>
        <v>22.372814920617088</v>
      </c>
      <c r="L16" s="249">
        <f t="shared" si="18"/>
        <v>6.2714890457526167</v>
      </c>
      <c r="M16" s="249">
        <f t="shared" si="19"/>
        <v>7.1476960336296145</v>
      </c>
      <c r="N16" s="249">
        <f t="shared" si="20"/>
        <v>35.791999999999319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457.24782293510214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102.73364303087928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94.15229870341166</v>
      </c>
      <c r="G19" s="299" t="str">
        <f>CONCATENATE("(",ROUND((F19/$H21)*100,1),")")</f>
        <v>(7.4)</v>
      </c>
      <c r="H19" s="249">
        <f t="shared" ref="H19" si="26">SUM(H40,H61,H82,H103,H124,H145,H166,H187,H208,H229,H250,H271,H292,H313,H334,H355,H376,H397,H418,H439,H460,H481)</f>
        <v>654.13376466939292</v>
      </c>
      <c r="I19" s="299" t="str">
        <f>CONCATENATE("(",ROUND((H19/$H21)*100,1),")")</f>
        <v>(51.4)</v>
      </c>
      <c r="K19" s="249">
        <f>B19-B9</f>
        <v>5.2518427727919175</v>
      </c>
      <c r="L19" s="249">
        <f>D19-D9</f>
        <v>6.8955893223973419</v>
      </c>
      <c r="M19" s="249">
        <f>F19-F9</f>
        <v>5.5534985039637661</v>
      </c>
      <c r="N19" s="249">
        <f>SUM(K19:M19)</f>
        <v>17.700930599153025</v>
      </c>
    </row>
    <row r="20" spans="1:14" x14ac:dyDescent="0.2">
      <c r="A20" s="282" t="s">
        <v>365</v>
      </c>
      <c r="B20" s="249">
        <f t="shared" si="0"/>
        <v>311.82792844456588</v>
      </c>
      <c r="C20" s="299" t="str">
        <f>CONCATENATE("(",ROUND((B20/$H21)*100,1),")")</f>
        <v>(24.5)</v>
      </c>
      <c r="D20" s="249">
        <f t="shared" ref="D20" si="27">SUM(D41,D62,D83,D104,D125,D146,D167,D188,D209,D230,D251,D272,D293,D314,D335,D356,D377,D398,D419,D440,D461,D482)</f>
        <v>253.25699656011173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54.289310325928895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619.37423533060644</v>
      </c>
      <c r="I20" s="299" t="str">
        <f>CONCATENATE("(",ROUND((H20/$H21)*100,1),")")</f>
        <v>(48.6)</v>
      </c>
      <c r="K20" s="249">
        <f t="shared" ref="K20:K21" si="30">B20-B10</f>
        <v>30.313747675928141</v>
      </c>
      <c r="L20" s="249">
        <f t="shared" ref="L20:L21" si="31">D20-D10</f>
        <v>0.95164701562688947</v>
      </c>
      <c r="M20" s="249">
        <f t="shared" ref="M20:M21" si="32">F20-F10</f>
        <v>2.4806747092917973</v>
      </c>
      <c r="N20" s="249">
        <f t="shared" ref="N20:N21" si="33">SUM(K20:M20)</f>
        <v>33.746069400846828</v>
      </c>
    </row>
    <row r="21" spans="1:14" x14ac:dyDescent="0.2">
      <c r="A21" s="282" t="s">
        <v>363</v>
      </c>
      <c r="B21" s="249">
        <f t="shared" si="0"/>
        <v>769.07575137966808</v>
      </c>
      <c r="C21" s="299" t="str">
        <f>CONCATENATE("(",ROUND((B21/$H21)*100,1),")")</f>
        <v>(60.4)</v>
      </c>
      <c r="D21" s="249">
        <f t="shared" ref="D21" si="34">SUM(D42,D63,D84,D105,D126,D147,D168,D189,D210,D231,D252,D273,D294,D315,D336,D357,D378,D399,D420,D441,D462,D483)</f>
        <v>355.99063959099095</v>
      </c>
      <c r="E21" s="299" t="str">
        <f>CONCATENATE("(",ROUND((D21/$H21)*100,1),")")</f>
        <v>(28)</v>
      </c>
      <c r="F21" s="249">
        <f>SUM(F42,F63,F84,F105,F126,F147,F168,F189,F210,F231,F252,F273,F294,F315,F336,F357,F378,F399,F420,F441,F462,F483)</f>
        <v>148.44160902934055</v>
      </c>
      <c r="G21" s="299" t="str">
        <f>CONCATENATE("(",ROUND((F21/$H21)*100,1),")")</f>
        <v>(11.7)</v>
      </c>
      <c r="H21" s="249">
        <f t="shared" ref="H21" si="35">SUM(H42,H63,H84,H105,H126,H147,H168,H189,H210,H231,H252,H273,H294,H315,H336,H357,H378,H399,H420,H441,H462,H483)</f>
        <v>1273.5079999999996</v>
      </c>
      <c r="I21" s="299" t="str">
        <f>CONCATENATE("(",ROUND((H21/$H21)*100,1),")")</f>
        <v>(100)</v>
      </c>
      <c r="K21" s="249">
        <f t="shared" si="30"/>
        <v>35.565590448720059</v>
      </c>
      <c r="L21" s="249">
        <f t="shared" si="31"/>
        <v>7.8472363380241745</v>
      </c>
      <c r="M21" s="249">
        <f t="shared" si="32"/>
        <v>8.0341732132555421</v>
      </c>
      <c r="N21" s="249">
        <f t="shared" si="33"/>
        <v>51.446999999999775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1.2712835821009247</v>
      </c>
      <c r="C30" s="299" t="str">
        <f>CONCATENATE("(",ROUND((B30/$H32)*100,1),")")</f>
        <v>(24.9)</v>
      </c>
      <c r="D30" s="302">
        <f>'Ind T6'!M9</f>
        <v>0.37988059701913102</v>
      </c>
      <c r="E30" s="299" t="str">
        <f>CONCATENATE("(",ROUND((D30/$H32)*100,1),")")</f>
        <v>(7.4)</v>
      </c>
      <c r="F30" s="302">
        <f>'Ind T6'!N9</f>
        <v>2.2027164178875434</v>
      </c>
      <c r="G30" s="299" t="str">
        <f>CONCATENATE("(",ROUND((F30/$H32)*100,1),")")</f>
        <v>(43.1)</v>
      </c>
      <c r="H30" s="302">
        <f>SUM(B30,D30,F30)</f>
        <v>3.8538805970075991</v>
      </c>
      <c r="I30" s="299" t="str">
        <f>CONCATENATE("(",ROUND((H30/$H32)*100,1),")")</f>
        <v>(75.4)</v>
      </c>
      <c r="K30" s="302">
        <f>B35-B30</f>
        <v>0.11956677422334061</v>
      </c>
      <c r="L30" s="302">
        <f>D35-D30</f>
        <v>2.491305538953259E-2</v>
      </c>
      <c r="M30" s="302">
        <f>F35-F30</f>
        <v>5.8263821587154485E-2</v>
      </c>
      <c r="N30" s="302">
        <f>SUM(K30:M30)</f>
        <v>0.20274365120002769</v>
      </c>
    </row>
    <row r="31" spans="1:14" x14ac:dyDescent="0.2">
      <c r="A31" s="282" t="s">
        <v>365</v>
      </c>
      <c r="B31" s="302">
        <f>'Ind T6'!L8</f>
        <v>0.30143283582016922</v>
      </c>
      <c r="C31" s="299" t="str">
        <f>CONCATENATE("(",ROUND((B31/$H32)*100,1),")")</f>
        <v>(5.9)</v>
      </c>
      <c r="D31" s="302">
        <f>'Ind T6'!M8</f>
        <v>0.64719402986043784</v>
      </c>
      <c r="E31" s="299" t="str">
        <f>CONCATENATE("(",ROUND((D31/$H32)*100,1),")")</f>
        <v>(12.7)</v>
      </c>
      <c r="F31" s="302">
        <f>'Ind T6'!N8</f>
        <v>0.30949253731179632</v>
      </c>
      <c r="G31" s="299" t="str">
        <f>CONCATENATE("(",ROUND((F31/$H32)*100,1),")")</f>
        <v>(6.1)</v>
      </c>
      <c r="H31" s="302">
        <f t="shared" ref="H31" si="36">SUM(B31,D31,F31)</f>
        <v>1.2581194029924034</v>
      </c>
      <c r="I31" s="299" t="str">
        <f>CONCATENATE("(",ROUND((H31/$H32)*100,1),")")</f>
        <v>(24.6)</v>
      </c>
      <c r="K31" s="302">
        <f t="shared" ref="K31:K32" si="37">B36-B31</f>
        <v>1.7569539492456765E-2</v>
      </c>
      <c r="L31" s="302">
        <f t="shared" ref="L31:L32" si="38">D36-D31</f>
        <v>1.6873893539935292E-2</v>
      </c>
      <c r="M31" s="302">
        <f t="shared" ref="M31:M32" si="39">F36-F31</f>
        <v>2.2812915767584208E-2</v>
      </c>
      <c r="N31" s="302">
        <f t="shared" ref="N31:N32" si="40">SUM(K31:M31)</f>
        <v>5.7256348799976264E-2</v>
      </c>
    </row>
    <row r="32" spans="1:14" x14ac:dyDescent="0.2">
      <c r="A32" s="282" t="s">
        <v>363</v>
      </c>
      <c r="B32" s="302">
        <f>SUM(B30:B31)</f>
        <v>1.572716417921094</v>
      </c>
      <c r="C32" s="299" t="str">
        <f>CONCATENATE("(",ROUND((B32/$H32)*100,1),")")</f>
        <v>(30.8)</v>
      </c>
      <c r="D32" s="302">
        <f>SUM(D30:D31)</f>
        <v>1.027074626879569</v>
      </c>
      <c r="E32" s="299" t="str">
        <f>CONCATENATE("(",ROUND((D32/$H32)*100,1),")")</f>
        <v>(20.1)</v>
      </c>
      <c r="F32" s="302">
        <f>SUM(F30:F31)</f>
        <v>2.5122089551993398</v>
      </c>
      <c r="G32" s="299" t="str">
        <f>CONCATENATE("(",ROUND((F32/$H32)*100,1),")")</f>
        <v>(49.1)</v>
      </c>
      <c r="H32" s="302">
        <f>SUM(H30:H31)</f>
        <v>5.1120000000000028</v>
      </c>
      <c r="I32" s="299" t="str">
        <f>CONCATENATE("(",ROUND((H32/$H32)*100,1),")")</f>
        <v>(100)</v>
      </c>
      <c r="K32" s="302">
        <f t="shared" si="37"/>
        <v>0.13713631371579726</v>
      </c>
      <c r="L32" s="302">
        <f t="shared" si="38"/>
        <v>4.1786948929467771E-2</v>
      </c>
      <c r="M32" s="302">
        <f t="shared" si="39"/>
        <v>8.1076737354738526E-2</v>
      </c>
      <c r="N32" s="302">
        <f t="shared" si="40"/>
        <v>0.26000000000000356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1.3908503563242653</v>
      </c>
      <c r="C35" s="299" t="str">
        <f>CONCATENATE("(",ROUND((B35/$H37)*100,1),")")</f>
        <v>(25.9)</v>
      </c>
      <c r="D35" s="302">
        <f>'Ind T6'!R9</f>
        <v>0.40479365240866361</v>
      </c>
      <c r="E35" s="299" t="str">
        <f>CONCATENATE("(",ROUND((D35/$H37)*100,1),")")</f>
        <v>(7.5)</v>
      </c>
      <c r="F35" s="302">
        <f>'Ind T6'!S9</f>
        <v>2.2609802394746978</v>
      </c>
      <c r="G35" s="299" t="str">
        <f>CONCATENATE("(",ROUND((F35/$H37)*100,1),")")</f>
        <v>(42.1)</v>
      </c>
      <c r="H35" s="302">
        <f>SUM(B35,D35,F35)</f>
        <v>4.0566242482076262</v>
      </c>
      <c r="I35" s="299" t="str">
        <f>CONCATENATE("(",ROUND((H35/$H37)*100,1),")")</f>
        <v>(75.5)</v>
      </c>
      <c r="K35" s="302">
        <f>B40-B35</f>
        <v>0.17090402530091975</v>
      </c>
      <c r="L35" s="302">
        <f>D40-D35</f>
        <v>1.6926373491510271E-2</v>
      </c>
      <c r="M35" s="302">
        <f>F40-F35</f>
        <v>-9.2952207284755506E-2</v>
      </c>
      <c r="N35" s="302">
        <f>SUM(K35:M35)</f>
        <v>9.4878191507674514E-2</v>
      </c>
    </row>
    <row r="36" spans="1:14" x14ac:dyDescent="0.2">
      <c r="A36" s="282" t="s">
        <v>365</v>
      </c>
      <c r="B36" s="302">
        <f>'Ind T6'!Q8</f>
        <v>0.31900237531262599</v>
      </c>
      <c r="C36" s="299" t="str">
        <f>CONCATENATE("(",ROUND((B36/$H37)*100,1),")")</f>
        <v>(5.9)</v>
      </c>
      <c r="D36" s="302">
        <f>'Ind T6'!R8</f>
        <v>0.66406792340037313</v>
      </c>
      <c r="E36" s="299" t="str">
        <f>CONCATENATE("(",ROUND((D36/$H37)*100,1),")")</f>
        <v>(12.4)</v>
      </c>
      <c r="F36" s="302">
        <f>'Ind T6'!S8</f>
        <v>0.33230545307938053</v>
      </c>
      <c r="G36" s="299" t="str">
        <f>CONCATENATE("(",ROUND((F36/$H37)*100,1),")")</f>
        <v>(6.2)</v>
      </c>
      <c r="H36" s="302">
        <f t="shared" ref="H36" si="41">SUM(B36,D36,F36)</f>
        <v>1.3153757517923796</v>
      </c>
      <c r="I36" s="299" t="str">
        <f>CONCATENATE("(",ROUND((H36/$H37)*100,1),")")</f>
        <v>(24.5)</v>
      </c>
      <c r="K36" s="302">
        <f t="shared" ref="K36:K37" si="42">B41-B36</f>
        <v>1.1122350859250674E-2</v>
      </c>
      <c r="L36" s="302">
        <f t="shared" ref="L36:L37" si="43">D41-D36</f>
        <v>-2.5081665667711084E-2</v>
      </c>
      <c r="M36" s="302">
        <f t="shared" ref="M36:M37" si="44">F41-F36</f>
        <v>2.2081123300787597E-2</v>
      </c>
      <c r="N36" s="302">
        <f t="shared" ref="N36:N37" si="45">SUM(K36:M36)</f>
        <v>8.1218084923271872E-3</v>
      </c>
    </row>
    <row r="37" spans="1:14" x14ac:dyDescent="0.2">
      <c r="A37" s="282" t="s">
        <v>363</v>
      </c>
      <c r="B37" s="302">
        <f>SUM(B35:B36)</f>
        <v>1.7098527316368912</v>
      </c>
      <c r="C37" s="299" t="str">
        <f>CONCATENATE("(",ROUND((B37/$H37)*100,1),")")</f>
        <v>(31.8)</v>
      </c>
      <c r="D37" s="302">
        <f>SUM(D35:D36)</f>
        <v>1.0688615758090367</v>
      </c>
      <c r="E37" s="299" t="str">
        <f>CONCATENATE("(",ROUND((D37/$H37)*100,1),")")</f>
        <v>(19.9)</v>
      </c>
      <c r="F37" s="302">
        <f>SUM(F35:F36)</f>
        <v>2.5932856925540784</v>
      </c>
      <c r="G37" s="299" t="str">
        <f>CONCATENATE("(",ROUND((F37/$H37)*100,1),")")</f>
        <v>(48.3)</v>
      </c>
      <c r="H37" s="302">
        <f>SUM(H35:H36)</f>
        <v>5.3720000000000061</v>
      </c>
      <c r="I37" s="299" t="str">
        <f>CONCATENATE("(",ROUND((H37/$H37)*100,1),")")</f>
        <v>(100)</v>
      </c>
      <c r="K37" s="302">
        <f t="shared" si="42"/>
        <v>0.18202637616017059</v>
      </c>
      <c r="L37" s="302">
        <f t="shared" si="43"/>
        <v>-8.1552921762007013E-3</v>
      </c>
      <c r="M37" s="302">
        <f t="shared" si="44"/>
        <v>-7.0871083983968131E-2</v>
      </c>
      <c r="N37" s="302">
        <f t="shared" si="45"/>
        <v>0.10300000000000176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1.5617543816251851</v>
      </c>
      <c r="C40" s="299" t="str">
        <f>CONCATENATE("(",ROUND((B40/$H42)*100,1),")")</f>
        <v>(28.5)</v>
      </c>
      <c r="D40" s="302">
        <f>'Ind T6'!W9</f>
        <v>0.42172002590017388</v>
      </c>
      <c r="E40" s="299" t="str">
        <f>CONCATENATE("(",ROUND((D40/$H42)*100,1),")")</f>
        <v>(7.7)</v>
      </c>
      <c r="F40" s="302">
        <f>'Ind T6'!X9</f>
        <v>2.1680280321899423</v>
      </c>
      <c r="G40" s="299" t="str">
        <f>CONCATENATE("(",ROUND((F40/$H42)*100,1),")")</f>
        <v>(39.6)</v>
      </c>
      <c r="H40" s="302">
        <f>SUM(B40,D40,F40)</f>
        <v>4.1515024397153013</v>
      </c>
      <c r="I40" s="299" t="str">
        <f>CONCATENATE("(",ROUND((H40/$H42)*100,1),")")</f>
        <v>(75.8)</v>
      </c>
      <c r="K40" s="302">
        <f>B40-B30</f>
        <v>0.29047079952426036</v>
      </c>
      <c r="L40" s="302">
        <f>D40-D30</f>
        <v>4.1839428881042862E-2</v>
      </c>
      <c r="M40" s="302">
        <f>F40-F30</f>
        <v>-3.4688385697601021E-2</v>
      </c>
      <c r="N40" s="302">
        <f>SUM(K40:M40)</f>
        <v>0.2976218427077022</v>
      </c>
    </row>
    <row r="41" spans="1:14" x14ac:dyDescent="0.2">
      <c r="A41" s="282" t="s">
        <v>365</v>
      </c>
      <c r="B41" s="302">
        <f>'Ind T6'!V8</f>
        <v>0.33012472617187666</v>
      </c>
      <c r="C41" s="299" t="str">
        <f>CONCATENATE("(",ROUND((B41/$H42)*100,1),")")</f>
        <v>(6)</v>
      </c>
      <c r="D41" s="302">
        <f>'Ind T6'!W8</f>
        <v>0.63898625773266204</v>
      </c>
      <c r="E41" s="299" t="str">
        <f>CONCATENATE("(",ROUND((D41/$H42)*100,1),")")</f>
        <v>(11.7)</v>
      </c>
      <c r="F41" s="302">
        <f>'Ind T6'!X8</f>
        <v>0.35438657638016813</v>
      </c>
      <c r="G41" s="299" t="str">
        <f>CONCATENATE("(",ROUND((F41/$H42)*100,1),")")</f>
        <v>(6.5)</v>
      </c>
      <c r="H41" s="302">
        <f t="shared" ref="H41" si="46">SUM(B41,D41,F41)</f>
        <v>1.3234975602847068</v>
      </c>
      <c r="I41" s="299" t="str">
        <f>CONCATENATE("(",ROUND((H41/$H42)*100,1),")")</f>
        <v>(24.2)</v>
      </c>
      <c r="K41" s="302">
        <f t="shared" ref="K41:K42" si="47">B41-B31</f>
        <v>2.8691890351707439E-2</v>
      </c>
      <c r="L41" s="302">
        <f t="shared" ref="L41:L42" si="48">D41-D31</f>
        <v>-8.207772127775792E-3</v>
      </c>
      <c r="M41" s="302">
        <f t="shared" ref="M41:M42" si="49">F41-F31</f>
        <v>4.4894039068371805E-2</v>
      </c>
      <c r="N41" s="302">
        <f t="shared" ref="N41:N42" si="50">SUM(K41:M41)</f>
        <v>6.5378157292303452E-2</v>
      </c>
    </row>
    <row r="42" spans="1:14" x14ac:dyDescent="0.2">
      <c r="A42" s="282" t="s">
        <v>363</v>
      </c>
      <c r="B42" s="302">
        <f>SUM(B40:B41)</f>
        <v>1.8918791077970618</v>
      </c>
      <c r="C42" s="299" t="str">
        <f>CONCATENATE("(",ROUND((B42/$H42)*100,1),")")</f>
        <v>(34.6)</v>
      </c>
      <c r="D42" s="302">
        <f>SUM(D40:D41)</f>
        <v>1.060706283632836</v>
      </c>
      <c r="E42" s="299" t="str">
        <f>CONCATENATE("(",ROUND((D42/$H42)*100,1),")")</f>
        <v>(19.4)</v>
      </c>
      <c r="F42" s="302">
        <f>SUM(F40:F41)</f>
        <v>2.5224146085701102</v>
      </c>
      <c r="G42" s="299" t="str">
        <f>CONCATENATE("(",ROUND((F42/$H42)*100,1),")")</f>
        <v>(46.1)</v>
      </c>
      <c r="H42" s="302">
        <f>SUM(H40:H41)</f>
        <v>5.4750000000000085</v>
      </c>
      <c r="I42" s="299" t="str">
        <f>CONCATENATE("(",ROUND((H42/$H42)*100,1),")")</f>
        <v>(100)</v>
      </c>
      <c r="K42" s="302">
        <f t="shared" si="47"/>
        <v>0.31916268987596785</v>
      </c>
      <c r="L42" s="302">
        <f t="shared" si="48"/>
        <v>3.363165675326707E-2</v>
      </c>
      <c r="M42" s="302">
        <f t="shared" si="49"/>
        <v>1.0205653370770396E-2</v>
      </c>
      <c r="N42" s="302">
        <f t="shared" si="50"/>
        <v>0.36300000000000532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0.33036872964207503</v>
      </c>
      <c r="C51" s="299" t="str">
        <f>CONCATENATE("(",ROUND((B51/$H53)*100,1),")")</f>
        <v>(85.1)</v>
      </c>
      <c r="D51" s="302">
        <f>'Ind T6'!M18</f>
        <v>1.2638436482060292E-3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0.33163257329028106</v>
      </c>
      <c r="I51" s="299" t="str">
        <f>CONCATENATE("(",ROUND((H51/$H53)*100,1),")")</f>
        <v>(85.5)</v>
      </c>
      <c r="K51" s="302">
        <f>B56-B51</f>
        <v>-8.5193077469045198E-2</v>
      </c>
      <c r="L51" s="302">
        <f>D56-D51</f>
        <v>-2.6210451777214177E-4</v>
      </c>
      <c r="M51" s="302">
        <f>F56-F51</f>
        <v>0</v>
      </c>
      <c r="N51" s="302">
        <f>SUM(K51:M51)</f>
        <v>-8.5455181986817341E-2</v>
      </c>
    </row>
    <row r="52" spans="1:14" x14ac:dyDescent="0.2">
      <c r="A52" s="282" t="s">
        <v>365</v>
      </c>
      <c r="B52" s="302">
        <f>'Ind T6'!L17</f>
        <v>4.7520521172239337E-2</v>
      </c>
      <c r="C52" s="299" t="str">
        <f>CONCATENATE("(",ROUND((B52/$H53)*100,1),")")</f>
        <v>(12.2)</v>
      </c>
      <c r="D52" s="302">
        <f>'Ind T6'!M17</f>
        <v>8.8469055374796168E-3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5.6367426709718955E-2</v>
      </c>
      <c r="I52" s="299" t="str">
        <f>CONCATENATE("(",ROUND((H52/$H53)*100,1),")")</f>
        <v>(14.5)</v>
      </c>
      <c r="K52" s="302">
        <f t="shared" ref="K52:K53" si="52">B57-B52</f>
        <v>-1.2209216823451705E-2</v>
      </c>
      <c r="L52" s="302">
        <f t="shared" ref="L52:L53" si="53">D57-D52</f>
        <v>-2.3356011897308583E-3</v>
      </c>
      <c r="M52" s="302">
        <f t="shared" ref="M52:M53" si="54">F57-F52</f>
        <v>0</v>
      </c>
      <c r="N52" s="302">
        <f t="shared" ref="N52:N53" si="55">SUM(K52:M52)</f>
        <v>-1.4544818013182564E-2</v>
      </c>
    </row>
    <row r="53" spans="1:14" x14ac:dyDescent="0.2">
      <c r="A53" s="282" t="s">
        <v>363</v>
      </c>
      <c r="B53" s="302">
        <f>SUM(B51:B52)</f>
        <v>0.37788925081431435</v>
      </c>
      <c r="C53" s="299" t="str">
        <f>CONCATENATE("(",ROUND((B53/$H53)*100,1),")")</f>
        <v>(97.4)</v>
      </c>
      <c r="D53" s="302">
        <f>SUM(D51:D52)</f>
        <v>1.0110749185685646E-2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0.38800000000000001</v>
      </c>
      <c r="I53" s="299" t="str">
        <f>CONCATENATE("(",ROUND((H53/$H53)*100,1),")")</f>
        <v>(100)</v>
      </c>
      <c r="K53" s="302">
        <f t="shared" si="52"/>
        <v>-9.740229429249686E-2</v>
      </c>
      <c r="L53" s="302">
        <f t="shared" si="53"/>
        <v>-2.5977057075030003E-3</v>
      </c>
      <c r="M53" s="302">
        <f t="shared" si="54"/>
        <v>0</v>
      </c>
      <c r="N53" s="302">
        <f t="shared" si="55"/>
        <v>-9.9999999999999867E-2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0.24517565217302983</v>
      </c>
      <c r="C56" s="299" t="str">
        <f>CONCATENATE("(",ROUND((B56/$H58)*100,1),")")</f>
        <v>(85.1)</v>
      </c>
      <c r="D56" s="302">
        <f>'Ind T6'!R18</f>
        <v>1.0017391304338874E-3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0.24617739130346372</v>
      </c>
      <c r="I56" s="299" t="str">
        <f>CONCATENATE("(",ROUND((H56/$H58)*100,1),")")</f>
        <v>(85.5)</v>
      </c>
      <c r="K56" s="302">
        <f>B61-B56</f>
        <v>-8.8205301769887057E-2</v>
      </c>
      <c r="L56" s="302">
        <f>D61-D56</f>
        <v>-2.5780382046196044E-4</v>
      </c>
      <c r="M56" s="302">
        <f>F61-F56</f>
        <v>0</v>
      </c>
      <c r="N56" s="302">
        <f>SUM(K56:M56)</f>
        <v>-8.846310559034902E-2</v>
      </c>
    </row>
    <row r="57" spans="1:14" x14ac:dyDescent="0.2">
      <c r="A57" s="282" t="s">
        <v>365</v>
      </c>
      <c r="B57" s="302">
        <f>'Ind T6'!Q17</f>
        <v>3.5311304348787632E-2</v>
      </c>
      <c r="C57" s="299" t="str">
        <f>CONCATENATE("(",ROUND((B57/$H58)*100,1),")")</f>
        <v>(12.3)</v>
      </c>
      <c r="D57" s="302">
        <f>'Ind T6'!R17</f>
        <v>6.5113043477487585E-3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4.1822608696536388E-2</v>
      </c>
      <c r="I57" s="299" t="str">
        <f>CONCATENATE("(",ROUND((H57/$H58)*100,1),")")</f>
        <v>(14.5)</v>
      </c>
      <c r="K57" s="302">
        <f t="shared" ref="K57:K58" si="57">B62-B57</f>
        <v>-1.3489201921683076E-2</v>
      </c>
      <c r="L57" s="302">
        <f t="shared" ref="L57:L58" si="58">D62-D57</f>
        <v>-2.0476924879677923E-3</v>
      </c>
      <c r="M57" s="302">
        <f t="shared" ref="M57:M58" si="59">F62-F57</f>
        <v>0</v>
      </c>
      <c r="N57" s="302">
        <f t="shared" ref="N57:N58" si="60">SUM(K57:M57)</f>
        <v>-1.5536894409650868E-2</v>
      </c>
    </row>
    <row r="58" spans="1:14" x14ac:dyDescent="0.2">
      <c r="A58" s="282" t="s">
        <v>363</v>
      </c>
      <c r="B58" s="302">
        <f>SUM(B56:B57)</f>
        <v>0.28048695652181749</v>
      </c>
      <c r="C58" s="299" t="str">
        <f>CONCATENATE("(",ROUND((B58/$H58)*100,1),")")</f>
        <v>(97.4)</v>
      </c>
      <c r="D58" s="302">
        <f>SUM(D56:D57)</f>
        <v>7.5130434781826459E-3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0.28800000000000009</v>
      </c>
      <c r="I58" s="299" t="str">
        <f>CONCATENATE("(",ROUND((H58/$H58)*100,1),")")</f>
        <v>(100)</v>
      </c>
      <c r="K58" s="302">
        <f t="shared" si="57"/>
        <v>-0.10169450369157015</v>
      </c>
      <c r="L58" s="302">
        <f t="shared" si="58"/>
        <v>-2.3054963084297529E-3</v>
      </c>
      <c r="M58" s="302">
        <f t="shared" si="59"/>
        <v>0</v>
      </c>
      <c r="N58" s="302">
        <f t="shared" si="60"/>
        <v>-0.10399999999999991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0.15697035040314278</v>
      </c>
      <c r="C61" s="299" t="str">
        <f>CONCATENATE("(",ROUND((B61/$H63)*100,1),")")</f>
        <v>(85.3)</v>
      </c>
      <c r="D61" s="302">
        <f>'Ind T6'!W18</f>
        <v>7.4393530997192696E-4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0.15771428571311472</v>
      </c>
      <c r="I61" s="299" t="str">
        <f>CONCATENATE("(",ROUND((H61/$H63)*100,1),")")</f>
        <v>(85.7)</v>
      </c>
      <c r="K61" s="302">
        <f>B61-B51</f>
        <v>-0.17339837923893225</v>
      </c>
      <c r="L61" s="302">
        <f>D61-D51</f>
        <v>-5.1990833823410221E-4</v>
      </c>
      <c r="M61" s="302">
        <f>F61-F51</f>
        <v>0</v>
      </c>
      <c r="N61" s="302">
        <f>SUM(K61:M61)</f>
        <v>-0.17391828757716635</v>
      </c>
    </row>
    <row r="62" spans="1:14" x14ac:dyDescent="0.2">
      <c r="A62" s="282" t="s">
        <v>365</v>
      </c>
      <c r="B62" s="302">
        <f>'Ind T6'!V17</f>
        <v>2.1822102427104556E-2</v>
      </c>
      <c r="C62" s="299" t="str">
        <f>CONCATENATE("(",ROUND((B62/$H63)*100,1),")")</f>
        <v>(11.9)</v>
      </c>
      <c r="D62" s="302">
        <f>'Ind T6'!W17</f>
        <v>4.4636118597809662E-3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2.6285714286885524E-2</v>
      </c>
      <c r="I62" s="299" t="str">
        <f>CONCATENATE("(",ROUND((H62/$H63)*100,1),")")</f>
        <v>(14.3)</v>
      </c>
      <c r="K62" s="302">
        <f t="shared" ref="K62:K63" si="62">B62-B52</f>
        <v>-2.5698418745134781E-2</v>
      </c>
      <c r="L62" s="302">
        <f t="shared" ref="L62:L63" si="63">D62-D52</f>
        <v>-4.3832936776986506E-3</v>
      </c>
      <c r="M62" s="302">
        <f t="shared" ref="M62:M63" si="64">F62-F52</f>
        <v>0</v>
      </c>
      <c r="N62" s="302">
        <f t="shared" ref="N62:N63" si="65">SUM(K62:M62)</f>
        <v>-3.0081712422833431E-2</v>
      </c>
    </row>
    <row r="63" spans="1:14" x14ac:dyDescent="0.2">
      <c r="A63" s="282" t="s">
        <v>363</v>
      </c>
      <c r="B63" s="302">
        <f>SUM(B61:B62)</f>
        <v>0.17879245283024733</v>
      </c>
      <c r="C63" s="299" t="str">
        <f>CONCATENATE("(",ROUND((B63/$H63)*100,1),")")</f>
        <v>(97.2)</v>
      </c>
      <c r="D63" s="302">
        <f>SUM(D61:D62)</f>
        <v>5.207547169752893E-3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0.18400000000000025</v>
      </c>
      <c r="I63" s="299" t="str">
        <f>CONCATENATE("(",ROUND((H63/$H63)*100,1),")")</f>
        <v>(100)</v>
      </c>
      <c r="K63" s="302">
        <f t="shared" si="62"/>
        <v>-0.19909679798406701</v>
      </c>
      <c r="L63" s="302">
        <f t="shared" si="63"/>
        <v>-4.9032020159327531E-3</v>
      </c>
      <c r="M63" s="302">
        <f t="shared" si="64"/>
        <v>0</v>
      </c>
      <c r="N63" s="302">
        <f t="shared" si="65"/>
        <v>-0.20399999999999976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12.611968726479081</v>
      </c>
      <c r="C72" s="299" t="str">
        <f>CONCATENATE("(",ROUND((B72/$H74)*100,1),")")</f>
        <v>(62.8)</v>
      </c>
      <c r="D72" s="302">
        <f>'Ind T6'!M27</f>
        <v>0.4531803981086287</v>
      </c>
      <c r="E72" s="299" t="str">
        <f>CONCATENATE("(",ROUND((D72/$H74)*100,1),")")</f>
        <v>(2.3)</v>
      </c>
      <c r="F72" s="302">
        <f>'Ind T6'!N27</f>
        <v>8.6075369731483706E-2</v>
      </c>
      <c r="G72" s="299" t="str">
        <f>CONCATENATE("(",ROUND((F72/$H74)*100,1),")")</f>
        <v>(0.4)</v>
      </c>
      <c r="H72" s="302">
        <f>SUM(B72,D72,F72)</f>
        <v>13.151224494319193</v>
      </c>
      <c r="I72" s="299" t="str">
        <f>CONCATENATE("(",ROUND((H72/$H74)*100,1),")")</f>
        <v>(65.5)</v>
      </c>
      <c r="K72" s="302">
        <f>B77-B72</f>
        <v>-0.81698965338426355</v>
      </c>
      <c r="L72" s="302">
        <f>D77-D72</f>
        <v>-2.4557183392400095E-2</v>
      </c>
      <c r="M72" s="302">
        <f>F77-F72</f>
        <v>-3.7483498357567813E-3</v>
      </c>
      <c r="N72" s="302">
        <f>SUM(K72:M72)</f>
        <v>-0.84529518661242042</v>
      </c>
    </row>
    <row r="73" spans="1:14" x14ac:dyDescent="0.2">
      <c r="A73" s="282" t="s">
        <v>365</v>
      </c>
      <c r="B73" s="302">
        <f>'Ind T6'!L26</f>
        <v>5.8727169238354895</v>
      </c>
      <c r="C73" s="299" t="str">
        <f>CONCATENATE("(",ROUND((B73/$H74)*100,1),")")</f>
        <v>(29.2)</v>
      </c>
      <c r="D73" s="302">
        <f>'Ind T6'!M26</f>
        <v>0.8154677752301166</v>
      </c>
      <c r="E73" s="299" t="str">
        <f>CONCATENATE("(",ROUND((D73/$H74)*100,1),")")</f>
        <v>(4.1)</v>
      </c>
      <c r="F73" s="302">
        <f>'Ind T6'!N26</f>
        <v>0.24859080661521957</v>
      </c>
      <c r="G73" s="299" t="str">
        <f>CONCATENATE("(",ROUND((F73/$H74)*100,1),")")</f>
        <v>(1.2)</v>
      </c>
      <c r="H73" s="302">
        <f t="shared" ref="H73" si="66">SUM(B73,D73,F73)</f>
        <v>6.9367755056808251</v>
      </c>
      <c r="I73" s="299" t="str">
        <f>CONCATENATE("(",ROUND((H73/$H74)*100,1),")")</f>
        <v>(34.5)</v>
      </c>
      <c r="K73" s="302">
        <f t="shared" ref="K73:K74" si="67">B78-B73</f>
        <v>-0.11276578150990613</v>
      </c>
      <c r="L73" s="302">
        <f t="shared" ref="L73:L74" si="68">D78-D73</f>
        <v>-4.6102172583992185E-2</v>
      </c>
      <c r="M73" s="302">
        <f t="shared" ref="M73:M74" si="69">F78-F73</f>
        <v>-6.8368592936854933E-3</v>
      </c>
      <c r="N73" s="302">
        <f t="shared" ref="N73:N74" si="70">SUM(K73:M73)</f>
        <v>-0.1657048133875838</v>
      </c>
    </row>
    <row r="74" spans="1:14" x14ac:dyDescent="0.2">
      <c r="A74" s="282" t="s">
        <v>363</v>
      </c>
      <c r="B74" s="302">
        <f>SUM(B72:B73)</f>
        <v>18.484685650314571</v>
      </c>
      <c r="C74" s="299" t="str">
        <f>CONCATENATE("(",ROUND((B74/$H74)*100,1),")")</f>
        <v>(92)</v>
      </c>
      <c r="D74" s="302">
        <f>SUM(D72:D73)</f>
        <v>1.2686481733387454</v>
      </c>
      <c r="E74" s="299" t="str">
        <f>CONCATENATE("(",ROUND((D74/$H74)*100,1),")")</f>
        <v>(6.3)</v>
      </c>
      <c r="F74" s="302">
        <f>SUM(F72:F73)</f>
        <v>0.33466617634670326</v>
      </c>
      <c r="G74" s="299" t="str">
        <f>CONCATENATE("(",ROUND((F74/$H74)*100,1),")")</f>
        <v>(1.7)</v>
      </c>
      <c r="H74" s="302">
        <f>SUM(H72:H73)</f>
        <v>20.088000000000019</v>
      </c>
      <c r="I74" s="299" t="str">
        <f>CONCATENATE("(",ROUND((H74/$H74)*100,1),")")</f>
        <v>(100)</v>
      </c>
      <c r="K74" s="302">
        <f t="shared" si="67"/>
        <v>-0.92975543489417234</v>
      </c>
      <c r="L74" s="302">
        <f t="shared" si="68"/>
        <v>-7.0659355976392391E-2</v>
      </c>
      <c r="M74" s="302">
        <f t="shared" si="69"/>
        <v>-1.0585209129442275E-2</v>
      </c>
      <c r="N74" s="302">
        <f t="shared" si="70"/>
        <v>-1.011000000000007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11.794979073094817</v>
      </c>
      <c r="C77" s="299" t="str">
        <f>CONCATENATE("(",ROUND((B77/$H79)*100,1),")")</f>
        <v>(61.8)</v>
      </c>
      <c r="D77" s="302">
        <f>'Ind T6'!R27</f>
        <v>0.42862321471622861</v>
      </c>
      <c r="E77" s="299" t="str">
        <f>CONCATENATE("(",ROUND((D77/$H79)*100,1),")")</f>
        <v>(2.2)</v>
      </c>
      <c r="F77" s="302">
        <f>'Ind T6'!S27</f>
        <v>8.2327019895726924E-2</v>
      </c>
      <c r="G77" s="299" t="str">
        <f>CONCATENATE("(",ROUND((F77/$H79)*100,1),")")</f>
        <v>(0.4)</v>
      </c>
      <c r="H77" s="302">
        <f>SUM(B77,D77,F77)</f>
        <v>12.305929307706773</v>
      </c>
      <c r="I77" s="299" t="str">
        <f>CONCATENATE("(",ROUND((H77/$H79)*100,1),")")</f>
        <v>(64.5)</v>
      </c>
      <c r="K77" s="302">
        <f>B82-B77</f>
        <v>-1.8415144527527953</v>
      </c>
      <c r="L77" s="302">
        <f>D82-D77</f>
        <v>-5.9078256428220899E-2</v>
      </c>
      <c r="M77" s="302">
        <f>F82-F77</f>
        <v>-8.8961825315151816E-3</v>
      </c>
      <c r="N77" s="302">
        <f>SUM(K77:M77)</f>
        <v>-1.9094888917125314</v>
      </c>
    </row>
    <row r="78" spans="1:14" x14ac:dyDescent="0.2">
      <c r="A78" s="282" t="s">
        <v>365</v>
      </c>
      <c r="B78" s="302">
        <f>'Ind T6'!Q26</f>
        <v>5.7599511423255834</v>
      </c>
      <c r="C78" s="299" t="str">
        <f>CONCATENATE("(",ROUND((B78/$H79)*100,1),")")</f>
        <v>(30.2)</v>
      </c>
      <c r="D78" s="302">
        <f>'Ind T6'!R26</f>
        <v>0.76936560264612441</v>
      </c>
      <c r="E78" s="299" t="str">
        <f>CONCATENATE("(",ROUND((D78/$H79)*100,1),")")</f>
        <v>(4)</v>
      </c>
      <c r="F78" s="302">
        <f>'Ind T6'!S26</f>
        <v>0.24175394732153407</v>
      </c>
      <c r="G78" s="299" t="str">
        <f>CONCATENATE("(",ROUND((F78/$H79)*100,1),")")</f>
        <v>(1.3)</v>
      </c>
      <c r="H78" s="302">
        <f t="shared" ref="H78" si="71">SUM(B78,D78,F78)</f>
        <v>6.7710706922932422</v>
      </c>
      <c r="I78" s="299" t="str">
        <f>CONCATENATE("(",ROUND((H78/$H79)*100,1),")")</f>
        <v>(35.5)</v>
      </c>
      <c r="K78" s="302">
        <f t="shared" ref="K78:K79" si="72">B83-B78</f>
        <v>-0.45243852505539461</v>
      </c>
      <c r="L78" s="302">
        <f t="shared" ref="L78:L79" si="73">D83-D78</f>
        <v>-0.11053729900196207</v>
      </c>
      <c r="M78" s="302">
        <f t="shared" ref="M78:M79" si="74">F83-F78</f>
        <v>-2.4535284230116389E-2</v>
      </c>
      <c r="N78" s="302">
        <f t="shared" ref="N78:N79" si="75">SUM(K78:M78)</f>
        <v>-0.5875111082874731</v>
      </c>
    </row>
    <row r="79" spans="1:14" x14ac:dyDescent="0.2">
      <c r="A79" s="282" t="s">
        <v>363</v>
      </c>
      <c r="B79" s="302">
        <f>SUM(B77:B78)</f>
        <v>17.554930215420399</v>
      </c>
      <c r="C79" s="299" t="str">
        <f>CONCATENATE("(",ROUND((B79/$H79)*100,1),")")</f>
        <v>(92)</v>
      </c>
      <c r="D79" s="302">
        <f>SUM(D77:D78)</f>
        <v>1.197988817362353</v>
      </c>
      <c r="E79" s="299" t="str">
        <f>CONCATENATE("(",ROUND((D79/$H79)*100,1),")")</f>
        <v>(6.3)</v>
      </c>
      <c r="F79" s="302">
        <f>SUM(F77:F78)</f>
        <v>0.32408096721726098</v>
      </c>
      <c r="G79" s="299" t="str">
        <f>CONCATENATE("(",ROUND((F79/$H79)*100,1),")")</f>
        <v>(1.7)</v>
      </c>
      <c r="H79" s="302">
        <f>SUM(H77:H78)</f>
        <v>19.077000000000016</v>
      </c>
      <c r="I79" s="299" t="str">
        <f>CONCATENATE("(",ROUND((H79/$H79)*100,1),")")</f>
        <v>(100)</v>
      </c>
      <c r="K79" s="302">
        <f t="shared" si="72"/>
        <v>-2.2939529778081891</v>
      </c>
      <c r="L79" s="302">
        <f t="shared" si="73"/>
        <v>-0.16961555543018303</v>
      </c>
      <c r="M79" s="302">
        <f t="shared" si="74"/>
        <v>-3.3431466761631556E-2</v>
      </c>
      <c r="N79" s="302">
        <f t="shared" si="75"/>
        <v>-2.4970000000000034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9.9534646203420216</v>
      </c>
      <c r="C82" s="299" t="str">
        <f>CONCATENATE("(",ROUND((B82/$H84)*100,1),")")</f>
        <v>(60)</v>
      </c>
      <c r="D82" s="302">
        <f>'Ind T6'!W27</f>
        <v>0.36954495828800771</v>
      </c>
      <c r="E82" s="299" t="str">
        <f>CONCATENATE("(",ROUND((D82/$H84)*100,1),")")</f>
        <v>(2.2)</v>
      </c>
      <c r="F82" s="302">
        <f>'Ind T6'!X27</f>
        <v>7.3430837364211743E-2</v>
      </c>
      <c r="G82" s="299" t="str">
        <f>CONCATENATE("(",ROUND((F82/$H84)*100,1),")")</f>
        <v>(0.4)</v>
      </c>
      <c r="H82" s="302">
        <f>SUM(B82,D82,F82)</f>
        <v>10.396440415994242</v>
      </c>
      <c r="I82" s="299" t="str">
        <f>CONCATENATE("(",ROUND((H82/$H84)*100,1),")")</f>
        <v>(62.7)</v>
      </c>
      <c r="K82" s="302">
        <f>B82-B72</f>
        <v>-2.6585041061370589</v>
      </c>
      <c r="L82" s="302">
        <f>D82-D72</f>
        <v>-8.3635439820620994E-2</v>
      </c>
      <c r="M82" s="302">
        <f>F82-F72</f>
        <v>-1.2644532367271963E-2</v>
      </c>
      <c r="N82" s="302">
        <f>SUM(K82:M82)</f>
        <v>-2.7547840783249518</v>
      </c>
    </row>
    <row r="83" spans="1:14" x14ac:dyDescent="0.2">
      <c r="A83" s="282" t="s">
        <v>365</v>
      </c>
      <c r="B83" s="302">
        <f>'Ind T6'!V26</f>
        <v>5.3075126172701887</v>
      </c>
      <c r="C83" s="299" t="str">
        <f>CONCATENATE("(",ROUND((B83/$H84)*100,1),")")</f>
        <v>(32)</v>
      </c>
      <c r="D83" s="302">
        <f>'Ind T6'!W26</f>
        <v>0.65882830364416234</v>
      </c>
      <c r="E83" s="299" t="str">
        <f>CONCATENATE("(",ROUND((D83/$H84)*100,1),")")</f>
        <v>(4)</v>
      </c>
      <c r="F83" s="302">
        <f>'Ind T6'!X26</f>
        <v>0.21721866309141769</v>
      </c>
      <c r="G83" s="299" t="str">
        <f>CONCATENATE("(",ROUND((F83/$H84)*100,1),")")</f>
        <v>(1.3)</v>
      </c>
      <c r="H83" s="302">
        <f t="shared" ref="H83" si="76">SUM(B83,D83,F83)</f>
        <v>6.1835595840057689</v>
      </c>
      <c r="I83" s="299" t="str">
        <f>CONCATENATE("(",ROUND((H83/$H84)*100,1),")")</f>
        <v>(37.3)</v>
      </c>
      <c r="K83" s="302">
        <f t="shared" ref="K83:K84" si="77">B83-B73</f>
        <v>-0.56520430656530074</v>
      </c>
      <c r="L83" s="302">
        <f t="shared" ref="L83:L84" si="78">D83-D73</f>
        <v>-0.15663947158595426</v>
      </c>
      <c r="M83" s="302">
        <f t="shared" ref="M83:M84" si="79">F83-F73</f>
        <v>-3.1372143523801882E-2</v>
      </c>
      <c r="N83" s="302">
        <f t="shared" ref="N83:N84" si="80">SUM(K83:M83)</f>
        <v>-0.75321592167505691</v>
      </c>
    </row>
    <row r="84" spans="1:14" x14ac:dyDescent="0.2">
      <c r="A84" s="282" t="s">
        <v>363</v>
      </c>
      <c r="B84" s="302">
        <f>SUM(B82:B83)</f>
        <v>15.260977237612209</v>
      </c>
      <c r="C84" s="299" t="str">
        <f>CONCATENATE("(",ROUND((B84/$H84)*100,1),")")</f>
        <v>(92)</v>
      </c>
      <c r="D84" s="302">
        <f>SUM(D82:D83)</f>
        <v>1.0283732619321699</v>
      </c>
      <c r="E84" s="299" t="str">
        <f>CONCATENATE("(",ROUND((D84/$H84)*100,1),")")</f>
        <v>(6.2)</v>
      </c>
      <c r="F84" s="302">
        <f>SUM(F82:F83)</f>
        <v>0.29064950045562943</v>
      </c>
      <c r="G84" s="299" t="str">
        <f>CONCATENATE("(",ROUND((F84/$H84)*100,1),")")</f>
        <v>(1.8)</v>
      </c>
      <c r="H84" s="302">
        <f>SUM(H82:H83)</f>
        <v>16.580000000000013</v>
      </c>
      <c r="I84" s="299" t="str">
        <f>CONCATENATE("(",ROUND((H84/$H84)*100,1),")")</f>
        <v>(100)</v>
      </c>
      <c r="K84" s="302">
        <f t="shared" si="77"/>
        <v>-3.2237084127023614</v>
      </c>
      <c r="L84" s="302">
        <f t="shared" si="78"/>
        <v>-0.24027491140657542</v>
      </c>
      <c r="M84" s="302">
        <f t="shared" si="79"/>
        <v>-4.4016675891073831E-2</v>
      </c>
      <c r="N84" s="302">
        <f t="shared" si="80"/>
        <v>-3.5080000000000107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12.602574149013529</v>
      </c>
      <c r="C93" s="299" t="str">
        <f>CONCATENATE("(",ROUND((B93/$H95)*100,1),")")</f>
        <v>(71.8)</v>
      </c>
      <c r="D93" s="302">
        <f>'Ind T6'!M36</f>
        <v>0.58283837181718601</v>
      </c>
      <c r="E93" s="299" t="str">
        <f>CONCATENATE("(",ROUND((D93/$H95)*100,1),")")</f>
        <v>(3.3)</v>
      </c>
      <c r="F93" s="302">
        <f>'Ind T6'!N36</f>
        <v>0.24441609140607995</v>
      </c>
      <c r="G93" s="299" t="str">
        <f>CONCATENATE("(",ROUND((F93/$H95)*100,1),")")</f>
        <v>(1.4)</v>
      </c>
      <c r="H93" s="302">
        <f>SUM(B93,D93,F93)</f>
        <v>13.429828612236795</v>
      </c>
      <c r="I93" s="299" t="str">
        <f>CONCATENATE("(",ROUND((H93/$H95)*100,1),")")</f>
        <v>(76.5)</v>
      </c>
      <c r="K93" s="302">
        <f>B98-B93</f>
        <v>0.66142829899250621</v>
      </c>
      <c r="L93" s="302">
        <f>D98-D93</f>
        <v>4.5680330147242709E-2</v>
      </c>
      <c r="M93" s="302">
        <f>F98-F93</f>
        <v>2.4423988289563658E-2</v>
      </c>
      <c r="N93" s="302">
        <f>SUM(K93:M93)</f>
        <v>0.73153261742931264</v>
      </c>
    </row>
    <row r="94" spans="1:14" x14ac:dyDescent="0.2">
      <c r="A94" s="282" t="s">
        <v>365</v>
      </c>
      <c r="B94" s="302">
        <f>'Ind T6'!L35</f>
        <v>3.0337886217372509</v>
      </c>
      <c r="C94" s="299" t="str">
        <f>CONCATENATE("(",ROUND((B94/$H95)*100,1),")")</f>
        <v>(17.3)</v>
      </c>
      <c r="D94" s="302">
        <f>'Ind T6'!M35</f>
        <v>0.76510592718057346</v>
      </c>
      <c r="E94" s="299" t="str">
        <f>CONCATENATE("(",ROUND((D94/$H95)*100,1),")")</f>
        <v>(4.4)</v>
      </c>
      <c r="F94" s="302">
        <f>'Ind T6'!N35</f>
        <v>0.32327683884540442</v>
      </c>
      <c r="G94" s="299" t="str">
        <f>CONCATENATE("(",ROUND((F94/$H95)*100,1),")")</f>
        <v>(1.8)</v>
      </c>
      <c r="H94" s="302">
        <f t="shared" ref="H94" si="81">SUM(B94,D94,F94)</f>
        <v>4.1221713877632284</v>
      </c>
      <c r="I94" s="299" t="str">
        <f>CONCATENATE("(",ROUND((H94/$H95)*100,1),")")</f>
        <v>(23.5)</v>
      </c>
      <c r="K94" s="302">
        <f t="shared" ref="K94:K95" si="82">B99-B94</f>
        <v>0.11930645375319582</v>
      </c>
      <c r="L94" s="302">
        <f t="shared" ref="L94:L95" si="83">D99-D94</f>
        <v>3.4588294279897958E-2</v>
      </c>
      <c r="M94" s="302">
        <f t="shared" ref="M94:M95" si="84">F99-F94</f>
        <v>8.5726345375431445E-3</v>
      </c>
      <c r="N94" s="302">
        <f t="shared" ref="N94:N95" si="85">SUM(K94:M94)</f>
        <v>0.16246738257063692</v>
      </c>
    </row>
    <row r="95" spans="1:14" x14ac:dyDescent="0.2">
      <c r="A95" s="282" t="s">
        <v>363</v>
      </c>
      <c r="B95" s="302">
        <f>SUM(B93:B94)</f>
        <v>15.636362770750781</v>
      </c>
      <c r="C95" s="299" t="str">
        <f>CONCATENATE("(",ROUND((B95/$H95)*100,1),")")</f>
        <v>(89.1)</v>
      </c>
      <c r="D95" s="302">
        <f>SUM(D93:D94)</f>
        <v>1.3479442989977595</v>
      </c>
      <c r="E95" s="299" t="str">
        <f>CONCATENATE("(",ROUND((D95/$H95)*100,1),")")</f>
        <v>(7.7)</v>
      </c>
      <c r="F95" s="302">
        <f>SUM(F93:F94)</f>
        <v>0.56769293025148437</v>
      </c>
      <c r="G95" s="299" t="str">
        <f>CONCATENATE("(",ROUND((F95/$H95)*100,1),")")</f>
        <v>(3.2)</v>
      </c>
      <c r="H95" s="302">
        <f>SUM(H93:H94)</f>
        <v>17.552000000000024</v>
      </c>
      <c r="I95" s="299" t="str">
        <f>CONCATENATE("(",ROUND((H95/$H95)*100,1),")")</f>
        <v>(100)</v>
      </c>
      <c r="K95" s="302">
        <f t="shared" si="82"/>
        <v>0.78073475274570292</v>
      </c>
      <c r="L95" s="302">
        <f t="shared" si="83"/>
        <v>8.0268624427140667E-2</v>
      </c>
      <c r="M95" s="302">
        <f t="shared" si="84"/>
        <v>3.2996622827106803E-2</v>
      </c>
      <c r="N95" s="302">
        <f t="shared" si="85"/>
        <v>0.89399999999995039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13.264002448006035</v>
      </c>
      <c r="C98" s="299" t="str">
        <f>CONCATENATE("(",ROUND((B98/$H100)*100,1),")")</f>
        <v>(71.9)</v>
      </c>
      <c r="D98" s="302">
        <f>'Ind T6'!R36</f>
        <v>0.62851870196442872</v>
      </c>
      <c r="E98" s="299" t="str">
        <f>CONCATENATE("(",ROUND((D98/$H100)*100,1),")")</f>
        <v>(3.4)</v>
      </c>
      <c r="F98" s="302">
        <f>'Ind T6'!S36</f>
        <v>0.26884007969564361</v>
      </c>
      <c r="G98" s="299" t="str">
        <f>CONCATENATE("(",ROUND((F98/$H100)*100,1),")")</f>
        <v>(1.5)</v>
      </c>
      <c r="H98" s="302">
        <f>SUM(B98,D98,F98)</f>
        <v>14.161361229666108</v>
      </c>
      <c r="I98" s="299" t="str">
        <f>CONCATENATE("(",ROUND((H98/$H100)*100,1),")")</f>
        <v>(76.8)</v>
      </c>
      <c r="K98" s="302">
        <f>B103-B98</f>
        <v>-0.22859561666975026</v>
      </c>
      <c r="L98" s="302">
        <f>D103-D98</f>
        <v>4.2456126675950556E-2</v>
      </c>
      <c r="M98" s="302">
        <f>F103-F98</f>
        <v>9.1126879930114035E-3</v>
      </c>
      <c r="N98" s="302">
        <f>SUM(K98:M98)</f>
        <v>-0.1770268020007883</v>
      </c>
    </row>
    <row r="99" spans="1:14" x14ac:dyDescent="0.2">
      <c r="A99" s="282" t="s">
        <v>365</v>
      </c>
      <c r="B99" s="302">
        <f>'Ind T6'!Q35</f>
        <v>3.1530950754904468</v>
      </c>
      <c r="C99" s="299" t="str">
        <f>CONCATENATE("(",ROUND((B99/$H100)*100,1),")")</f>
        <v>(17.1)</v>
      </c>
      <c r="D99" s="302">
        <f>'Ind T6'!R35</f>
        <v>0.79969422146047142</v>
      </c>
      <c r="E99" s="299" t="str">
        <f>CONCATENATE("(",ROUND((D99/$H100)*100,1),")")</f>
        <v>(4.3)</v>
      </c>
      <c r="F99" s="302">
        <f>'Ind T6'!S35</f>
        <v>0.33184947338294757</v>
      </c>
      <c r="G99" s="299" t="str">
        <f>CONCATENATE("(",ROUND((F99/$H100)*100,1),")")</f>
        <v>(1.8)</v>
      </c>
      <c r="H99" s="302">
        <f t="shared" ref="H99" si="86">SUM(B99,D99,F99)</f>
        <v>4.2846387703338653</v>
      </c>
      <c r="I99" s="299" t="str">
        <f>CONCATENATE("(",ROUND((H99/$H100)*100,1),")")</f>
        <v>(23.2)</v>
      </c>
      <c r="K99" s="302">
        <f t="shared" ref="K99:K100" si="87">B104-B99</f>
        <v>-5.2529324594208227E-2</v>
      </c>
      <c r="L99" s="302">
        <f t="shared" ref="L99:L100" si="88">D104-D99</f>
        <v>1.15705674378076E-2</v>
      </c>
      <c r="M99" s="302">
        <f t="shared" ref="M99:M100" si="89">F104-F99</f>
        <v>1.5985559157246865E-2</v>
      </c>
      <c r="N99" s="302">
        <f t="shared" ref="N99:N100" si="90">SUM(K99:M99)</f>
        <v>-2.4973197999153762E-2</v>
      </c>
    </row>
    <row r="100" spans="1:14" x14ac:dyDescent="0.2">
      <c r="A100" s="282" t="s">
        <v>363</v>
      </c>
      <c r="B100" s="302">
        <f>SUM(B98:B99)</f>
        <v>16.417097523496484</v>
      </c>
      <c r="C100" s="299" t="str">
        <f>CONCATENATE("(",ROUND((B100/$H100)*100,1),")")</f>
        <v>(89)</v>
      </c>
      <c r="D100" s="302">
        <f>SUM(D98:D99)</f>
        <v>1.4282129234249001</v>
      </c>
      <c r="E100" s="299" t="str">
        <f>CONCATENATE("(",ROUND((D100/$H100)*100,1),")")</f>
        <v>(7.7)</v>
      </c>
      <c r="F100" s="302">
        <f>SUM(F98:F99)</f>
        <v>0.60068955307859118</v>
      </c>
      <c r="G100" s="299" t="str">
        <f>CONCATENATE("(",ROUND((F100/$H100)*100,1),")")</f>
        <v>(3.3)</v>
      </c>
      <c r="H100" s="302">
        <f>SUM(H98:H99)</f>
        <v>18.445999999999973</v>
      </c>
      <c r="I100" s="299" t="str">
        <f>CONCATENATE("(",ROUND((H100/$H100)*100,1),")")</f>
        <v>(100)</v>
      </c>
      <c r="K100" s="302">
        <f t="shared" si="87"/>
        <v>-0.28112494126396115</v>
      </c>
      <c r="L100" s="302">
        <f t="shared" si="88"/>
        <v>5.4026694113758156E-2</v>
      </c>
      <c r="M100" s="302">
        <f t="shared" si="89"/>
        <v>2.5098247150258324E-2</v>
      </c>
      <c r="N100" s="302">
        <f t="shared" si="90"/>
        <v>-0.20199999999994467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13.035406831336285</v>
      </c>
      <c r="C103" s="299" t="str">
        <f>CONCATENATE("(",ROUND((B103/$H105)*100,1),")")</f>
        <v>(71.5)</v>
      </c>
      <c r="D103" s="302">
        <f>'Ind T6'!W36</f>
        <v>0.67097482864037927</v>
      </c>
      <c r="E103" s="299" t="str">
        <f>CONCATENATE("(",ROUND((D103/$H105)*100,1),")")</f>
        <v>(3.7)</v>
      </c>
      <c r="F103" s="302">
        <f>'Ind T6'!X36</f>
        <v>0.27795276768865501</v>
      </c>
      <c r="G103" s="299" t="str">
        <f>CONCATENATE("(",ROUND((F103/$H105)*100,1),")")</f>
        <v>(1.5)</v>
      </c>
      <c r="H103" s="302">
        <f>SUM(B103,D103,F103)</f>
        <v>13.984334427665319</v>
      </c>
      <c r="I103" s="299" t="str">
        <f>CONCATENATE("(",ROUND((H103/$H105)*100,1),")")</f>
        <v>(76.7)</v>
      </c>
      <c r="K103" s="302">
        <f>B103-B93</f>
        <v>0.43283268232275596</v>
      </c>
      <c r="L103" s="302">
        <f>D103-D93</f>
        <v>8.8136456823193265E-2</v>
      </c>
      <c r="M103" s="302">
        <f>F103-F93</f>
        <v>3.3536676282575062E-2</v>
      </c>
      <c r="N103" s="302">
        <f>SUM(K103:M103)</f>
        <v>0.55450581542852428</v>
      </c>
    </row>
    <row r="104" spans="1:14" x14ac:dyDescent="0.2">
      <c r="A104" s="282" t="s">
        <v>365</v>
      </c>
      <c r="B104" s="302">
        <f>'Ind T6'!V35</f>
        <v>3.1005657508962385</v>
      </c>
      <c r="C104" s="299" t="str">
        <f>CONCATENATE("(",ROUND((B104/$H105)*100,1),")")</f>
        <v>(17)</v>
      </c>
      <c r="D104" s="302">
        <f>'Ind T6'!W35</f>
        <v>0.81126478889827902</v>
      </c>
      <c r="E104" s="299" t="str">
        <f>CONCATENATE("(",ROUND((D104/$H105)*100,1),")")</f>
        <v>(4.4)</v>
      </c>
      <c r="F104" s="302">
        <f>'Ind T6'!X35</f>
        <v>0.34783503254019443</v>
      </c>
      <c r="G104" s="299" t="str">
        <f>CONCATENATE("(",ROUND((F104/$H105)*100,1),")")</f>
        <v>(1.9)</v>
      </c>
      <c r="H104" s="302">
        <f t="shared" ref="H104" si="91">SUM(B104,D104,F104)</f>
        <v>4.2596655723347121</v>
      </c>
      <c r="I104" s="299" t="str">
        <f>CONCATENATE("(",ROUND((H104/$H105)*100,1),")")</f>
        <v>(23.3)</v>
      </c>
      <c r="K104" s="302">
        <f t="shared" ref="K104:K105" si="92">B104-B94</f>
        <v>6.6777129158987591E-2</v>
      </c>
      <c r="L104" s="302">
        <f t="shared" ref="L104:L105" si="93">D104-D94</f>
        <v>4.6158861717705557E-2</v>
      </c>
      <c r="M104" s="302">
        <f t="shared" ref="M104:M105" si="94">F104-F94</f>
        <v>2.4558193694790009E-2</v>
      </c>
      <c r="N104" s="302">
        <f t="shared" ref="N104:N105" si="95">SUM(K104:M104)</f>
        <v>0.13749418457148316</v>
      </c>
    </row>
    <row r="105" spans="1:14" x14ac:dyDescent="0.2">
      <c r="A105" s="282" t="s">
        <v>363</v>
      </c>
      <c r="B105" s="302">
        <f>SUM(B103:B104)</f>
        <v>16.135972582232522</v>
      </c>
      <c r="C105" s="299" t="str">
        <f>CONCATENATE("(",ROUND((B105/$H105)*100,1),")")</f>
        <v>(88.4)</v>
      </c>
      <c r="D105" s="302">
        <f>SUM(D103:D104)</f>
        <v>1.4822396175386583</v>
      </c>
      <c r="E105" s="299" t="str">
        <f>CONCATENATE("(",ROUND((D105/$H105)*100,1),")")</f>
        <v>(8.1)</v>
      </c>
      <c r="F105" s="302">
        <f>SUM(F103:F104)</f>
        <v>0.6257878002288495</v>
      </c>
      <c r="G105" s="299" t="str">
        <f>CONCATENATE("(",ROUND((F105/$H105)*100,1),")")</f>
        <v>(3.4)</v>
      </c>
      <c r="H105" s="302">
        <f>SUM(H103:H104)</f>
        <v>18.244000000000032</v>
      </c>
      <c r="I105" s="299" t="str">
        <f>CONCATENATE("(",ROUND((H105/$H105)*100,1),")")</f>
        <v>(100)</v>
      </c>
      <c r="K105" s="302">
        <f t="shared" si="92"/>
        <v>0.49960981148174177</v>
      </c>
      <c r="L105" s="302">
        <f t="shared" si="93"/>
        <v>0.13429531854089882</v>
      </c>
      <c r="M105" s="302">
        <f t="shared" si="94"/>
        <v>5.8094869977365127E-2</v>
      </c>
      <c r="N105" s="302">
        <f t="shared" si="95"/>
        <v>0.69200000000000572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58.383083924276704</v>
      </c>
      <c r="C114" s="299" t="str">
        <f>CONCATENATE("(",ROUND((B114/$H116)*100,1),")")</f>
        <v>(69.4)</v>
      </c>
      <c r="D114" s="302">
        <f>'Ind T6'!M45</f>
        <v>3.4319102710462004</v>
      </c>
      <c r="E114" s="299" t="str">
        <f>CONCATENATE("(",ROUND((D114/$H116)*100,1),")")</f>
        <v>(4.1)</v>
      </c>
      <c r="F114" s="302">
        <f>'Ind T6'!N45</f>
        <v>2.9932450484168873</v>
      </c>
      <c r="G114" s="299" t="str">
        <f>CONCATENATE("(",ROUND((F114/$H116)*100,1),")")</f>
        <v>(3.6)</v>
      </c>
      <c r="H114" s="302">
        <f>SUM(B114,D114,F114)</f>
        <v>64.808239243739791</v>
      </c>
      <c r="I114" s="299" t="str">
        <f>CONCATENATE("(",ROUND((H114/$H116)*100,1),")")</f>
        <v>(77)</v>
      </c>
      <c r="K114" s="302">
        <f>B119-B114</f>
        <v>-4.6421196322256435</v>
      </c>
      <c r="L114" s="302">
        <f>D119-D114</f>
        <v>-0.29361695159448509</v>
      </c>
      <c r="M114" s="302">
        <f>F119-F114</f>
        <v>-0.25668349822697012</v>
      </c>
      <c r="N114" s="302">
        <f>SUM(K114:M114)</f>
        <v>-5.1924200820470983</v>
      </c>
    </row>
    <row r="115" spans="1:14" x14ac:dyDescent="0.2">
      <c r="A115" s="282" t="s">
        <v>365</v>
      </c>
      <c r="B115" s="302">
        <f>'Ind T6'!L44</f>
        <v>12.42433582763023</v>
      </c>
      <c r="C115" s="299" t="str">
        <f>CONCATENATE("(",ROUND((B115/$H116)*100,1),")")</f>
        <v>(14.8)</v>
      </c>
      <c r="D115" s="302">
        <f>'Ind T6'!M44</f>
        <v>4.7335234727167252</v>
      </c>
      <c r="E115" s="299" t="str">
        <f>CONCATENATE("(",ROUND((D115/$H116)*100,1),")")</f>
        <v>(5.6)</v>
      </c>
      <c r="F115" s="302">
        <f>'Ind T6'!N44</f>
        <v>2.2039014559133205</v>
      </c>
      <c r="G115" s="299" t="str">
        <f>CONCATENATE("(",ROUND((F115/$H116)*100,1),")")</f>
        <v>(2.6)</v>
      </c>
      <c r="H115" s="302">
        <f t="shared" ref="H115" si="96">SUM(B115,D115,F115)</f>
        <v>19.361760756260278</v>
      </c>
      <c r="I115" s="299" t="str">
        <f>CONCATENATE("(",ROUND((H115/$H116)*100,1),")")</f>
        <v>(23)</v>
      </c>
      <c r="K115" s="302">
        <f t="shared" ref="K115:K116" si="97">B120-B115</f>
        <v>-0.90886467445998598</v>
      </c>
      <c r="L115" s="302">
        <f t="shared" ref="L115:L116" si="98">D120-D115</f>
        <v>-0.39003484557489188</v>
      </c>
      <c r="M115" s="302">
        <f t="shared" ref="M115:M116" si="99">F120-F115</f>
        <v>-0.27668039791805743</v>
      </c>
      <c r="N115" s="302">
        <f t="shared" ref="N115:N116" si="100">SUM(K115:M115)</f>
        <v>-1.5755799179529353</v>
      </c>
    </row>
    <row r="116" spans="1:14" x14ac:dyDescent="0.2">
      <c r="A116" s="282" t="s">
        <v>363</v>
      </c>
      <c r="B116" s="302">
        <f>SUM(B114:B115)</f>
        <v>70.807419751906934</v>
      </c>
      <c r="C116" s="299" t="str">
        <f>CONCATENATE("(",ROUND((B116/$H116)*100,1),")")</f>
        <v>(84.1)</v>
      </c>
      <c r="D116" s="302">
        <f>SUM(D114:D115)</f>
        <v>8.1654337437629252</v>
      </c>
      <c r="E116" s="299" t="str">
        <f>CONCATENATE("(",ROUND((D116/$H116)*100,1),")")</f>
        <v>(9.7)</v>
      </c>
      <c r="F116" s="302">
        <f>SUM(F114:F115)</f>
        <v>5.1971465043302079</v>
      </c>
      <c r="G116" s="299" t="str">
        <f>CONCATENATE("(",ROUND((F116/$H116)*100,1),")")</f>
        <v>(6.2)</v>
      </c>
      <c r="H116" s="302">
        <f>SUM(H114:H115)</f>
        <v>84.170000000000073</v>
      </c>
      <c r="I116" s="299" t="str">
        <f>CONCATENATE("(",ROUND((H116/$H116)*100,1),")")</f>
        <v>(100)</v>
      </c>
      <c r="K116" s="302">
        <f t="shared" si="97"/>
        <v>-5.5509843066856348</v>
      </c>
      <c r="L116" s="302">
        <f t="shared" si="98"/>
        <v>-0.68365179716937696</v>
      </c>
      <c r="M116" s="302">
        <f t="shared" si="99"/>
        <v>-0.53336389614502799</v>
      </c>
      <c r="N116" s="302">
        <f t="shared" si="100"/>
        <v>-6.7680000000000398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53.740964292051061</v>
      </c>
      <c r="C119" s="299" t="str">
        <f>CONCATENATE("(",ROUND((B119/$H121)*100,1),")")</f>
        <v>(69.4)</v>
      </c>
      <c r="D119" s="302">
        <f>'Ind T6'!R45</f>
        <v>3.1382933194517153</v>
      </c>
      <c r="E119" s="299" t="str">
        <f>CONCATENATE("(",ROUND((D119/$H121)*100,1),")")</f>
        <v>(4.1)</v>
      </c>
      <c r="F119" s="302">
        <f>'Ind T6'!S45</f>
        <v>2.7365615501899172</v>
      </c>
      <c r="G119" s="299" t="str">
        <f>CONCATENATE("(",ROUND((F119/$H121)*100,1),")")</f>
        <v>(3.5)</v>
      </c>
      <c r="H119" s="302">
        <f>SUM(B119,D119,F119)</f>
        <v>59.615819161692691</v>
      </c>
      <c r="I119" s="299" t="str">
        <f>CONCATENATE("(",ROUND((H119/$H121)*100,1),")")</f>
        <v>(77)</v>
      </c>
      <c r="K119" s="302">
        <f>B124-B119</f>
        <v>-7.0076600024191364</v>
      </c>
      <c r="L119" s="302">
        <f>D124-D119</f>
        <v>-0.39062456506520427</v>
      </c>
      <c r="M119" s="302">
        <f>F124-F119</f>
        <v>-0.24201693210339581</v>
      </c>
      <c r="N119" s="302">
        <f>SUM(K119:M119)</f>
        <v>-7.6403014995877365</v>
      </c>
    </row>
    <row r="120" spans="1:14" x14ac:dyDescent="0.2">
      <c r="A120" s="282" t="s">
        <v>365</v>
      </c>
      <c r="B120" s="302">
        <f>'Ind T6'!Q44</f>
        <v>11.515471153170244</v>
      </c>
      <c r="C120" s="299" t="str">
        <f>CONCATENATE("(",ROUND((B120/$H121)*100,1),")")</f>
        <v>(14.9)</v>
      </c>
      <c r="D120" s="302">
        <f>'Ind T6'!R44</f>
        <v>4.3434886271418334</v>
      </c>
      <c r="E120" s="299" t="str">
        <f>CONCATENATE("(",ROUND((D120/$H121)*100,1),")")</f>
        <v>(5.6)</v>
      </c>
      <c r="F120" s="302">
        <f>'Ind T6'!S44</f>
        <v>1.9272210579952631</v>
      </c>
      <c r="G120" s="299" t="str">
        <f>CONCATENATE("(",ROUND((F120/$H121)*100,1),")")</f>
        <v>(2.5)</v>
      </c>
      <c r="H120" s="302">
        <f t="shared" ref="H120" si="101">SUM(B120,D120,F120)</f>
        <v>17.786180838307338</v>
      </c>
      <c r="I120" s="299" t="str">
        <f>CONCATENATE("(",ROUND((H120/$H121)*100,1),")")</f>
        <v>(23)</v>
      </c>
      <c r="K120" s="302">
        <f t="shared" ref="K120:K121" si="102">B125-B120</f>
        <v>-1.2474717994770828</v>
      </c>
      <c r="L120" s="302">
        <f t="shared" ref="L120:L121" si="103">D125-D120</f>
        <v>-0.51201488065539236</v>
      </c>
      <c r="M120" s="302">
        <f t="shared" ref="M120:M121" si="104">F125-F120</f>
        <v>-0.28921182027977221</v>
      </c>
      <c r="N120" s="302">
        <f t="shared" ref="N120:N121" si="105">SUM(K120:M120)</f>
        <v>-2.0486985004122475</v>
      </c>
    </row>
    <row r="121" spans="1:14" x14ac:dyDescent="0.2">
      <c r="A121" s="282" t="s">
        <v>363</v>
      </c>
      <c r="B121" s="302">
        <f>SUM(B119:B120)</f>
        <v>65.2564354452213</v>
      </c>
      <c r="C121" s="299" t="str">
        <f>CONCATENATE("(",ROUND((B121/$H121)*100,1),")")</f>
        <v>(84.3)</v>
      </c>
      <c r="D121" s="302">
        <f>SUM(D119:D120)</f>
        <v>7.4817819465935482</v>
      </c>
      <c r="E121" s="299" t="str">
        <f>CONCATENATE("(",ROUND((D121/$H121)*100,1),")")</f>
        <v>(9.7)</v>
      </c>
      <c r="F121" s="302">
        <f>SUM(F119:F120)</f>
        <v>4.6637826081851799</v>
      </c>
      <c r="G121" s="299" t="str">
        <f>CONCATENATE("(",ROUND((F121/$H121)*100,1),")")</f>
        <v>(6)</v>
      </c>
      <c r="H121" s="302">
        <f>SUM(H119:H120)</f>
        <v>77.402000000000029</v>
      </c>
      <c r="I121" s="299" t="str">
        <f>CONCATENATE("(",ROUND((H121/$H121)*100,1),")")</f>
        <v>(100)</v>
      </c>
      <c r="K121" s="302">
        <f t="shared" si="102"/>
        <v>-8.2551318018962121</v>
      </c>
      <c r="L121" s="302">
        <f t="shared" si="103"/>
        <v>-0.90263944572059618</v>
      </c>
      <c r="M121" s="302">
        <f t="shared" si="104"/>
        <v>-0.5312287523831678</v>
      </c>
      <c r="N121" s="302">
        <f t="shared" si="105"/>
        <v>-9.6889999999999752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46.733304289631924</v>
      </c>
      <c r="C124" s="299" t="str">
        <f>CONCATENATE("(",ROUND((B124/$H126)*100,1),")")</f>
        <v>(69)</v>
      </c>
      <c r="D124" s="302">
        <f>'Ind T6'!W45</f>
        <v>2.747668754386511</v>
      </c>
      <c r="E124" s="299" t="str">
        <f>CONCATENATE("(",ROUND((D124/$H126)*100,1),")")</f>
        <v>(4.1)</v>
      </c>
      <c r="F124" s="302">
        <f>'Ind T6'!X45</f>
        <v>2.4945446180865214</v>
      </c>
      <c r="G124" s="299" t="str">
        <f>CONCATENATE("(",ROUND((F124/$H126)*100,1),")")</f>
        <v>(3.7)</v>
      </c>
      <c r="H124" s="302">
        <f>SUM(B124,D124,F124)</f>
        <v>51.975517662104956</v>
      </c>
      <c r="I124" s="299" t="str">
        <f>CONCATENATE("(",ROUND((H124/$H126)*100,1),")")</f>
        <v>(76.8)</v>
      </c>
      <c r="K124" s="302">
        <f>B124-B114</f>
        <v>-11.64977963464478</v>
      </c>
      <c r="L124" s="302">
        <f>D124-D114</f>
        <v>-0.68424151665968935</v>
      </c>
      <c r="M124" s="302">
        <f>F124-F114</f>
        <v>-0.49870043033036593</v>
      </c>
      <c r="N124" s="302">
        <f>SUM(K124:M124)</f>
        <v>-12.832721581634836</v>
      </c>
    </row>
    <row r="125" spans="1:14" x14ac:dyDescent="0.2">
      <c r="A125" s="282" t="s">
        <v>365</v>
      </c>
      <c r="B125" s="302">
        <f>'Ind T6'!V44</f>
        <v>10.267999353693162</v>
      </c>
      <c r="C125" s="299" t="str">
        <f>CONCATENATE("(",ROUND((B125/$H126)*100,1),")")</f>
        <v>(15.2)</v>
      </c>
      <c r="D125" s="302">
        <f>'Ind T6'!W44</f>
        <v>3.831473746486441</v>
      </c>
      <c r="E125" s="299" t="str">
        <f>CONCATENATE("(",ROUND((D125/$H126)*100,1),")")</f>
        <v>(5.7)</v>
      </c>
      <c r="F125" s="302">
        <f>'Ind T6'!X44</f>
        <v>1.6380092377154909</v>
      </c>
      <c r="G125" s="299" t="str">
        <f>CONCATENATE("(",ROUND((F125/$H126)*100,1),")")</f>
        <v>(2.4)</v>
      </c>
      <c r="H125" s="302">
        <f t="shared" ref="H125" si="106">SUM(B125,D125,F125)</f>
        <v>15.737482337895093</v>
      </c>
      <c r="I125" s="299" t="str">
        <f>CONCATENATE("(",ROUND((H125/$H126)*100,1),")")</f>
        <v>(23.2)</v>
      </c>
      <c r="K125" s="302">
        <f t="shared" ref="K125:K126" si="107">B125-B115</f>
        <v>-2.1563364739370687</v>
      </c>
      <c r="L125" s="302">
        <f t="shared" ref="L125:L126" si="108">D125-D115</f>
        <v>-0.90204972623028423</v>
      </c>
      <c r="M125" s="302">
        <f t="shared" ref="M125:M126" si="109">F125-F115</f>
        <v>-0.56589221819782964</v>
      </c>
      <c r="N125" s="302">
        <f t="shared" ref="N125:N126" si="110">SUM(K125:M125)</f>
        <v>-3.6242784183651828</v>
      </c>
    </row>
    <row r="126" spans="1:14" x14ac:dyDescent="0.2">
      <c r="A126" s="282" t="s">
        <v>363</v>
      </c>
      <c r="B126" s="302">
        <f>SUM(B124:B125)</f>
        <v>57.001303643325087</v>
      </c>
      <c r="C126" s="299" t="str">
        <f>CONCATENATE("(",ROUND((B126/$H126)*100,1),")")</f>
        <v>(84.2)</v>
      </c>
      <c r="D126" s="302">
        <f>SUM(D124:D125)</f>
        <v>6.579142500872952</v>
      </c>
      <c r="E126" s="299" t="str">
        <f>CONCATENATE("(",ROUND((D126/$H126)*100,1),")")</f>
        <v>(9.7)</v>
      </c>
      <c r="F126" s="302">
        <f>SUM(F124:F125)</f>
        <v>4.1325538558020121</v>
      </c>
      <c r="G126" s="299" t="str">
        <f>CONCATENATE("(",ROUND((F126/$H126)*100,1),")")</f>
        <v>(6.1)</v>
      </c>
      <c r="H126" s="302">
        <f>SUM(H124:H125)</f>
        <v>67.713000000000051</v>
      </c>
      <c r="I126" s="299" t="str">
        <f>CONCATENATE("(",ROUND((H126/$H126)*100,1),")")</f>
        <v>(100)</v>
      </c>
      <c r="K126" s="302">
        <f t="shared" si="107"/>
        <v>-13.806116108581847</v>
      </c>
      <c r="L126" s="302">
        <f t="shared" si="108"/>
        <v>-1.5862912428899731</v>
      </c>
      <c r="M126" s="302">
        <f t="shared" si="109"/>
        <v>-1.0645926485281958</v>
      </c>
      <c r="N126" s="302">
        <f t="shared" si="110"/>
        <v>-16.457000000000015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3.2043128103128833</v>
      </c>
      <c r="C135" s="299" t="str">
        <f>CONCATENATE("(",ROUND((B135/$H137)*100,1),")")</f>
        <v>(70.8)</v>
      </c>
      <c r="D135" s="302">
        <f>'Ind T6'!M54</f>
        <v>6.2895729890978871E-2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3.2672085402038622</v>
      </c>
      <c r="I135" s="299" t="str">
        <f>CONCATENATE("(",ROUND((H135/$H137)*100,1),")")</f>
        <v>(72.2)</v>
      </c>
      <c r="K135" s="302">
        <f>B140-B135</f>
        <v>-0.15931087607872652</v>
      </c>
      <c r="L135" s="302">
        <f>D140-D135</f>
        <v>-1.6616873377917063E-3</v>
      </c>
      <c r="M135" s="302">
        <f>F140-F135</f>
        <v>0</v>
      </c>
      <c r="N135" s="302">
        <f>SUM(K135:M135)</f>
        <v>-0.16097256341651822</v>
      </c>
    </row>
    <row r="136" spans="1:14" x14ac:dyDescent="0.2">
      <c r="A136" s="282" t="s">
        <v>365</v>
      </c>
      <c r="B136" s="302">
        <f>'Ind T6'!L53</f>
        <v>1.0001544190741043</v>
      </c>
      <c r="C136" s="299" t="str">
        <f>CONCATENATE("(",ROUND((B136/$H137)*100,1),")")</f>
        <v>(22.1)</v>
      </c>
      <c r="D136" s="302">
        <f>'Ind T6'!M53</f>
        <v>0.25663704072202598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1.2567914597961303</v>
      </c>
      <c r="I136" s="299" t="str">
        <f>CONCATENATE("(",ROUND((H136/$H137)*100,1),")")</f>
        <v>(27.8)</v>
      </c>
      <c r="K136" s="302">
        <f t="shared" ref="K136:K137" si="112">B141-B136</f>
        <v>-3.4883239186704107E-2</v>
      </c>
      <c r="L136" s="302">
        <f t="shared" ref="L136:L137" si="113">D141-D136</f>
        <v>-1.1144197396764671E-2</v>
      </c>
      <c r="M136" s="302">
        <f t="shared" ref="M136:M137" si="114">F141-F136</f>
        <v>0</v>
      </c>
      <c r="N136" s="302">
        <f t="shared" ref="N136:N137" si="115">SUM(K136:M136)</f>
        <v>-4.6027436583468778E-2</v>
      </c>
    </row>
    <row r="137" spans="1:14" x14ac:dyDescent="0.2">
      <c r="A137" s="282" t="s">
        <v>363</v>
      </c>
      <c r="B137" s="302">
        <f>SUM(B135:B136)</f>
        <v>4.2044672293869878</v>
      </c>
      <c r="C137" s="299" t="str">
        <f>CONCATENATE("(",ROUND((B137/$H137)*100,1),")")</f>
        <v>(92.9)</v>
      </c>
      <c r="D137" s="302">
        <f>SUM(D135:D136)</f>
        <v>0.31953277061300484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4.523999999999992</v>
      </c>
      <c r="I137" s="299" t="str">
        <f>CONCATENATE("(",ROUND((H137/$H137)*100,1),")")</f>
        <v>(100)</v>
      </c>
      <c r="K137" s="302">
        <f t="shared" si="112"/>
        <v>-0.19419411526543051</v>
      </c>
      <c r="L137" s="302">
        <f t="shared" si="113"/>
        <v>-1.280588473455635E-2</v>
      </c>
      <c r="M137" s="302">
        <f t="shared" si="114"/>
        <v>0</v>
      </c>
      <c r="N137" s="302">
        <f t="shared" si="115"/>
        <v>-0.20699999999998686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3.0450019342341568</v>
      </c>
      <c r="C140" s="299" t="str">
        <f>CONCATENATE("(",ROUND((B140/$H142)*100,1),")")</f>
        <v>(70.5)</v>
      </c>
      <c r="D140" s="302">
        <f>'Ind T6'!R54</f>
        <v>6.1234042553187165E-2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3.1062359767873438</v>
      </c>
      <c r="I140" s="299" t="str">
        <f>CONCATENATE("(",ROUND((H140/$H142)*100,1),")")</f>
        <v>(72)</v>
      </c>
      <c r="K140" s="302">
        <f>B145-B140</f>
        <v>-5.0436959545314686E-2</v>
      </c>
      <c r="L140" s="302">
        <f>D145-D140</f>
        <v>1.5812242261382531E-3</v>
      </c>
      <c r="M140" s="302">
        <f>F145-F140</f>
        <v>0</v>
      </c>
      <c r="N140" s="302">
        <f>SUM(K140:M140)</f>
        <v>-4.8855735319176433E-2</v>
      </c>
    </row>
    <row r="141" spans="1:14" x14ac:dyDescent="0.2">
      <c r="A141" s="282" t="s">
        <v>365</v>
      </c>
      <c r="B141" s="302">
        <f>'Ind T6'!Q53</f>
        <v>0.96527117988740019</v>
      </c>
      <c r="C141" s="299" t="str">
        <f>CONCATENATE("(",ROUND((B141/$H142)*100,1),")")</f>
        <v>(22.4)</v>
      </c>
      <c r="D141" s="302">
        <f>'Ind T6'!R53</f>
        <v>0.24549284332526131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1.2107640232126615</v>
      </c>
      <c r="I141" s="299" t="str">
        <f>CONCATENATE("(",ROUND((H141/$H142)*100,1),")")</f>
        <v>(28)</v>
      </c>
      <c r="K141" s="302">
        <f t="shared" ref="K141:K142" si="117">B146-B141</f>
        <v>1.4758159330712006E-2</v>
      </c>
      <c r="L141" s="302">
        <f t="shared" ref="L141:L142" si="118">D146-D141</f>
        <v>-9.0242401153939333E-4</v>
      </c>
      <c r="M141" s="302">
        <f t="shared" ref="M141:M142" si="119">F146-F141</f>
        <v>0</v>
      </c>
      <c r="N141" s="302">
        <f t="shared" ref="N141:N142" si="120">SUM(K141:M141)</f>
        <v>1.3855735319172613E-2</v>
      </c>
    </row>
    <row r="142" spans="1:14" x14ac:dyDescent="0.2">
      <c r="A142" s="282" t="s">
        <v>363</v>
      </c>
      <c r="B142" s="302">
        <f>SUM(B140:B141)</f>
        <v>4.0102731141215573</v>
      </c>
      <c r="C142" s="299" t="str">
        <f>CONCATENATE("(",ROUND((B142/$H142)*100,1),")")</f>
        <v>(92.9)</v>
      </c>
      <c r="D142" s="302">
        <f>SUM(D140:D141)</f>
        <v>0.30672688587844849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4.3170000000000055</v>
      </c>
      <c r="I142" s="299" t="str">
        <f>CONCATENATE("(",ROUND((H142/$H142)*100,1),")")</f>
        <v>(100)</v>
      </c>
      <c r="K142" s="302">
        <f t="shared" si="117"/>
        <v>-3.5678800214602902E-2</v>
      </c>
      <c r="L142" s="302">
        <f t="shared" si="118"/>
        <v>6.7880021459881812E-4</v>
      </c>
      <c r="M142" s="302">
        <f t="shared" si="119"/>
        <v>0</v>
      </c>
      <c r="N142" s="302">
        <f t="shared" si="120"/>
        <v>-3.5000000000004083E-2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2.9945649746888421</v>
      </c>
      <c r="C145" s="299" t="str">
        <f>CONCATENATE("(",ROUND((B145/$H147)*100,1),")")</f>
        <v>(69.9)</v>
      </c>
      <c r="D145" s="302">
        <f>'Ind T6'!W54</f>
        <v>6.2815266779325418E-2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3.0573802414681674</v>
      </c>
      <c r="I145" s="299" t="str">
        <f>CONCATENATE("(",ROUND((H145/$H147)*100,1),")")</f>
        <v>(71.4)</v>
      </c>
      <c r="K145" s="302">
        <f>B145-B135</f>
        <v>-0.2097478356240412</v>
      </c>
      <c r="L145" s="302">
        <f>D145-D135</f>
        <v>-8.0463111653453212E-5</v>
      </c>
      <c r="M145" s="302">
        <f>F145-F135</f>
        <v>0</v>
      </c>
      <c r="N145" s="302">
        <f>SUM(K145:M145)</f>
        <v>-0.20982829873569464</v>
      </c>
    </row>
    <row r="146" spans="1:14" x14ac:dyDescent="0.2">
      <c r="A146" s="282" t="s">
        <v>365</v>
      </c>
      <c r="B146" s="302">
        <f>'Ind T6'!V53</f>
        <v>0.98002933921811219</v>
      </c>
      <c r="C146" s="299" t="str">
        <f>CONCATENATE("(",ROUND((B146/$H147)*100,1),")")</f>
        <v>(22.9)</v>
      </c>
      <c r="D146" s="302">
        <f>'Ind T6'!W53</f>
        <v>0.24459041931372191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1.2246197585318341</v>
      </c>
      <c r="I146" s="299" t="str">
        <f>CONCATENATE("(",ROUND((H146/$H147)*100,1),")")</f>
        <v>(28.6)</v>
      </c>
      <c r="K146" s="302">
        <f t="shared" ref="K146:K147" si="122">B146-B136</f>
        <v>-2.0125079855992101E-2</v>
      </c>
      <c r="L146" s="302">
        <f t="shared" ref="L146:L147" si="123">D146-D136</f>
        <v>-1.2046621408304065E-2</v>
      </c>
      <c r="M146" s="302">
        <f t="shared" ref="M146:M147" si="124">F146-F136</f>
        <v>0</v>
      </c>
      <c r="N146" s="302">
        <f t="shared" ref="N146:N147" si="125">SUM(K146:M146)</f>
        <v>-3.2171701264296165E-2</v>
      </c>
    </row>
    <row r="147" spans="1:14" x14ac:dyDescent="0.2">
      <c r="A147" s="282" t="s">
        <v>363</v>
      </c>
      <c r="B147" s="302">
        <f>SUM(B145:B146)</f>
        <v>3.9745943139069544</v>
      </c>
      <c r="C147" s="299" t="str">
        <f>CONCATENATE("(",ROUND((B147/$H147)*100,1),")")</f>
        <v>(92.8)</v>
      </c>
      <c r="D147" s="302">
        <f>SUM(D145:D146)</f>
        <v>0.3074056860930473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4.2820000000000018</v>
      </c>
      <c r="I147" s="299" t="str">
        <f>CONCATENATE("(",ROUND((H147/$H147)*100,1),")")</f>
        <v>(100)</v>
      </c>
      <c r="K147" s="302">
        <f t="shared" si="122"/>
        <v>-0.22987291548003341</v>
      </c>
      <c r="L147" s="302">
        <f t="shared" si="123"/>
        <v>-1.2127084519957532E-2</v>
      </c>
      <c r="M147" s="302">
        <f t="shared" si="124"/>
        <v>0</v>
      </c>
      <c r="N147" s="302">
        <f t="shared" si="125"/>
        <v>-0.24199999999999094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4.9863803117495511</v>
      </c>
      <c r="C156" s="299" t="str">
        <f>CONCATENATE("(",ROUND((B156/$H158)*100,1),")")</f>
        <v>(56.3)</v>
      </c>
      <c r="D156" s="302">
        <f>'Ind T6'!M63</f>
        <v>0.66169975701091877</v>
      </c>
      <c r="E156" s="299" t="str">
        <f>CONCATENATE("(",ROUND((D156/$H158)*100,1),")")</f>
        <v>(7.5)</v>
      </c>
      <c r="F156" s="302">
        <f>'Ind T6'!N63</f>
        <v>0.42852936643754475</v>
      </c>
      <c r="G156" s="299" t="str">
        <f>CONCATENATE("(",ROUND((F156/$H158)*100,1),")")</f>
        <v>(4.8)</v>
      </c>
      <c r="H156" s="302">
        <f>SUM(B156,D156,F156)</f>
        <v>6.076609435198014</v>
      </c>
      <c r="I156" s="299" t="str">
        <f>CONCATENATE("(",ROUND((H156/$H158)*100,1),")")</f>
        <v>(68.6)</v>
      </c>
      <c r="K156" s="302">
        <f>B161-B156</f>
        <v>0.13343495775601255</v>
      </c>
      <c r="L156" s="302">
        <f>D161-D156</f>
        <v>2.5315946507042497E-2</v>
      </c>
      <c r="M156" s="302">
        <f>F161-F156</f>
        <v>-1.8343573211477837E-3</v>
      </c>
      <c r="N156" s="302">
        <f>SUM(K156:M156)</f>
        <v>0.15691654694190726</v>
      </c>
    </row>
    <row r="157" spans="1:14" x14ac:dyDescent="0.2">
      <c r="A157" s="282" t="s">
        <v>365</v>
      </c>
      <c r="B157" s="302">
        <f>'Ind T6'!L62</f>
        <v>1.5823026728935317</v>
      </c>
      <c r="C157" s="299" t="str">
        <f>CONCATENATE("(",ROUND((B157/$H158)*100,1),")")</f>
        <v>(17.9)</v>
      </c>
      <c r="D157" s="302">
        <f>'Ind T6'!M62</f>
        <v>1.1606003674618397</v>
      </c>
      <c r="E157" s="299" t="str">
        <f>CONCATENATE("(",ROUND((D157/$H158)*100,1),")")</f>
        <v>(13.1)</v>
      </c>
      <c r="F157" s="302">
        <f>'Ind T6'!N62</f>
        <v>4.1487524446618393E-2</v>
      </c>
      <c r="G157" s="299" t="str">
        <f>CONCATENATE("(",ROUND((F157/$H158)*100,1),")")</f>
        <v>(0.5)</v>
      </c>
      <c r="H157" s="302">
        <f t="shared" ref="H157" si="126">SUM(B157,D157,F157)</f>
        <v>2.7843905648019898</v>
      </c>
      <c r="I157" s="299" t="str">
        <f>CONCATENATE("(",ROUND((H157/$H158)*100,1),")")</f>
        <v>(31.4)</v>
      </c>
      <c r="K157" s="302">
        <f t="shared" ref="K157:K158" si="127">B162-B157</f>
        <v>0.11765444225948229</v>
      </c>
      <c r="L157" s="302">
        <f t="shared" ref="L157:L158" si="128">D162-D157</f>
        <v>5.4404486364195037E-2</v>
      </c>
      <c r="M157" s="302">
        <f t="shared" ref="M157:M158" si="129">F162-F157</f>
        <v>1.0245244343883644E-3</v>
      </c>
      <c r="N157" s="302">
        <f t="shared" ref="N157:N158" si="130">SUM(K157:M157)</f>
        <v>0.17308345305806569</v>
      </c>
    </row>
    <row r="158" spans="1:14" x14ac:dyDescent="0.2">
      <c r="A158" s="282" t="s">
        <v>363</v>
      </c>
      <c r="B158" s="302">
        <f>SUM(B156:B157)</f>
        <v>6.5686829846430825</v>
      </c>
      <c r="C158" s="299" t="str">
        <f>CONCATENATE("(",ROUND((B158/$H158)*100,1),")")</f>
        <v>(74.1)</v>
      </c>
      <c r="D158" s="302">
        <f>SUM(D156:D157)</f>
        <v>1.8223001244727586</v>
      </c>
      <c r="E158" s="299" t="str">
        <f>CONCATENATE("(",ROUND((D158/$H158)*100,1),")")</f>
        <v>(20.6)</v>
      </c>
      <c r="F158" s="302">
        <f>SUM(F156:F157)</f>
        <v>0.47001689088416315</v>
      </c>
      <c r="G158" s="299" t="str">
        <f>CONCATENATE("(",ROUND((F158/$H158)*100,1),")")</f>
        <v>(5.3)</v>
      </c>
      <c r="H158" s="302">
        <f>SUM(H156:H157)</f>
        <v>8.8610000000000042</v>
      </c>
      <c r="I158" s="299" t="str">
        <f>CONCATENATE("(",ROUND((H158/$H158)*100,1),")")</f>
        <v>(100)</v>
      </c>
      <c r="K158" s="302">
        <f t="shared" si="127"/>
        <v>0.25108940001549485</v>
      </c>
      <c r="L158" s="302">
        <f t="shared" si="128"/>
        <v>7.9720432871237534E-2</v>
      </c>
      <c r="M158" s="302">
        <f t="shared" si="129"/>
        <v>-8.0983288675945397E-4</v>
      </c>
      <c r="N158" s="302">
        <f t="shared" si="130"/>
        <v>0.32999999999997293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5.1198152695055636</v>
      </c>
      <c r="C161" s="299" t="str">
        <f>CONCATENATE("(",ROUND((B161/$H163)*100,1),")")</f>
        <v>(55.7)</v>
      </c>
      <c r="D161" s="302">
        <f>'Ind T6'!R63</f>
        <v>0.68701570351796126</v>
      </c>
      <c r="E161" s="299" t="str">
        <f>CONCATENATE("(",ROUND((D161/$H163)*100,1),")")</f>
        <v>(7.5)</v>
      </c>
      <c r="F161" s="302">
        <f>'Ind T6'!S63</f>
        <v>0.42669500911639696</v>
      </c>
      <c r="G161" s="299" t="str">
        <f>CONCATENATE("(",ROUND((F161/$H163)*100,1),")")</f>
        <v>(4.6)</v>
      </c>
      <c r="H161" s="302">
        <f>SUM(B161,D161,F161)</f>
        <v>6.2335259821399216</v>
      </c>
      <c r="I161" s="299" t="str">
        <f>CONCATENATE("(",ROUND((H161/$H163)*100,1),")")</f>
        <v>(67.8)</v>
      </c>
      <c r="K161" s="302">
        <f>B166-B161</f>
        <v>0.16017496640629059</v>
      </c>
      <c r="L161" s="302">
        <f>D166-D161</f>
        <v>3.2363303802422028E-2</v>
      </c>
      <c r="M161" s="302">
        <f>F166-F161</f>
        <v>-1.5621290661081588E-2</v>
      </c>
      <c r="N161" s="302">
        <f>SUM(K161:M161)</f>
        <v>0.17691697954763103</v>
      </c>
    </row>
    <row r="162" spans="1:14" x14ac:dyDescent="0.2">
      <c r="A162" s="282" t="s">
        <v>365</v>
      </c>
      <c r="B162" s="302">
        <f>'Ind T6'!Q62</f>
        <v>1.699957115153014</v>
      </c>
      <c r="C162" s="299" t="str">
        <f>CONCATENATE("(",ROUND((B162/$H163)*100,1),")")</f>
        <v>(18.5)</v>
      </c>
      <c r="D162" s="302">
        <f>'Ind T6'!R62</f>
        <v>1.2150048538260347</v>
      </c>
      <c r="E162" s="299" t="str">
        <f>CONCATENATE("(",ROUND((D162/$H163)*100,1),")")</f>
        <v>(13.2)</v>
      </c>
      <c r="F162" s="302">
        <f>'Ind T6'!S62</f>
        <v>4.2512048881006757E-2</v>
      </c>
      <c r="G162" s="299" t="str">
        <f>CONCATENATE("(",ROUND((F162/$H163)*100,1),")")</f>
        <v>(0.5)</v>
      </c>
      <c r="H162" s="302">
        <f t="shared" ref="H162" si="131">SUM(B162,D162,F162)</f>
        <v>2.9574740178600556</v>
      </c>
      <c r="I162" s="299" t="str">
        <f>CONCATENATE("(",ROUND((H162/$H163)*100,1),")")</f>
        <v>(32.2)</v>
      </c>
      <c r="K162" s="302">
        <f t="shared" ref="K162:K163" si="132">B167-B162</f>
        <v>0.21384272216578659</v>
      </c>
      <c r="L162" s="302">
        <f t="shared" ref="L162:L163" si="133">D167-D162</f>
        <v>8.2708734473818435E-2</v>
      </c>
      <c r="M162" s="302">
        <f t="shared" ref="M162:M163" si="134">F167-F162</f>
        <v>1.5315638128037615E-3</v>
      </c>
      <c r="N162" s="302">
        <f t="shared" ref="N162:N163" si="135">SUM(K162:M162)</f>
        <v>0.29808302045240881</v>
      </c>
    </row>
    <row r="163" spans="1:14" x14ac:dyDescent="0.2">
      <c r="A163" s="282" t="s">
        <v>363</v>
      </c>
      <c r="B163" s="302">
        <f>SUM(B161:B162)</f>
        <v>6.8197723846585774</v>
      </c>
      <c r="C163" s="299" t="str">
        <f>CONCATENATE("(",ROUND((B163/$H163)*100,1),")")</f>
        <v>(74.2)</v>
      </c>
      <c r="D163" s="302">
        <f>SUM(D161:D162)</f>
        <v>1.9020205573439961</v>
      </c>
      <c r="E163" s="299" t="str">
        <f>CONCATENATE("(",ROUND((D163/$H163)*100,1),")")</f>
        <v>(20.7)</v>
      </c>
      <c r="F163" s="302">
        <f>SUM(F161:F162)</f>
        <v>0.4692070579974037</v>
      </c>
      <c r="G163" s="299" t="str">
        <f>CONCATENATE("(",ROUND((F163/$H163)*100,1),")")</f>
        <v>(5.1)</v>
      </c>
      <c r="H163" s="302">
        <f>SUM(H161:H162)</f>
        <v>9.1909999999999776</v>
      </c>
      <c r="I163" s="299" t="str">
        <f>CONCATENATE("(",ROUND((H163/$H163)*100,1),")")</f>
        <v>(100)</v>
      </c>
      <c r="K163" s="302">
        <f t="shared" si="132"/>
        <v>0.37401768857207784</v>
      </c>
      <c r="L163" s="302">
        <f t="shared" si="133"/>
        <v>0.11507203827624046</v>
      </c>
      <c r="M163" s="302">
        <f t="shared" si="134"/>
        <v>-1.4089726848277806E-2</v>
      </c>
      <c r="N163" s="302">
        <f t="shared" si="135"/>
        <v>0.4750000000000405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5.2799902359118542</v>
      </c>
      <c r="C166" s="299" t="str">
        <f>CONCATENATE("(",ROUND((B166/$H168)*100,1),")")</f>
        <v>(54.6)</v>
      </c>
      <c r="D166" s="302">
        <f>'Ind T6'!W63</f>
        <v>0.71937900732038329</v>
      </c>
      <c r="E166" s="299" t="str">
        <f>CONCATENATE("(",ROUND((D166/$H168)*100,1),")")</f>
        <v>(7.4)</v>
      </c>
      <c r="F166" s="302">
        <f>'Ind T6'!X63</f>
        <v>0.41107371845531537</v>
      </c>
      <c r="G166" s="299" t="str">
        <f>CONCATENATE("(",ROUND((F166/$H168)*100,1),")")</f>
        <v>(4.3)</v>
      </c>
      <c r="H166" s="302">
        <f>SUM(B166,D166,F166)</f>
        <v>6.4104429616875533</v>
      </c>
      <c r="I166" s="299" t="str">
        <f>CONCATENATE("(",ROUND((H166/$H168)*100,1),")")</f>
        <v>(66.3)</v>
      </c>
      <c r="K166" s="302">
        <f>B166-B156</f>
        <v>0.29360992416230314</v>
      </c>
      <c r="L166" s="302">
        <f>D166-D156</f>
        <v>5.7679250309464525E-2</v>
      </c>
      <c r="M166" s="302">
        <f>F166-F156</f>
        <v>-1.7455647982229372E-2</v>
      </c>
      <c r="N166" s="302">
        <f>SUM(K166:M166)</f>
        <v>0.33383352648953829</v>
      </c>
    </row>
    <row r="167" spans="1:14" x14ac:dyDescent="0.2">
      <c r="A167" s="282" t="s">
        <v>365</v>
      </c>
      <c r="B167" s="302">
        <f>'Ind T6'!V62</f>
        <v>1.9137998373188005</v>
      </c>
      <c r="C167" s="299" t="str">
        <f>CONCATENATE("(",ROUND((B167/$H168)*100,1),")")</f>
        <v>(19.8)</v>
      </c>
      <c r="D167" s="302">
        <f>'Ind T6'!W62</f>
        <v>1.2977135882998532</v>
      </c>
      <c r="E167" s="299" t="str">
        <f>CONCATENATE("(",ROUND((D167/$H168)*100,1),")")</f>
        <v>(13.4)</v>
      </c>
      <c r="F167" s="302">
        <f>'Ind T6'!X62</f>
        <v>4.4043612693810519E-2</v>
      </c>
      <c r="G167" s="299" t="str">
        <f>CONCATENATE("(",ROUND((F167/$H168)*100,1),")")</f>
        <v>(0.5)</v>
      </c>
      <c r="H167" s="302">
        <f t="shared" ref="H167" si="136">SUM(B167,D167,F167)</f>
        <v>3.2555570383124643</v>
      </c>
      <c r="I167" s="299" t="str">
        <f>CONCATENATE("(",ROUND((H167/$H168)*100,1),")")</f>
        <v>(33.7)</v>
      </c>
      <c r="K167" s="302">
        <f t="shared" ref="K167:K168" si="137">B167-B157</f>
        <v>0.33149716442526889</v>
      </c>
      <c r="L167" s="302">
        <f t="shared" ref="L167:L168" si="138">D167-D157</f>
        <v>0.13711322083801347</v>
      </c>
      <c r="M167" s="302">
        <f t="shared" ref="M167:M168" si="139">F167-F157</f>
        <v>2.5560882471921259E-3</v>
      </c>
      <c r="N167" s="302">
        <f t="shared" ref="N167:N168" si="140">SUM(K167:M167)</f>
        <v>0.47116647351047447</v>
      </c>
    </row>
    <row r="168" spans="1:14" x14ac:dyDescent="0.2">
      <c r="A168" s="282" t="s">
        <v>363</v>
      </c>
      <c r="B168" s="302">
        <f>SUM(B166:B167)</f>
        <v>7.1937900732306552</v>
      </c>
      <c r="C168" s="299" t="str">
        <f>CONCATENATE("(",ROUND((B168/$H168)*100,1),")")</f>
        <v>(74.4)</v>
      </c>
      <c r="D168" s="302">
        <f>SUM(D166:D167)</f>
        <v>2.0170925956202366</v>
      </c>
      <c r="E168" s="299" t="str">
        <f>CONCATENATE("(",ROUND((D168/$H168)*100,1),")")</f>
        <v>(20.9)</v>
      </c>
      <c r="F168" s="302">
        <f>SUM(F166:F167)</f>
        <v>0.45511733114912589</v>
      </c>
      <c r="G168" s="299" t="str">
        <f>CONCATENATE("(",ROUND((F168/$H168)*100,1),")")</f>
        <v>(4.7)</v>
      </c>
      <c r="H168" s="302">
        <f>SUM(H166:H167)</f>
        <v>9.6660000000000181</v>
      </c>
      <c r="I168" s="299" t="str">
        <f>CONCATENATE("(",ROUND((H168/$H168)*100,1),")")</f>
        <v>(100)</v>
      </c>
      <c r="K168" s="302">
        <f t="shared" si="137"/>
        <v>0.62510708858757269</v>
      </c>
      <c r="L168" s="302">
        <f t="shared" si="138"/>
        <v>0.194792471147478</v>
      </c>
      <c r="M168" s="302">
        <f t="shared" si="139"/>
        <v>-1.489955973503726E-2</v>
      </c>
      <c r="N168" s="302">
        <f t="shared" si="140"/>
        <v>0.80500000000001348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41.824850961350187</v>
      </c>
      <c r="C177" s="299" t="str">
        <f>CONCATENATE("(",ROUND((B177/$H179)*100,1),")")</f>
        <v>(50.5)</v>
      </c>
      <c r="D177" s="302">
        <f>'Ind T6'!M72</f>
        <v>3.2995558140013777</v>
      </c>
      <c r="E177" s="299" t="str">
        <f>CONCATENATE("(",ROUND((D177/$H179)*100,1),")")</f>
        <v>(4)</v>
      </c>
      <c r="F177" s="302">
        <f>'Ind T6'!N72</f>
        <v>25.531424408604522</v>
      </c>
      <c r="G177" s="299" t="str">
        <f>CONCATENATE("(",ROUND((F177/$H179)*100,1),")")</f>
        <v>(30.8)</v>
      </c>
      <c r="H177" s="302">
        <f>SUM(B177,D177,F177)</f>
        <v>70.655831183956082</v>
      </c>
      <c r="I177" s="299" t="str">
        <f>CONCATENATE("(",ROUND((H177/$H179)*100,1),")")</f>
        <v>(85.3)</v>
      </c>
      <c r="K177" s="302">
        <f>B182-B177</f>
        <v>-0.34978378969127988</v>
      </c>
      <c r="L177" s="302">
        <f>D182-D177</f>
        <v>7.4444329828385225E-2</v>
      </c>
      <c r="M177" s="302">
        <f>F182-F177</f>
        <v>0.3665827525749954</v>
      </c>
      <c r="N177" s="302">
        <f>SUM(K177:M177)</f>
        <v>9.1243292712100743E-2</v>
      </c>
    </row>
    <row r="178" spans="1:14" x14ac:dyDescent="0.2">
      <c r="A178" s="282" t="s">
        <v>365</v>
      </c>
      <c r="B178" s="302">
        <f>'Ind T6'!L71</f>
        <v>6.8249527613085723</v>
      </c>
      <c r="C178" s="299" t="str">
        <f>CONCATENATE("(",ROUND((B178/$H179)*100,1),")")</f>
        <v>(8.2)</v>
      </c>
      <c r="D178" s="302">
        <f>'Ind T6'!M71</f>
        <v>4.1898586406811082</v>
      </c>
      <c r="E178" s="299" t="str">
        <f>CONCATENATE("(",ROUND((D178/$H179)*100,1),")")</f>
        <v>(5.1)</v>
      </c>
      <c r="F178" s="302">
        <f>'Ind T6'!N71</f>
        <v>1.12035741405407</v>
      </c>
      <c r="G178" s="299" t="str">
        <f>CONCATENATE("(",ROUND((F178/$H179)*100,1),")")</f>
        <v>(1.4)</v>
      </c>
      <c r="H178" s="302">
        <f t="shared" ref="H178" si="141">SUM(B178,D178,F178)</f>
        <v>12.13516881604375</v>
      </c>
      <c r="I178" s="299" t="str">
        <f>CONCATENATE("(",ROUND((H178/$H179)*100,1),")")</f>
        <v>(14.7)</v>
      </c>
      <c r="K178" s="302">
        <f t="shared" ref="K178:K179" si="142">B183-B178</f>
        <v>5.8944754562749502E-2</v>
      </c>
      <c r="L178" s="302">
        <f t="shared" ref="L178:L179" si="143">D183-D178</f>
        <v>6.4278409328642816E-2</v>
      </c>
      <c r="M178" s="302">
        <f t="shared" ref="M178:M179" si="144">F183-F178</f>
        <v>1.4533543396573423E-2</v>
      </c>
      <c r="N178" s="302">
        <f t="shared" ref="N178:N179" si="145">SUM(K178:M178)</f>
        <v>0.13775670728796574</v>
      </c>
    </row>
    <row r="179" spans="1:14" x14ac:dyDescent="0.2">
      <c r="A179" s="282" t="s">
        <v>363</v>
      </c>
      <c r="B179" s="302">
        <f>SUM(B177:B178)</f>
        <v>48.64980372265876</v>
      </c>
      <c r="C179" s="299" t="str">
        <f>CONCATENATE("(",ROUND((B179/$H179)*100,1),")")</f>
        <v>(58.8)</v>
      </c>
      <c r="D179" s="302">
        <f>SUM(D177:D178)</f>
        <v>7.4894144546824855</v>
      </c>
      <c r="E179" s="299" t="str">
        <f>CONCATENATE("(",ROUND((D179/$H179)*100,1),")")</f>
        <v>(9)</v>
      </c>
      <c r="F179" s="302">
        <f>SUM(F177:F178)</f>
        <v>26.651781822658592</v>
      </c>
      <c r="G179" s="299" t="str">
        <f>CONCATENATE("(",ROUND((F179/$H179)*100,1),")")</f>
        <v>(32.2)</v>
      </c>
      <c r="H179" s="302">
        <f>SUM(H177:H178)</f>
        <v>82.790999999999826</v>
      </c>
      <c r="I179" s="299" t="str">
        <f>CONCATENATE("(",ROUND((H179/$H179)*100,1),")")</f>
        <v>(100)</v>
      </c>
      <c r="K179" s="302">
        <f t="shared" si="142"/>
        <v>-0.29083903512852771</v>
      </c>
      <c r="L179" s="302">
        <f t="shared" si="143"/>
        <v>0.13872273915702849</v>
      </c>
      <c r="M179" s="302">
        <f t="shared" si="144"/>
        <v>0.38111629597156949</v>
      </c>
      <c r="N179" s="302">
        <f t="shared" si="145"/>
        <v>0.22900000000007026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41.475067171658907</v>
      </c>
      <c r="C182" s="299" t="str">
        <f>CONCATENATE("(",ROUND((B182/$H184)*100,1),")")</f>
        <v>(50)</v>
      </c>
      <c r="D182" s="302">
        <f>'Ind T6'!R72</f>
        <v>3.3740001438297629</v>
      </c>
      <c r="E182" s="299" t="str">
        <f>CONCATENATE("(",ROUND((D182/$H184)*100,1),")")</f>
        <v>(4.1)</v>
      </c>
      <c r="F182" s="302">
        <f>'Ind T6'!S72</f>
        <v>25.898007161179518</v>
      </c>
      <c r="G182" s="299" t="str">
        <f>CONCATENATE("(",ROUND((F182/$H184)*100,1),")")</f>
        <v>(31.2)</v>
      </c>
      <c r="H182" s="302">
        <f>SUM(B182,D182,F182)</f>
        <v>70.747074476668189</v>
      </c>
      <c r="I182" s="299" t="str">
        <f>CONCATENATE("(",ROUND((H182/$H184)*100,1),")")</f>
        <v>(85.2)</v>
      </c>
      <c r="K182" s="302">
        <f>B187-B182</f>
        <v>0.18752055775161125</v>
      </c>
      <c r="L182" s="302">
        <f>D187-D182</f>
        <v>0.25324401725930334</v>
      </c>
      <c r="M182" s="302">
        <f>F187-F182</f>
        <v>1.5594929952273944</v>
      </c>
      <c r="N182" s="302">
        <f>SUM(K182:M182)</f>
        <v>2.000257570238309</v>
      </c>
    </row>
    <row r="183" spans="1:14" x14ac:dyDescent="0.2">
      <c r="A183" s="282" t="s">
        <v>365</v>
      </c>
      <c r="B183" s="302">
        <f>'Ind T6'!Q71</f>
        <v>6.8838975158713218</v>
      </c>
      <c r="C183" s="299" t="str">
        <f>CONCATENATE("(",ROUND((B183/$H184)*100,1),")")</f>
        <v>(8.3)</v>
      </c>
      <c r="D183" s="302">
        <f>'Ind T6'!R71</f>
        <v>4.2541370500097511</v>
      </c>
      <c r="E183" s="299" t="str">
        <f>CONCATENATE("(",ROUND((D183/$H184)*100,1),")")</f>
        <v>(5.1)</v>
      </c>
      <c r="F183" s="302">
        <f>'Ind T6'!S71</f>
        <v>1.1348909574506434</v>
      </c>
      <c r="G183" s="299" t="str">
        <f>CONCATENATE("(",ROUND((F183/$H184)*100,1),")")</f>
        <v>(1.4)</v>
      </c>
      <c r="H183" s="302">
        <f t="shared" ref="H183" si="146">SUM(B183,D183,F183)</f>
        <v>12.272925523331716</v>
      </c>
      <c r="I183" s="299" t="str">
        <f>CONCATENATE("(",ROUND((H183/$H184)*100,1),")")</f>
        <v>(14.8)</v>
      </c>
      <c r="K183" s="302">
        <f t="shared" ref="K183:K184" si="147">B188-B183</f>
        <v>0.35461936383646719</v>
      </c>
      <c r="L183" s="302">
        <f t="shared" ref="L183:L184" si="148">D188-D183</f>
        <v>0.26880289048536277</v>
      </c>
      <c r="M183" s="302">
        <f t="shared" ref="M183:M184" si="149">F188-F183</f>
        <v>9.2320175439892571E-2</v>
      </c>
      <c r="N183" s="302">
        <f t="shared" ref="N183:N184" si="150">SUM(K183:M183)</f>
        <v>0.71574242976172253</v>
      </c>
    </row>
    <row r="184" spans="1:14" x14ac:dyDescent="0.2">
      <c r="A184" s="282" t="s">
        <v>363</v>
      </c>
      <c r="B184" s="302">
        <f>SUM(B182:B183)</f>
        <v>48.358964687530232</v>
      </c>
      <c r="C184" s="299" t="str">
        <f>CONCATENATE("(",ROUND((B184/$H184)*100,1),")")</f>
        <v>(58.2)</v>
      </c>
      <c r="D184" s="302">
        <f>SUM(D182:D183)</f>
        <v>7.6281371938395139</v>
      </c>
      <c r="E184" s="299" t="str">
        <f>CONCATENATE("(",ROUND((D184/$H184)*100,1),")")</f>
        <v>(9.2)</v>
      </c>
      <c r="F184" s="302">
        <f>SUM(F182:F183)</f>
        <v>27.032898118630161</v>
      </c>
      <c r="G184" s="299" t="str">
        <f>CONCATENATE("(",ROUND((F184/$H184)*100,1),")")</f>
        <v>(32.6)</v>
      </c>
      <c r="H184" s="302">
        <f>SUM(H182:H183)</f>
        <v>83.019999999999911</v>
      </c>
      <c r="I184" s="299" t="str">
        <f>CONCATENATE("(",ROUND((H184/$H184)*100,1),")")</f>
        <v>(100)</v>
      </c>
      <c r="K184" s="302">
        <f t="shared" si="147"/>
        <v>0.542139921588074</v>
      </c>
      <c r="L184" s="302">
        <f t="shared" si="148"/>
        <v>0.52204690774466656</v>
      </c>
      <c r="M184" s="302">
        <f t="shared" si="149"/>
        <v>1.6518131706672854</v>
      </c>
      <c r="N184" s="302">
        <f t="shared" si="150"/>
        <v>2.7160000000000259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41.662587729410518</v>
      </c>
      <c r="C187" s="299" t="str">
        <f>CONCATENATE("(",ROUND((B187/$H189)*100,1),")")</f>
        <v>(48.6)</v>
      </c>
      <c r="D187" s="302">
        <f>'Ind T6'!W72</f>
        <v>3.6272441610890662</v>
      </c>
      <c r="E187" s="299" t="str">
        <f>CONCATENATE("(",ROUND((D187/$H189)*100,1),")")</f>
        <v>(4.2)</v>
      </c>
      <c r="F187" s="302">
        <f>'Ind T6'!X72</f>
        <v>27.457500156406912</v>
      </c>
      <c r="G187" s="299" t="str">
        <f>CONCATENATE("(",ROUND((F187/$H189)*100,1),")")</f>
        <v>(32)</v>
      </c>
      <c r="H187" s="302">
        <f>SUM(B187,D187,F187)</f>
        <v>72.747332046906493</v>
      </c>
      <c r="I187" s="299" t="str">
        <f>CONCATENATE("(",ROUND((H187/$H189)*100,1),")")</f>
        <v>(84.9)</v>
      </c>
      <c r="K187" s="302">
        <f>B187-B177</f>
        <v>-0.16226323193966863</v>
      </c>
      <c r="L187" s="302">
        <f>D187-D177</f>
        <v>0.32768834708768857</v>
      </c>
      <c r="M187" s="302">
        <f>F187-F177</f>
        <v>1.9260757478023898</v>
      </c>
      <c r="N187" s="302">
        <f>SUM(K187:M187)</f>
        <v>2.0915008629504097</v>
      </c>
    </row>
    <row r="188" spans="1:14" x14ac:dyDescent="0.2">
      <c r="A188" s="282" t="s">
        <v>365</v>
      </c>
      <c r="B188" s="302">
        <f>'Ind T6'!V71</f>
        <v>7.238516879707789</v>
      </c>
      <c r="C188" s="299" t="str">
        <f>CONCATENATE("(",ROUND((B188/$H189)*100,1),")")</f>
        <v>(8.4)</v>
      </c>
      <c r="D188" s="302">
        <f>'Ind T6'!W71</f>
        <v>4.5229399404951138</v>
      </c>
      <c r="E188" s="299" t="str">
        <f>CONCATENATE("(",ROUND((D188/$H189)*100,1),")")</f>
        <v>(5.3)</v>
      </c>
      <c r="F188" s="302">
        <f>'Ind T6'!X71</f>
        <v>1.227211132890536</v>
      </c>
      <c r="G188" s="299" t="str">
        <f>CONCATENATE("(",ROUND((F188/$H189)*100,1),")")</f>
        <v>(1.4)</v>
      </c>
      <c r="H188" s="302">
        <f t="shared" ref="H188" si="151">SUM(B188,D188,F188)</f>
        <v>12.988667953093438</v>
      </c>
      <c r="I188" s="299" t="str">
        <f>CONCATENATE("(",ROUND((H188/$H189)*100,1),")")</f>
        <v>(15.1)</v>
      </c>
      <c r="K188" s="302">
        <f t="shared" ref="K188:K189" si="152">B188-B178</f>
        <v>0.4135641183992167</v>
      </c>
      <c r="L188" s="302">
        <f t="shared" ref="L188:L189" si="153">D188-D178</f>
        <v>0.33308129981400558</v>
      </c>
      <c r="M188" s="302">
        <f t="shared" ref="M188:M189" si="154">F188-F178</f>
        <v>0.10685371883646599</v>
      </c>
      <c r="N188" s="302">
        <f t="shared" ref="N188:N189" si="155">SUM(K188:M188)</f>
        <v>0.85349913704968827</v>
      </c>
    </row>
    <row r="189" spans="1:14" x14ac:dyDescent="0.2">
      <c r="A189" s="282" t="s">
        <v>363</v>
      </c>
      <c r="B189" s="302">
        <f>SUM(B187:B188)</f>
        <v>48.901104609118306</v>
      </c>
      <c r="C189" s="299" t="str">
        <f>CONCATENATE("(",ROUND((B189/$H189)*100,1),")")</f>
        <v>(57)</v>
      </c>
      <c r="D189" s="302">
        <f>SUM(D187:D188)</f>
        <v>8.1501841015841805</v>
      </c>
      <c r="E189" s="299" t="str">
        <f>CONCATENATE("(",ROUND((D189/$H189)*100,1),")")</f>
        <v>(9.5)</v>
      </c>
      <c r="F189" s="302">
        <f>SUM(F187:F188)</f>
        <v>28.684711289297447</v>
      </c>
      <c r="G189" s="299" t="str">
        <f>CONCATENATE("(",ROUND((F189/$H189)*100,1),")")</f>
        <v>(33.5)</v>
      </c>
      <c r="H189" s="302">
        <f>SUM(H187:H188)</f>
        <v>85.735999999999933</v>
      </c>
      <c r="I189" s="299" t="str">
        <f>CONCATENATE("(",ROUND((H189/$H189)*100,1),")")</f>
        <v>(100)</v>
      </c>
      <c r="K189" s="302">
        <f t="shared" si="152"/>
        <v>0.25130088645954629</v>
      </c>
      <c r="L189" s="302">
        <f t="shared" si="153"/>
        <v>0.66076964690169504</v>
      </c>
      <c r="M189" s="302">
        <f t="shared" si="154"/>
        <v>2.0329294666388549</v>
      </c>
      <c r="N189" s="302">
        <f t="shared" si="155"/>
        <v>2.9450000000000962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69.451998137210708</v>
      </c>
      <c r="C198" s="299" t="str">
        <f>CONCATENATE("(",ROUND((B198/$H200)*100,1),")")</f>
        <v>(40)</v>
      </c>
      <c r="D198" s="302">
        <f>'Ind T6'!M81</f>
        <v>18.647853638670963</v>
      </c>
      <c r="E198" s="299" t="str">
        <f>CONCATENATE("(",ROUND((D198/$H200)*100,1),")")</f>
        <v>(10.7)</v>
      </c>
      <c r="F198" s="302">
        <f>'Ind T6'!N81</f>
        <v>9.2673705289487724</v>
      </c>
      <c r="G198" s="299" t="str">
        <f>CONCATENATE("(",ROUND((F198/$H200)*100,1),")")</f>
        <v>(5.3)</v>
      </c>
      <c r="H198" s="302">
        <f>SUM(B198,D198,F198)</f>
        <v>97.367222304830449</v>
      </c>
      <c r="I198" s="299" t="str">
        <f>CONCATENATE("(",ROUND((H198/$H200)*100,1),")")</f>
        <v>(56.1)</v>
      </c>
      <c r="K198" s="302">
        <f>B203-B198</f>
        <v>0.62335834086819375</v>
      </c>
      <c r="L198" s="302">
        <f>D203-D198</f>
        <v>-0.23085022223190776</v>
      </c>
      <c r="M198" s="302">
        <f>F203-F198</f>
        <v>7.135682215249517E-2</v>
      </c>
      <c r="N198" s="302">
        <f>SUM(K198:M198)</f>
        <v>0.46386494078878115</v>
      </c>
    </row>
    <row r="199" spans="1:14" x14ac:dyDescent="0.2">
      <c r="A199" s="282" t="s">
        <v>365</v>
      </c>
      <c r="B199" s="302">
        <f>'Ind T6'!L80</f>
        <v>30.732557216005816</v>
      </c>
      <c r="C199" s="299" t="str">
        <f>CONCATENATE("(",ROUND((B199/$H200)*100,1),")")</f>
        <v>(17.7)</v>
      </c>
      <c r="D199" s="302">
        <f>'Ind T6'!M80</f>
        <v>42.083120839785792</v>
      </c>
      <c r="E199" s="299" t="str">
        <f>CONCATENATE("(",ROUND((D199/$H200)*100,1),")")</f>
        <v>(24.2)</v>
      </c>
      <c r="F199" s="302">
        <f>'Ind T6'!N80</f>
        <v>3.4090996393777613</v>
      </c>
      <c r="G199" s="299" t="str">
        <f>CONCATENATE("(",ROUND((F199/$H200)*100,1),")")</f>
        <v>(2)</v>
      </c>
      <c r="H199" s="302">
        <f t="shared" ref="H199" si="156">SUM(B199,D199,F199)</f>
        <v>76.224777695169365</v>
      </c>
      <c r="I199" s="299" t="str">
        <f>CONCATENATE("(",ROUND((H199/$H200)*100,1),")")</f>
        <v>(43.9)</v>
      </c>
      <c r="K199" s="302">
        <f t="shared" ref="K199:K200" si="157">B204-B199</f>
        <v>0.7645977207469663</v>
      </c>
      <c r="L199" s="302">
        <f t="shared" ref="L199:L200" si="158">D204-D199</f>
        <v>-2.1132281698621682</v>
      </c>
      <c r="M199" s="302">
        <f t="shared" ref="M199:M200" si="159">F204-F199</f>
        <v>6.5765508326822264E-2</v>
      </c>
      <c r="N199" s="302">
        <f t="shared" ref="N199:N200" si="160">SUM(K199:M199)</f>
        <v>-1.2828649407883796</v>
      </c>
    </row>
    <row r="200" spans="1:14" x14ac:dyDescent="0.2">
      <c r="A200" s="282" t="s">
        <v>363</v>
      </c>
      <c r="B200" s="302">
        <f>SUM(B198:B199)</f>
        <v>100.18455535321652</v>
      </c>
      <c r="C200" s="299" t="str">
        <f>CONCATENATE("(",ROUND((B200/$H200)*100,1),")")</f>
        <v>(57.7)</v>
      </c>
      <c r="D200" s="302">
        <f>SUM(D198:D199)</f>
        <v>60.730974478456758</v>
      </c>
      <c r="E200" s="299" t="str">
        <f>CONCATENATE("(",ROUND((D200/$H200)*100,1),")")</f>
        <v>(35)</v>
      </c>
      <c r="F200" s="302">
        <f>SUM(F198:F199)</f>
        <v>12.676470168326533</v>
      </c>
      <c r="G200" s="299" t="str">
        <f>CONCATENATE("(",ROUND((F200/$H200)*100,1),")")</f>
        <v>(7.3)</v>
      </c>
      <c r="H200" s="302">
        <f>SUM(H198:H199)</f>
        <v>173.59199999999981</v>
      </c>
      <c r="I200" s="299" t="str">
        <f>CONCATENATE("(",ROUND((H200/$H200)*100,1),")")</f>
        <v>(100)</v>
      </c>
      <c r="K200" s="302">
        <f t="shared" si="157"/>
        <v>1.3879560616151565</v>
      </c>
      <c r="L200" s="302">
        <f t="shared" si="158"/>
        <v>-2.344078392094076</v>
      </c>
      <c r="M200" s="302">
        <f t="shared" si="159"/>
        <v>0.13712233047931832</v>
      </c>
      <c r="N200" s="302">
        <f t="shared" si="160"/>
        <v>-0.81899999999960116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70.075356478078902</v>
      </c>
      <c r="C203" s="299" t="str">
        <f>CONCATENATE("(",ROUND((B203/$H205)*100,1),")")</f>
        <v>(40.6)</v>
      </c>
      <c r="D203" s="302">
        <f>'Ind T6'!R81</f>
        <v>18.417003416439055</v>
      </c>
      <c r="E203" s="299" t="str">
        <f>CONCATENATE("(",ROUND((D203/$H205)*100,1),")")</f>
        <v>(10.7)</v>
      </c>
      <c r="F203" s="302">
        <f>'Ind T6'!S81</f>
        <v>9.3387273511012676</v>
      </c>
      <c r="G203" s="299" t="str">
        <f>CONCATENATE("(",ROUND((F203/$H205)*100,1),")")</f>
        <v>(5.4)</v>
      </c>
      <c r="H203" s="302">
        <f>SUM(B203,D203,F203)</f>
        <v>97.83108724561923</v>
      </c>
      <c r="I203" s="299" t="str">
        <f>CONCATENATE("(",ROUND((H203/$H205)*100,1),")")</f>
        <v>(56.6)</v>
      </c>
      <c r="K203" s="302">
        <f>B208-B203</f>
        <v>1.1996511510115084</v>
      </c>
      <c r="L203" s="302">
        <f>D208-D203</f>
        <v>-0.10890324840788423</v>
      </c>
      <c r="M203" s="302">
        <f>F208-F203</f>
        <v>0.1556536014091634</v>
      </c>
      <c r="N203" s="302">
        <f>SUM(K203:M203)</f>
        <v>1.2464015040127876</v>
      </c>
    </row>
    <row r="204" spans="1:14" x14ac:dyDescent="0.2">
      <c r="A204" s="282" t="s">
        <v>365</v>
      </c>
      <c r="B204" s="302">
        <f>'Ind T6'!Q80</f>
        <v>31.497154936752782</v>
      </c>
      <c r="C204" s="299" t="str">
        <f>CONCATENATE("(",ROUND((B204/$H205)*100,1),")")</f>
        <v>(18.2)</v>
      </c>
      <c r="D204" s="302">
        <f>'Ind T6'!R80</f>
        <v>39.969892669923624</v>
      </c>
      <c r="E204" s="299" t="str">
        <f>CONCATENATE("(",ROUND((D204/$H205)*100,1),")")</f>
        <v>(23.1)</v>
      </c>
      <c r="F204" s="302">
        <f>'Ind T6'!S80</f>
        <v>3.4748651477045835</v>
      </c>
      <c r="G204" s="299" t="str">
        <f>CONCATENATE("(",ROUND((F204/$H205)*100,1),")")</f>
        <v>(2)</v>
      </c>
      <c r="H204" s="302">
        <f t="shared" ref="H204" si="161">SUM(B204,D204,F204)</f>
        <v>74.941912754380979</v>
      </c>
      <c r="I204" s="299" t="str">
        <f>CONCATENATE("(",ROUND((H204/$H205)*100,1),")")</f>
        <v>(43.4)</v>
      </c>
      <c r="K204" s="302">
        <f t="shared" ref="K204:K205" si="162">B209-B204</f>
        <v>1.9586121695733816</v>
      </c>
      <c r="L204" s="302">
        <f t="shared" ref="L204:L205" si="163">D209-D204</f>
        <v>-3.2991870690873313</v>
      </c>
      <c r="M204" s="302">
        <f t="shared" ref="M204:M205" si="164">F209-F204</f>
        <v>0.19617339550069035</v>
      </c>
      <c r="N204" s="302">
        <f t="shared" ref="N204:N205" si="165">SUM(K204:M204)</f>
        <v>-1.1444015040132594</v>
      </c>
    </row>
    <row r="205" spans="1:14" x14ac:dyDescent="0.2">
      <c r="A205" s="282" t="s">
        <v>363</v>
      </c>
      <c r="B205" s="302">
        <f>SUM(B203:B204)</f>
        <v>101.57251141483168</v>
      </c>
      <c r="C205" s="299" t="str">
        <f>CONCATENATE("(",ROUND((B205/$H205)*100,1),")")</f>
        <v>(58.8)</v>
      </c>
      <c r="D205" s="302">
        <f>SUM(D203:D204)</f>
        <v>58.386896086362682</v>
      </c>
      <c r="E205" s="299" t="str">
        <f>CONCATENATE("(",ROUND((D205/$H205)*100,1),")")</f>
        <v>(33.8)</v>
      </c>
      <c r="F205" s="302">
        <f>SUM(F203:F204)</f>
        <v>12.813592498805852</v>
      </c>
      <c r="G205" s="299" t="str">
        <f>CONCATENATE("(",ROUND((F205/$H205)*100,1),")")</f>
        <v>(7.4)</v>
      </c>
      <c r="H205" s="302">
        <f>SUM(H203:H204)</f>
        <v>172.7730000000002</v>
      </c>
      <c r="I205" s="299" t="str">
        <f>CONCATENATE("(",ROUND((H205/$H205)*100,1),")")</f>
        <v>(100)</v>
      </c>
      <c r="K205" s="302">
        <f t="shared" si="162"/>
        <v>3.1582633205848936</v>
      </c>
      <c r="L205" s="302">
        <f t="shared" si="163"/>
        <v>-3.4080903174952226</v>
      </c>
      <c r="M205" s="302">
        <f t="shared" si="164"/>
        <v>0.35182699690985331</v>
      </c>
      <c r="N205" s="302">
        <f t="shared" si="165"/>
        <v>0.10199999999952425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71.27500762909041</v>
      </c>
      <c r="C208" s="299" t="str">
        <f>CONCATENATE("(",ROUND((B208/$H210)*100,1),")")</f>
        <v>(41.2)</v>
      </c>
      <c r="D208" s="302">
        <f>'Ind T6'!W81</f>
        <v>18.308100168031171</v>
      </c>
      <c r="E208" s="299" t="str">
        <f>CONCATENATE("(",ROUND((D208/$H210)*100,1),")")</f>
        <v>(10.6)</v>
      </c>
      <c r="F208" s="302">
        <f>'Ind T6'!X81</f>
        <v>9.494380952510431</v>
      </c>
      <c r="G208" s="299" t="str">
        <f>CONCATENATE("(",ROUND((F208/$H210)*100,1),")")</f>
        <v>(5.5)</v>
      </c>
      <c r="H208" s="302">
        <f>SUM(B208,D208,F208)</f>
        <v>99.07748874963201</v>
      </c>
      <c r="I208" s="299" t="str">
        <f>CONCATENATE("(",ROUND((H208/$H210)*100,1),")")</f>
        <v>(57.3)</v>
      </c>
      <c r="K208" s="302">
        <f>B208-B198</f>
        <v>1.8230094918797022</v>
      </c>
      <c r="L208" s="302">
        <f>D208-D198</f>
        <v>-0.339753470639792</v>
      </c>
      <c r="M208" s="302">
        <f>F208-F198</f>
        <v>0.22701042356165857</v>
      </c>
      <c r="N208" s="302">
        <f>SUM(K208:M208)</f>
        <v>1.7102664448015688</v>
      </c>
    </row>
    <row r="209" spans="1:14" x14ac:dyDescent="0.2">
      <c r="A209" s="282" t="s">
        <v>365</v>
      </c>
      <c r="B209" s="302">
        <f>'Ind T6'!V80</f>
        <v>33.455767106326164</v>
      </c>
      <c r="C209" s="299" t="str">
        <f>CONCATENATE("(",ROUND((B209/$H210)*100,1),")")</f>
        <v>(19.4)</v>
      </c>
      <c r="D209" s="302">
        <f>'Ind T6'!W80</f>
        <v>36.670705600836293</v>
      </c>
      <c r="E209" s="299" t="str">
        <f>CONCATENATE("(",ROUND((D209/$H210)*100,1),")")</f>
        <v>(21.2)</v>
      </c>
      <c r="F209" s="302">
        <f>'Ind T6'!X80</f>
        <v>3.6710385432052739</v>
      </c>
      <c r="G209" s="299" t="str">
        <f>CONCATENATE("(",ROUND((F209/$H210)*100,1),")")</f>
        <v>(2.1)</v>
      </c>
      <c r="H209" s="302">
        <f t="shared" ref="H209" si="166">SUM(B209,D209,F209)</f>
        <v>73.797511250367734</v>
      </c>
      <c r="I209" s="299" t="str">
        <f>CONCATENATE("(",ROUND((H209/$H210)*100,1),")")</f>
        <v>(42.7)</v>
      </c>
      <c r="K209" s="302">
        <f t="shared" ref="K209:K210" si="167">B209-B199</f>
        <v>2.7232098903203479</v>
      </c>
      <c r="L209" s="302">
        <f t="shared" ref="L209:L210" si="168">D209-D199</f>
        <v>-5.4124152389494995</v>
      </c>
      <c r="M209" s="302">
        <f t="shared" ref="M209:M210" si="169">F209-F199</f>
        <v>0.26193890382751261</v>
      </c>
      <c r="N209" s="302">
        <f t="shared" ref="N209:N210" si="170">SUM(K209:M209)</f>
        <v>-2.427266444801639</v>
      </c>
    </row>
    <row r="210" spans="1:14" x14ac:dyDescent="0.2">
      <c r="A210" s="282" t="s">
        <v>363</v>
      </c>
      <c r="B210" s="302">
        <f>SUM(B208:B209)</f>
        <v>104.73077473541657</v>
      </c>
      <c r="C210" s="299" t="str">
        <f>CONCATENATE("(",ROUND((B210/$H210)*100,1),")")</f>
        <v>(60.6)</v>
      </c>
      <c r="D210" s="302">
        <f>SUM(D208:D209)</f>
        <v>54.97880576886746</v>
      </c>
      <c r="E210" s="299" t="str">
        <f>CONCATENATE("(",ROUND((D210/$H210)*100,1),")")</f>
        <v>(31.8)</v>
      </c>
      <c r="F210" s="302">
        <f>SUM(F208:F209)</f>
        <v>13.165419495715705</v>
      </c>
      <c r="G210" s="299" t="str">
        <f>CONCATENATE("(",ROUND((F210/$H210)*100,1),")")</f>
        <v>(7.6)</v>
      </c>
      <c r="H210" s="302">
        <f>SUM(H208:H209)</f>
        <v>172.87499999999974</v>
      </c>
      <c r="I210" s="299" t="str">
        <f>CONCATENATE("(",ROUND((H210/$H210)*100,1),")")</f>
        <v>(100)</v>
      </c>
      <c r="K210" s="302">
        <f t="shared" si="167"/>
        <v>4.5462193822000501</v>
      </c>
      <c r="L210" s="302">
        <f t="shared" si="168"/>
        <v>-5.7521687095892986</v>
      </c>
      <c r="M210" s="302">
        <f t="shared" si="169"/>
        <v>0.48894932738917163</v>
      </c>
      <c r="N210" s="302">
        <f t="shared" si="170"/>
        <v>-0.71700000000007691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36.231828253406476</v>
      </c>
      <c r="C219" s="299" t="str">
        <f>CONCATENATE("(",ROUND((B219/$H221)*100,1),")")</f>
        <v>(56.3)</v>
      </c>
      <c r="D219" s="302">
        <f>'Ind T6'!M90</f>
        <v>5.7019864344273001</v>
      </c>
      <c r="E219" s="299" t="str">
        <f>CONCATENATE("(",ROUND((D219/$H221)*100,1),")")</f>
        <v>(8.9)</v>
      </c>
      <c r="F219" s="302">
        <f>'Ind T6'!N90</f>
        <v>7.0055353222579013</v>
      </c>
      <c r="G219" s="299" t="str">
        <f>CONCATENATE("(",ROUND((F219/$H221)*100,1),")")</f>
        <v>(10.9)</v>
      </c>
      <c r="H219" s="302">
        <f>SUM(B219,D219,F219)</f>
        <v>48.939350010091673</v>
      </c>
      <c r="I219" s="299" t="str">
        <f>CONCATENATE("(",ROUND((H219/$H221)*100,1),")")</f>
        <v>(76)</v>
      </c>
      <c r="K219" s="302">
        <f>B224-B219</f>
        <v>3.8517023628788536</v>
      </c>
      <c r="L219" s="302">
        <f>D224-D219</f>
        <v>0.6163154093589327</v>
      </c>
      <c r="M219" s="302">
        <f>F224-F219</f>
        <v>0.92230442345865793</v>
      </c>
      <c r="N219" s="302">
        <f>SUM(K219:M219)</f>
        <v>5.3903221956964442</v>
      </c>
    </row>
    <row r="220" spans="1:14" x14ac:dyDescent="0.2">
      <c r="A220" s="282" t="s">
        <v>365</v>
      </c>
      <c r="B220" s="302">
        <f>'Ind T6'!L89</f>
        <v>8.3616290086914944</v>
      </c>
      <c r="C220" s="299" t="str">
        <f>CONCATENATE("(",ROUND((B220/$H221)*100,1),")")</f>
        <v>(13)</v>
      </c>
      <c r="D220" s="302">
        <f>'Ind T6'!M89</f>
        <v>6.4831524459394521</v>
      </c>
      <c r="E220" s="299" t="str">
        <f>CONCATENATE("(",ROUND((D220/$H221)*100,1),")")</f>
        <v>(10.1)</v>
      </c>
      <c r="F220" s="302">
        <f>'Ind T6'!N89</f>
        <v>0.57886853527735005</v>
      </c>
      <c r="G220" s="299" t="str">
        <f>CONCATENATE("(",ROUND((F220/$H221)*100,1),")")</f>
        <v>(0.9)</v>
      </c>
      <c r="H220" s="302">
        <f t="shared" ref="H220" si="171">SUM(B220,D220,F220)</f>
        <v>15.423649989908297</v>
      </c>
      <c r="I220" s="299" t="str">
        <f>CONCATENATE("(",ROUND((H220/$H221)*100,1),")")</f>
        <v>(24)</v>
      </c>
      <c r="K220" s="302">
        <f t="shared" ref="K220:K221" si="172">B225-B220</f>
        <v>1.3209000148130485</v>
      </c>
      <c r="L220" s="302">
        <f t="shared" ref="L220:L221" si="173">D225-D220</f>
        <v>1.0189987035687524</v>
      </c>
      <c r="M220" s="302">
        <f t="shared" ref="M220:M221" si="174">F225-F220</f>
        <v>5.6779085921782935E-2</v>
      </c>
      <c r="N220" s="302">
        <f t="shared" ref="N220:N221" si="175">SUM(K220:M220)</f>
        <v>2.3966778043035841</v>
      </c>
    </row>
    <row r="221" spans="1:14" x14ac:dyDescent="0.2">
      <c r="A221" s="282" t="s">
        <v>363</v>
      </c>
      <c r="B221" s="302">
        <f>SUM(B219:B220)</f>
        <v>44.593457262097971</v>
      </c>
      <c r="C221" s="299" t="str">
        <f>CONCATENATE("(",ROUND((B221/$H221)*100,1),")")</f>
        <v>(69.3)</v>
      </c>
      <c r="D221" s="302">
        <f>SUM(D219:D220)</f>
        <v>12.185138880366752</v>
      </c>
      <c r="E221" s="299" t="str">
        <f>CONCATENATE("(",ROUND((D221/$H221)*100,1),")")</f>
        <v>(18.9)</v>
      </c>
      <c r="F221" s="302">
        <f>SUM(F219:F220)</f>
        <v>7.5844038575352517</v>
      </c>
      <c r="G221" s="299" t="str">
        <f>CONCATENATE("(",ROUND((F221/$H221)*100,1),")")</f>
        <v>(11.8)</v>
      </c>
      <c r="H221" s="302">
        <f>SUM(H219:H220)</f>
        <v>64.362999999999971</v>
      </c>
      <c r="I221" s="299" t="str">
        <f>CONCATENATE("(",ROUND((H221/$H221)*100,1),")")</f>
        <v>(100)</v>
      </c>
      <c r="K221" s="302">
        <f t="shared" si="172"/>
        <v>5.1726023776919021</v>
      </c>
      <c r="L221" s="302">
        <f t="shared" si="173"/>
        <v>1.635314112927686</v>
      </c>
      <c r="M221" s="302">
        <f t="shared" si="174"/>
        <v>0.97908350938044109</v>
      </c>
      <c r="N221" s="302">
        <f t="shared" si="175"/>
        <v>7.7870000000000292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40.08353061628533</v>
      </c>
      <c r="C224" s="299" t="str">
        <f>CONCATENATE("(",ROUND((B224/$H226)*100,1),")")</f>
        <v>(55.6)</v>
      </c>
      <c r="D224" s="302">
        <f>'Ind T6'!R90</f>
        <v>6.3183018437862328</v>
      </c>
      <c r="E224" s="299" t="str">
        <f>CONCATENATE("(",ROUND((D224/$H226)*100,1),")")</f>
        <v>(8.8)</v>
      </c>
      <c r="F224" s="302">
        <f>'Ind T6'!S90</f>
        <v>7.9278397457165592</v>
      </c>
      <c r="G224" s="299" t="str">
        <f>CONCATENATE("(",ROUND((F224/$H226)*100,1),")")</f>
        <v>(11)</v>
      </c>
      <c r="H224" s="302">
        <f>SUM(B224,D224,F224)</f>
        <v>54.329672205788121</v>
      </c>
      <c r="I224" s="299" t="str">
        <f>CONCATENATE("(",ROUND((H224/$H226)*100,1),")")</f>
        <v>(75.3)</v>
      </c>
      <c r="K224" s="302">
        <f>B229-B224</f>
        <v>0.74636182787952521</v>
      </c>
      <c r="L224" s="302">
        <f>D229-D224</f>
        <v>0.48080187108132133</v>
      </c>
      <c r="M224" s="302">
        <f>F229-F224</f>
        <v>0.66066627408142686</v>
      </c>
      <c r="N224" s="302">
        <f>SUM(K224:M224)</f>
        <v>1.8878299730422734</v>
      </c>
    </row>
    <row r="225" spans="1:14" x14ac:dyDescent="0.2">
      <c r="A225" s="282" t="s">
        <v>365</v>
      </c>
      <c r="B225" s="302">
        <f>'Ind T6'!Q89</f>
        <v>9.6825290235045429</v>
      </c>
      <c r="C225" s="299" t="str">
        <f>CONCATENATE("(",ROUND((B225/$H226)*100,1),")")</f>
        <v>(13.4)</v>
      </c>
      <c r="D225" s="302">
        <f>'Ind T6'!R89</f>
        <v>7.5021511495082045</v>
      </c>
      <c r="E225" s="299" t="str">
        <f>CONCATENATE("(",ROUND((D225/$H226)*100,1),")")</f>
        <v>(10.4)</v>
      </c>
      <c r="F225" s="302">
        <f>'Ind T6'!S89</f>
        <v>0.63564762119913298</v>
      </c>
      <c r="G225" s="299" t="str">
        <f>CONCATENATE("(",ROUND((F225/$H226)*100,1),")")</f>
        <v>(0.9)</v>
      </c>
      <c r="H225" s="302">
        <f t="shared" ref="H225" si="176">SUM(B225,D225,F225)</f>
        <v>17.820327794211881</v>
      </c>
      <c r="I225" s="299" t="str">
        <f>CONCATENATE("(",ROUND((H225/$H226)*100,1),")")</f>
        <v>(24.7)</v>
      </c>
      <c r="K225" s="302">
        <f t="shared" ref="K225:K226" si="177">B230-B225</f>
        <v>0.87798048304191312</v>
      </c>
      <c r="L225" s="302">
        <f t="shared" ref="L225:L226" si="178">D230-D225</f>
        <v>0.98277669219191033</v>
      </c>
      <c r="M225" s="302">
        <f t="shared" ref="M225:M226" si="179">F230-F225</f>
        <v>1.8412851723824564E-2</v>
      </c>
      <c r="N225" s="302">
        <f t="shared" ref="N225:N226" si="180">SUM(K225:M225)</f>
        <v>1.8791700269576479</v>
      </c>
    </row>
    <row r="226" spans="1:14" x14ac:dyDescent="0.2">
      <c r="A226" s="282" t="s">
        <v>363</v>
      </c>
      <c r="B226" s="302">
        <f>SUM(B224:B225)</f>
        <v>49.766059639789873</v>
      </c>
      <c r="C226" s="299" t="str">
        <f>CONCATENATE("(",ROUND((B226/$H226)*100,1),")")</f>
        <v>(69)</v>
      </c>
      <c r="D226" s="302">
        <f>SUM(D224:D225)</f>
        <v>13.820452993294438</v>
      </c>
      <c r="E226" s="299" t="str">
        <f>CONCATENATE("(",ROUND((D226/$H226)*100,1),")")</f>
        <v>(19.2)</v>
      </c>
      <c r="F226" s="302">
        <f>SUM(F224:F225)</f>
        <v>8.5634873669156928</v>
      </c>
      <c r="G226" s="299" t="str">
        <f>CONCATENATE("(",ROUND((F226/$H226)*100,1),")")</f>
        <v>(11.9)</v>
      </c>
      <c r="H226" s="302">
        <f>SUM(H224:H225)</f>
        <v>72.150000000000006</v>
      </c>
      <c r="I226" s="299" t="str">
        <f>CONCATENATE("(",ROUND((H226/$H226)*100,1),")")</f>
        <v>(100)</v>
      </c>
      <c r="K226" s="302">
        <f t="shared" si="177"/>
        <v>1.6243423109214348</v>
      </c>
      <c r="L226" s="302">
        <f t="shared" si="178"/>
        <v>1.4635785632732308</v>
      </c>
      <c r="M226" s="302">
        <f t="shared" si="179"/>
        <v>0.67907912580525043</v>
      </c>
      <c r="N226" s="302">
        <f t="shared" si="180"/>
        <v>3.766999999999916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40.829892444164855</v>
      </c>
      <c r="C229" s="299" t="str">
        <f>CONCATENATE("(",ROUND((B229/$H231)*100,1),")")</f>
        <v>(53.8)</v>
      </c>
      <c r="D229" s="302">
        <f>'Ind T6'!W90</f>
        <v>6.7991037148675542</v>
      </c>
      <c r="E229" s="299" t="str">
        <f>CONCATENATE("(",ROUND((D229/$H231)*100,1),")")</f>
        <v>(9)</v>
      </c>
      <c r="F229" s="302">
        <f>'Ind T6'!X90</f>
        <v>8.5885060197979861</v>
      </c>
      <c r="G229" s="299" t="str">
        <f>CONCATENATE("(",ROUND((F229/$H231)*100,1),")")</f>
        <v>(11.3)</v>
      </c>
      <c r="H229" s="302">
        <f>SUM(B229,D229,F229)</f>
        <v>56.217502178830401</v>
      </c>
      <c r="I229" s="299" t="str">
        <f>CONCATENATE("(",ROUND((H229/$H231)*100,1),")")</f>
        <v>(74.1)</v>
      </c>
      <c r="K229" s="302">
        <f>B229-B219</f>
        <v>4.5980641907583788</v>
      </c>
      <c r="L229" s="302">
        <f>D229-D219</f>
        <v>1.097117280440254</v>
      </c>
      <c r="M229" s="302">
        <f>F229-F219</f>
        <v>1.5829706975400848</v>
      </c>
      <c r="N229" s="302">
        <f>SUM(K229:M229)</f>
        <v>7.2781521687387176</v>
      </c>
    </row>
    <row r="230" spans="1:14" x14ac:dyDescent="0.2">
      <c r="A230" s="282" t="s">
        <v>365</v>
      </c>
      <c r="B230" s="302">
        <f>'Ind T6'!V89</f>
        <v>10.560509506546456</v>
      </c>
      <c r="C230" s="299" t="str">
        <f>CONCATENATE("(",ROUND((B230/$H231)*100,1),")")</f>
        <v>(13.9)</v>
      </c>
      <c r="D230" s="302">
        <f>'Ind T6'!W89</f>
        <v>8.4849278417001148</v>
      </c>
      <c r="E230" s="299" t="str">
        <f>CONCATENATE("(",ROUND((D230/$H231)*100,1),")")</f>
        <v>(11.2)</v>
      </c>
      <c r="F230" s="302">
        <f>'Ind T6'!X89</f>
        <v>0.65406047292295755</v>
      </c>
      <c r="G230" s="299" t="str">
        <f>CONCATENATE("(",ROUND((F230/$H231)*100,1),")")</f>
        <v>(0.9)</v>
      </c>
      <c r="H230" s="302">
        <f t="shared" ref="H230" si="181">SUM(B230,D230,F230)</f>
        <v>19.69949782116953</v>
      </c>
      <c r="I230" s="299" t="str">
        <f>CONCATENATE("(",ROUND((H230/$H231)*100,1),")")</f>
        <v>(25.9)</v>
      </c>
      <c r="K230" s="302">
        <f t="shared" ref="K230:K231" si="182">B230-B220</f>
        <v>2.1988804978549616</v>
      </c>
      <c r="L230" s="302">
        <f t="shared" ref="L230:L231" si="183">D230-D220</f>
        <v>2.0017753957606628</v>
      </c>
      <c r="M230" s="302">
        <f t="shared" ref="M230:M231" si="184">F230-F220</f>
        <v>7.5191937645607498E-2</v>
      </c>
      <c r="N230" s="302">
        <f t="shared" ref="N230:N231" si="185">SUM(K230:M230)</f>
        <v>4.275847831261232</v>
      </c>
    </row>
    <row r="231" spans="1:14" x14ac:dyDescent="0.2">
      <c r="A231" s="282" t="s">
        <v>363</v>
      </c>
      <c r="B231" s="302">
        <f>SUM(B229:B230)</f>
        <v>51.390401950711308</v>
      </c>
      <c r="C231" s="299" t="str">
        <f>CONCATENATE("(",ROUND((B231/$H231)*100,1),")")</f>
        <v>(67.7)</v>
      </c>
      <c r="D231" s="302">
        <f>SUM(D229:D230)</f>
        <v>15.284031556567669</v>
      </c>
      <c r="E231" s="299" t="str">
        <f>CONCATENATE("(",ROUND((D231/$H231)*100,1),")")</f>
        <v>(20.1)</v>
      </c>
      <c r="F231" s="302">
        <f>SUM(F229:F230)</f>
        <v>9.2425664927209432</v>
      </c>
      <c r="G231" s="299" t="str">
        <f>CONCATENATE("(",ROUND((F231/$H231)*100,1),")")</f>
        <v>(12.2)</v>
      </c>
      <c r="H231" s="302">
        <f>SUM(H229:H230)</f>
        <v>75.916999999999931</v>
      </c>
      <c r="I231" s="299" t="str">
        <f>CONCATENATE("(",ROUND((H231/$H231)*100,1),")")</f>
        <v>(100)</v>
      </c>
      <c r="K231" s="302">
        <f t="shared" si="182"/>
        <v>6.7969446886133369</v>
      </c>
      <c r="L231" s="302">
        <f t="shared" si="183"/>
        <v>3.0988926762009168</v>
      </c>
      <c r="M231" s="302">
        <f t="shared" si="184"/>
        <v>1.6581626351856915</v>
      </c>
      <c r="N231" s="302">
        <f t="shared" si="185"/>
        <v>11.553999999999945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13.510698458033275</v>
      </c>
      <c r="C240" s="299" t="str">
        <f>CONCATENATE("(",ROUND((B240/$H242)*100,1),")")</f>
        <v>(21.1)</v>
      </c>
      <c r="D240" s="302">
        <f>'Ind T6'!M99</f>
        <v>13.999633131801774</v>
      </c>
      <c r="E240" s="299" t="str">
        <f>CONCATENATE("(",ROUND((D240/$H242)*100,1),")")</f>
        <v>(21.9)</v>
      </c>
      <c r="F240" s="302">
        <f>'Ind T6'!N99</f>
        <v>1.9278556733817271</v>
      </c>
      <c r="G240" s="299" t="str">
        <f>CONCATENATE("(",ROUND((F240/$H242)*100,1),")")</f>
        <v>(3)</v>
      </c>
      <c r="H240" s="302">
        <f>SUM(B240,D240,F240)</f>
        <v>29.438187263216776</v>
      </c>
      <c r="I240" s="299" t="str">
        <f>CONCATENATE("(",ROUND((H240/$H242)*100,1),")")</f>
        <v>(46)</v>
      </c>
      <c r="K240" s="302">
        <f>B245-B240</f>
        <v>-8.263801187810671E-2</v>
      </c>
      <c r="L240" s="302">
        <f>D245-D240</f>
        <v>-0.28225214277813748</v>
      </c>
      <c r="M240" s="302">
        <f>F245-F240</f>
        <v>2.7982389190743806E-2</v>
      </c>
      <c r="N240" s="302">
        <f>SUM(K240:M240)</f>
        <v>-0.33690776546550039</v>
      </c>
    </row>
    <row r="241" spans="1:14" x14ac:dyDescent="0.2">
      <c r="A241" s="282" t="s">
        <v>365</v>
      </c>
      <c r="B241" s="302">
        <f>'Ind T6'!L98</f>
        <v>11.444213114266157</v>
      </c>
      <c r="C241" s="299" t="str">
        <f>CONCATENATE("(",ROUND((B241/$H242)*100,1),")")</f>
        <v>(17.9)</v>
      </c>
      <c r="D241" s="302">
        <f>'Ind T6'!M98</f>
        <v>20.621261673927425</v>
      </c>
      <c r="E241" s="299" t="str">
        <f>CONCATENATE("(",ROUND((D241/$H242)*100,1),")")</f>
        <v>(32.2)</v>
      </c>
      <c r="F241" s="302">
        <f>'Ind T6'!N98</f>
        <v>2.484337948589701</v>
      </c>
      <c r="G241" s="299" t="str">
        <f>CONCATENATE("(",ROUND((F241/$H242)*100,1),")")</f>
        <v>(3.9)</v>
      </c>
      <c r="H241" s="302">
        <f t="shared" ref="H241" si="186">SUM(B241,D241,F241)</f>
        <v>34.549812736783281</v>
      </c>
      <c r="I241" s="299" t="str">
        <f>CONCATENATE("(",ROUND((H241/$H242)*100,1),")")</f>
        <v>(54)</v>
      </c>
      <c r="K241" s="302">
        <f t="shared" ref="K241:K242" si="187">B246-B241</f>
        <v>-8.2338053495854879E-2</v>
      </c>
      <c r="L241" s="302">
        <f t="shared" ref="L241:L242" si="188">D246-D241</f>
        <v>-0.31306514006071851</v>
      </c>
      <c r="M241" s="302">
        <f t="shared" ref="M241:M242" si="189">F246-F241</f>
        <v>5.1310959022055957E-2</v>
      </c>
      <c r="N241" s="302">
        <f t="shared" ref="N241:N242" si="190">SUM(K241:M241)</f>
        <v>-0.34409223453451743</v>
      </c>
    </row>
    <row r="242" spans="1:14" x14ac:dyDescent="0.2">
      <c r="A242" s="282" t="s">
        <v>363</v>
      </c>
      <c r="B242" s="302">
        <f>SUM(B240:B241)</f>
        <v>24.95491157229943</v>
      </c>
      <c r="C242" s="299" t="str">
        <f>CONCATENATE("(",ROUND((B242/$H242)*100,1),")")</f>
        <v>(39)</v>
      </c>
      <c r="D242" s="302">
        <f>SUM(D240:D241)</f>
        <v>34.620894805729201</v>
      </c>
      <c r="E242" s="299" t="str">
        <f>CONCATENATE("(",ROUND((D242/$H242)*100,1),")")</f>
        <v>(54.1)</v>
      </c>
      <c r="F242" s="302">
        <f>SUM(F240:F241)</f>
        <v>4.4121936219714284</v>
      </c>
      <c r="G242" s="299" t="str">
        <f>CONCATENATE("(",ROUND((F242/$H242)*100,1),")")</f>
        <v>(6.9)</v>
      </c>
      <c r="H242" s="302">
        <f>SUM(H240:H241)</f>
        <v>63.988000000000056</v>
      </c>
      <c r="I242" s="299" t="str">
        <f>CONCATENATE("(",ROUND((H242/$H242)*100,1),")")</f>
        <v>(100)</v>
      </c>
      <c r="K242" s="302">
        <f t="shared" si="187"/>
        <v>-0.16497606537395981</v>
      </c>
      <c r="L242" s="302">
        <f t="shared" si="188"/>
        <v>-0.59531728283885599</v>
      </c>
      <c r="M242" s="302">
        <f t="shared" si="189"/>
        <v>7.9293348212799764E-2</v>
      </c>
      <c r="N242" s="302">
        <f t="shared" si="190"/>
        <v>-0.68100000000001604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13.428060446155168</v>
      </c>
      <c r="C245" s="299" t="str">
        <f>CONCATENATE("(",ROUND((B245/$H247)*100,1),")")</f>
        <v>(21.2)</v>
      </c>
      <c r="D245" s="302">
        <f>'Ind T6'!R99</f>
        <v>13.717380989023637</v>
      </c>
      <c r="E245" s="299" t="str">
        <f>CONCATENATE("(",ROUND((D245/$H247)*100,1),")")</f>
        <v>(21.7)</v>
      </c>
      <c r="F245" s="302">
        <f>'Ind T6'!S99</f>
        <v>1.9558380625724709</v>
      </c>
      <c r="G245" s="299" t="str">
        <f>CONCATENATE("(",ROUND((F245/$H247)*100,1),")")</f>
        <v>(3.1)</v>
      </c>
      <c r="H245" s="302">
        <f>SUM(B245,D245,F245)</f>
        <v>29.101279497751275</v>
      </c>
      <c r="I245" s="299" t="str">
        <f>CONCATENATE("(",ROUND((H245/$H247)*100,1),")")</f>
        <v>(46)</v>
      </c>
      <c r="K245" s="302">
        <f>B250-B245</f>
        <v>1.5301350976671397</v>
      </c>
      <c r="L245" s="302">
        <f>D250-D245</f>
        <v>1.1910083786301211</v>
      </c>
      <c r="M245" s="302">
        <f>F250-F245</f>
        <v>0.24419413153773051</v>
      </c>
      <c r="N245" s="302">
        <f>SUM(K245:M245)</f>
        <v>2.9653376078349911</v>
      </c>
    </row>
    <row r="246" spans="1:14" x14ac:dyDescent="0.2">
      <c r="A246" s="282" t="s">
        <v>365</v>
      </c>
      <c r="B246" s="302">
        <f>'Ind T6'!Q98</f>
        <v>11.361875060770302</v>
      </c>
      <c r="C246" s="299" t="str">
        <f>CONCATENATE("(",ROUND((B246/$H247)*100,1),")")</f>
        <v>(17.9)</v>
      </c>
      <c r="D246" s="302">
        <f>'Ind T6'!R98</f>
        <v>20.308196533866706</v>
      </c>
      <c r="E246" s="299" t="str">
        <f>CONCATENATE("(",ROUND((D246/$H247)*100,1),")")</f>
        <v>(32.1)</v>
      </c>
      <c r="F246" s="302">
        <f>'Ind T6'!S98</f>
        <v>2.535648907611757</v>
      </c>
      <c r="G246" s="299" t="str">
        <f>CONCATENATE("(",ROUND((F246/$H247)*100,1),")")</f>
        <v>(4)</v>
      </c>
      <c r="H246" s="302">
        <f t="shared" ref="H246" si="191">SUM(B246,D246,F246)</f>
        <v>34.205720502248766</v>
      </c>
      <c r="I246" s="299" t="str">
        <f>CONCATENATE("(",ROUND((H246/$H247)*100,1),")")</f>
        <v>(54)</v>
      </c>
      <c r="K246" s="302">
        <f t="shared" ref="K246:K247" si="192">B251-B246</f>
        <v>1.2083477957028688</v>
      </c>
      <c r="L246" s="302">
        <f t="shared" ref="L246:L247" si="193">D251-D246</f>
        <v>1.8571083664441375</v>
      </c>
      <c r="M246" s="302">
        <f t="shared" ref="M246:M247" si="194">F251-F246</f>
        <v>0.32820623001796578</v>
      </c>
      <c r="N246" s="302">
        <f t="shared" ref="N246:N247" si="195">SUM(K246:M246)</f>
        <v>3.393662392164972</v>
      </c>
    </row>
    <row r="247" spans="1:14" x14ac:dyDescent="0.2">
      <c r="A247" s="282" t="s">
        <v>363</v>
      </c>
      <c r="B247" s="302">
        <f>SUM(B245:B246)</f>
        <v>24.78993550692547</v>
      </c>
      <c r="C247" s="299" t="str">
        <f>CONCATENATE("(",ROUND((B247/$H247)*100,1),")")</f>
        <v>(39.2)</v>
      </c>
      <c r="D247" s="302">
        <f>SUM(D245:D246)</f>
        <v>34.025577522890345</v>
      </c>
      <c r="E247" s="299" t="str">
        <f>CONCATENATE("(",ROUND((D247/$H247)*100,1),")")</f>
        <v>(53.7)</v>
      </c>
      <c r="F247" s="302">
        <f>SUM(F245:F246)</f>
        <v>4.4914869701842282</v>
      </c>
      <c r="G247" s="299" t="str">
        <f>CONCATENATE("(",ROUND((F247/$H247)*100,1),")")</f>
        <v>(7.1)</v>
      </c>
      <c r="H247" s="302">
        <f>SUM(H245:H246)</f>
        <v>63.307000000000045</v>
      </c>
      <c r="I247" s="299" t="str">
        <f>CONCATENATE("(",ROUND((H247/$H247)*100,1),")")</f>
        <v>(100)</v>
      </c>
      <c r="K247" s="302">
        <f t="shared" si="192"/>
        <v>2.7384828933700085</v>
      </c>
      <c r="L247" s="302">
        <f t="shared" si="193"/>
        <v>3.0481167450742532</v>
      </c>
      <c r="M247" s="302">
        <f t="shared" si="194"/>
        <v>0.57240036155569562</v>
      </c>
      <c r="N247" s="302">
        <f t="shared" si="195"/>
        <v>6.3589999999999574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14.958195543822308</v>
      </c>
      <c r="C250" s="299" t="str">
        <f>CONCATENATE("(",ROUND((B250/$H252)*100,1),")")</f>
        <v>(21.5)</v>
      </c>
      <c r="D250" s="302">
        <f>'Ind T6'!W99</f>
        <v>14.908389367653758</v>
      </c>
      <c r="E250" s="299" t="str">
        <f>CONCATENATE("(",ROUND((D250/$H252)*100,1),")")</f>
        <v>(21.4)</v>
      </c>
      <c r="F250" s="302">
        <f>'Ind T6'!X99</f>
        <v>2.2000321941102015</v>
      </c>
      <c r="G250" s="299" t="str">
        <f>CONCATENATE("(",ROUND((F250/$H252)*100,1),")")</f>
        <v>(3.2)</v>
      </c>
      <c r="H250" s="302">
        <f>SUM(B250,D250,F250)</f>
        <v>32.066617105586268</v>
      </c>
      <c r="I250" s="299" t="str">
        <f>CONCATENATE("(",ROUND((H250/$H252)*100,1),")")</f>
        <v>(46)</v>
      </c>
      <c r="K250" s="302">
        <f>B250-B240</f>
        <v>1.447497085789033</v>
      </c>
      <c r="L250" s="302">
        <f>D250-D240</f>
        <v>0.90875623585198362</v>
      </c>
      <c r="M250" s="302">
        <f>F250-F240</f>
        <v>0.27217652072847431</v>
      </c>
      <c r="N250" s="302">
        <f>SUM(K250:M250)</f>
        <v>2.6284298423694912</v>
      </c>
    </row>
    <row r="251" spans="1:14" x14ac:dyDescent="0.2">
      <c r="A251" s="282" t="s">
        <v>365</v>
      </c>
      <c r="B251" s="302">
        <f>'Ind T6'!V98</f>
        <v>12.570222856473171</v>
      </c>
      <c r="C251" s="299" t="str">
        <f>CONCATENATE("(",ROUND((B251/$H252)*100,1),")")</f>
        <v>(18)</v>
      </c>
      <c r="D251" s="302">
        <f>'Ind T6'!W98</f>
        <v>22.165304900310844</v>
      </c>
      <c r="E251" s="299" t="str">
        <f>CONCATENATE("(",ROUND((D251/$H252)*100,1),")")</f>
        <v>(31.8)</v>
      </c>
      <c r="F251" s="302">
        <f>'Ind T6'!X98</f>
        <v>2.8638551376297228</v>
      </c>
      <c r="G251" s="299" t="str">
        <f>CONCATENATE("(",ROUND((F251/$H252)*100,1),")")</f>
        <v>(4.1)</v>
      </c>
      <c r="H251" s="302">
        <f t="shared" ref="H251" si="196">SUM(B251,D251,F251)</f>
        <v>37.599382894413736</v>
      </c>
      <c r="I251" s="299" t="str">
        <f>CONCATENATE("(",ROUND((H251/$H252)*100,1),")")</f>
        <v>(54)</v>
      </c>
      <c r="K251" s="302">
        <f t="shared" ref="K251:K252" si="197">B251-B241</f>
        <v>1.1260097422070139</v>
      </c>
      <c r="L251" s="302">
        <f t="shared" ref="L251:L252" si="198">D251-D241</f>
        <v>1.544043226383419</v>
      </c>
      <c r="M251" s="302">
        <f t="shared" ref="M251:M252" si="199">F251-F241</f>
        <v>0.37951718904002174</v>
      </c>
      <c r="N251" s="302">
        <f t="shared" ref="N251:N252" si="200">SUM(K251:M251)</f>
        <v>3.0495701576304546</v>
      </c>
    </row>
    <row r="252" spans="1:14" x14ac:dyDescent="0.2">
      <c r="A252" s="282" t="s">
        <v>363</v>
      </c>
      <c r="B252" s="302">
        <f>SUM(B250:B251)</f>
        <v>27.528418400295479</v>
      </c>
      <c r="C252" s="299" t="str">
        <f>CONCATENATE("(",ROUND((B252/$H252)*100,1),")")</f>
        <v>(39.5)</v>
      </c>
      <c r="D252" s="302">
        <f>SUM(D250:D251)</f>
        <v>37.073694267964598</v>
      </c>
      <c r="E252" s="299" t="str">
        <f>CONCATENATE("(",ROUND((D252/$H252)*100,1),")")</f>
        <v>(53.2)</v>
      </c>
      <c r="F252" s="302">
        <f>SUM(F250:F251)</f>
        <v>5.0638873317399238</v>
      </c>
      <c r="G252" s="299" t="str">
        <f>CONCATENATE("(",ROUND((F252/$H252)*100,1),")")</f>
        <v>(7.3)</v>
      </c>
      <c r="H252" s="302">
        <f>SUM(H250:H251)</f>
        <v>69.665999999999997</v>
      </c>
      <c r="I252" s="299" t="str">
        <f>CONCATENATE("(",ROUND((H252/$H252)*100,1),")")</f>
        <v>(100)</v>
      </c>
      <c r="K252" s="302">
        <f t="shared" si="197"/>
        <v>2.5735068279960487</v>
      </c>
      <c r="L252" s="302">
        <f t="shared" si="198"/>
        <v>2.4527994622353972</v>
      </c>
      <c r="M252" s="302">
        <f t="shared" si="199"/>
        <v>0.65169370976849539</v>
      </c>
      <c r="N252" s="302">
        <f t="shared" si="200"/>
        <v>5.6779999999999413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2.5121721545241149</v>
      </c>
      <c r="C261" s="299" t="str">
        <f>CONCATENATE("(",ROUND((B261/$H263)*100,1),")")</f>
        <v>(35.6)</v>
      </c>
      <c r="D261" s="302">
        <f>'Ind T6'!M108</f>
        <v>0.21437568058249667</v>
      </c>
      <c r="E261" s="299" t="str">
        <f>CONCATENATE("(",ROUND((D261/$H263)*100,1),")")</f>
        <v>(3)</v>
      </c>
      <c r="F261" s="302">
        <f>'Ind T6'!N108</f>
        <v>1.3808719212052689</v>
      </c>
      <c r="G261" s="299" t="str">
        <f>CONCATENATE("(",ROUND((F261/$H263)*100,1),")")</f>
        <v>(19.6)</v>
      </c>
      <c r="H261" s="302">
        <f>SUM(B261,D261,F261)</f>
        <v>4.1074197563118808</v>
      </c>
      <c r="I261" s="299" t="str">
        <f>CONCATENATE("(",ROUND((H261/$H263)*100,1),")")</f>
        <v>(58.2)</v>
      </c>
      <c r="K261" s="302">
        <f>B266-B261</f>
        <v>-5.9198331545099236E-2</v>
      </c>
      <c r="L261" s="302">
        <f>D266-D261</f>
        <v>6.2960192685102001E-3</v>
      </c>
      <c r="M261" s="302">
        <f>F266-F261</f>
        <v>-1.6636526179216737E-2</v>
      </c>
      <c r="N261" s="302">
        <f>SUM(K261:M261)</f>
        <v>-6.9538838455805774E-2</v>
      </c>
    </row>
    <row r="262" spans="1:14" x14ac:dyDescent="0.2">
      <c r="A262" s="282" t="s">
        <v>365</v>
      </c>
      <c r="B262" s="302">
        <f>'Ind T6'!L107</f>
        <v>1.4768610318756636</v>
      </c>
      <c r="C262" s="299" t="str">
        <f>CONCATENATE("(",ROUND((B262/$H263)*100,1),")")</f>
        <v>(20.9)</v>
      </c>
      <c r="D262" s="302">
        <f>'Ind T6'!M107</f>
        <v>0.69614959814930155</v>
      </c>
      <c r="E262" s="299" t="str">
        <f>CONCATENATE("(",ROUND((D262/$H263)*100,1),")")</f>
        <v>(9.9)</v>
      </c>
      <c r="F262" s="302">
        <f>'Ind T6'!N107</f>
        <v>0.77156961366315213</v>
      </c>
      <c r="G262" s="299" t="str">
        <f>CONCATENATE("(",ROUND((F262/$H263)*100,1),")")</f>
        <v>(10.9)</v>
      </c>
      <c r="H262" s="302">
        <f t="shared" ref="H262" si="201">SUM(B262,D262,F262)</f>
        <v>2.9445802436881174</v>
      </c>
      <c r="I262" s="299" t="str">
        <f>CONCATENATE("(",ROUND((H262/$H263)*100,1),")")</f>
        <v>(41.8)</v>
      </c>
      <c r="K262" s="302">
        <f t="shared" ref="K262:K263" si="202">B267-B262</f>
        <v>-2.856022744295128E-2</v>
      </c>
      <c r="L262" s="302">
        <f t="shared" ref="L262:L263" si="203">D267-D262</f>
        <v>-2.6099700446886587E-3</v>
      </c>
      <c r="M262" s="302">
        <f t="shared" ref="M262:M263" si="204">F267-F262</f>
        <v>-2.2290964056549623E-2</v>
      </c>
      <c r="N262" s="302">
        <f t="shared" ref="N262:N263" si="205">SUM(K262:M262)</f>
        <v>-5.3461161544189562E-2</v>
      </c>
    </row>
    <row r="263" spans="1:14" x14ac:dyDescent="0.2">
      <c r="A263" s="282" t="s">
        <v>363</v>
      </c>
      <c r="B263" s="302">
        <f>SUM(B261:B262)</f>
        <v>3.9890331863997783</v>
      </c>
      <c r="C263" s="299" t="str">
        <f>CONCATENATE("(",ROUND((B263/$H263)*100,1),")")</f>
        <v>(56.6)</v>
      </c>
      <c r="D263" s="302">
        <f>SUM(D261:D262)</f>
        <v>0.91052527873179823</v>
      </c>
      <c r="E263" s="299" t="str">
        <f>CONCATENATE("(",ROUND((D263/$H263)*100,1),")")</f>
        <v>(12.9)</v>
      </c>
      <c r="F263" s="302">
        <f>SUM(F261:F262)</f>
        <v>2.1524415348684212</v>
      </c>
      <c r="G263" s="299" t="str">
        <f>CONCATENATE("(",ROUND((F263/$H263)*100,1),")")</f>
        <v>(30.5)</v>
      </c>
      <c r="H263" s="302">
        <f>SUM(H261:H262)</f>
        <v>7.0519999999999978</v>
      </c>
      <c r="I263" s="299" t="str">
        <f>CONCATENATE("(",ROUND((H263/$H263)*100,1),")")</f>
        <v>(100)</v>
      </c>
      <c r="K263" s="302">
        <f t="shared" si="202"/>
        <v>-8.7758558988050517E-2</v>
      </c>
      <c r="L263" s="302">
        <f t="shared" si="203"/>
        <v>3.6860492238215414E-3</v>
      </c>
      <c r="M263" s="302">
        <f t="shared" si="204"/>
        <v>-3.892749023576636E-2</v>
      </c>
      <c r="N263" s="302">
        <f t="shared" si="205"/>
        <v>-0.12299999999999534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2.4529738229790157</v>
      </c>
      <c r="C266" s="299" t="str">
        <f>CONCATENATE("(",ROUND((B266/$H268)*100,1),")")</f>
        <v>(35.4)</v>
      </c>
      <c r="D266" s="302">
        <f>'Ind T6'!R108</f>
        <v>0.22067169985100688</v>
      </c>
      <c r="E266" s="299" t="str">
        <f>CONCATENATE("(",ROUND((D266/$H268)*100,1),")")</f>
        <v>(3.2)</v>
      </c>
      <c r="F266" s="302">
        <f>'Ind T6'!S108</f>
        <v>1.3642353950260522</v>
      </c>
      <c r="G266" s="299" t="str">
        <f>CONCATENATE("(",ROUND((F266/$H268)*100,1),")")</f>
        <v>(19.7)</v>
      </c>
      <c r="H266" s="302">
        <f>SUM(B266,D266,F266)</f>
        <v>4.0378809178560751</v>
      </c>
      <c r="I266" s="299" t="str">
        <f>CONCATENATE("(",ROUND((H266/$H268)*100,1),")")</f>
        <v>(58.3)</v>
      </c>
      <c r="K266" s="302">
        <f>B271-B266</f>
        <v>1.9075628591581406E-2</v>
      </c>
      <c r="L266" s="302">
        <f>D271-D266</f>
        <v>1.9222193323532172E-2</v>
      </c>
      <c r="M266" s="302">
        <f>F271-F266</f>
        <v>3.9029644939802433E-2</v>
      </c>
      <c r="N266" s="302">
        <f>SUM(K266:M266)</f>
        <v>7.732746685491601E-2</v>
      </c>
    </row>
    <row r="267" spans="1:14" x14ac:dyDescent="0.2">
      <c r="A267" s="282" t="s">
        <v>365</v>
      </c>
      <c r="B267" s="302">
        <f>'Ind T6'!Q107</f>
        <v>1.4483008044327124</v>
      </c>
      <c r="C267" s="299" t="str">
        <f>CONCATENATE("(",ROUND((B267/$H268)*100,1),")")</f>
        <v>(20.9)</v>
      </c>
      <c r="D267" s="302">
        <f>'Ind T6'!R107</f>
        <v>0.69353962810461289</v>
      </c>
      <c r="E267" s="299" t="str">
        <f>CONCATENATE("(",ROUND((D267/$H268)*100,1),")")</f>
        <v>(10)</v>
      </c>
      <c r="F267" s="302">
        <f>'Ind T6'!S107</f>
        <v>0.74927864960660251</v>
      </c>
      <c r="G267" s="299" t="str">
        <f>CONCATENATE("(",ROUND((F267/$H268)*100,1),")")</f>
        <v>(10.8)</v>
      </c>
      <c r="H267" s="302">
        <f t="shared" ref="H267" si="206">SUM(B267,D267,F267)</f>
        <v>2.8911190821439279</v>
      </c>
      <c r="I267" s="299" t="str">
        <f>CONCATENATE("(",ROUND((H267/$H268)*100,1),")")</f>
        <v>(41.7)</v>
      </c>
      <c r="K267" s="302">
        <f t="shared" ref="K267:K268" si="207">B272-B267</f>
        <v>3.9041333289659752E-2</v>
      </c>
      <c r="L267" s="302">
        <f t="shared" ref="L267:L268" si="208">D272-D267</f>
        <v>1.4261591952019259E-2</v>
      </c>
      <c r="M267" s="302">
        <f t="shared" ref="M267:M268" si="209">F272-F267</f>
        <v>-1.8630392096589343E-2</v>
      </c>
      <c r="N267" s="302">
        <f t="shared" ref="N267:N268" si="210">SUM(K267:M267)</f>
        <v>3.4672533145089668E-2</v>
      </c>
    </row>
    <row r="268" spans="1:14" x14ac:dyDescent="0.2">
      <c r="A268" s="282" t="s">
        <v>363</v>
      </c>
      <c r="B268" s="302">
        <f>SUM(B266:B267)</f>
        <v>3.9012746274117278</v>
      </c>
      <c r="C268" s="299" t="str">
        <f>CONCATENATE("(",ROUND((B268/$H268)*100,1),")")</f>
        <v>(56.3)</v>
      </c>
      <c r="D268" s="302">
        <f>SUM(D266:D267)</f>
        <v>0.91421132795561977</v>
      </c>
      <c r="E268" s="299" t="str">
        <f>CONCATENATE("(",ROUND((D268/$H268)*100,1),")")</f>
        <v>(13.2)</v>
      </c>
      <c r="F268" s="302">
        <f>SUM(F266:F267)</f>
        <v>2.1135140446326548</v>
      </c>
      <c r="G268" s="299" t="str">
        <f>CONCATENATE("(",ROUND((F268/$H268)*100,1),")")</f>
        <v>(30.5)</v>
      </c>
      <c r="H268" s="302">
        <f>SUM(H266:H267)</f>
        <v>6.9290000000000029</v>
      </c>
      <c r="I268" s="299" t="str">
        <f>CONCATENATE("(",ROUND((H268/$H268)*100,1),")")</f>
        <v>(100)</v>
      </c>
      <c r="K268" s="302">
        <f t="shared" si="207"/>
        <v>5.811696188124138E-2</v>
      </c>
      <c r="L268" s="302">
        <f t="shared" si="208"/>
        <v>3.3483785275551403E-2</v>
      </c>
      <c r="M268" s="302">
        <f t="shared" si="209"/>
        <v>2.0399252843212867E-2</v>
      </c>
      <c r="N268" s="302">
        <f t="shared" si="210"/>
        <v>0.11200000000000565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2.4720494515705971</v>
      </c>
      <c r="C271" s="299" t="str">
        <f>CONCATENATE("(",ROUND((B271/$H273)*100,1),")")</f>
        <v>(35.1)</v>
      </c>
      <c r="D271" s="302">
        <f>'Ind T6'!W108</f>
        <v>0.23989389317453905</v>
      </c>
      <c r="E271" s="299" t="str">
        <f>CONCATENATE("(",ROUND((D271/$H273)*100,1),")")</f>
        <v>(3.4)</v>
      </c>
      <c r="F271" s="302">
        <f>'Ind T6'!X108</f>
        <v>1.4032650399658546</v>
      </c>
      <c r="G271" s="299" t="str">
        <f>CONCATENATE("(",ROUND((F271/$H273)*100,1),")")</f>
        <v>(19.9)</v>
      </c>
      <c r="H271" s="302">
        <f>SUM(B271,D271,F271)</f>
        <v>4.115208384710991</v>
      </c>
      <c r="I271" s="299" t="str">
        <f>CONCATENATE("(",ROUND((H271/$H273)*100,1),")")</f>
        <v>(58.4)</v>
      </c>
      <c r="K271" s="302">
        <f>B271-B261</f>
        <v>-4.012270295351783E-2</v>
      </c>
      <c r="L271" s="302">
        <f>D271-D261</f>
        <v>2.5518212592042372E-2</v>
      </c>
      <c r="M271" s="302">
        <f>F271-F261</f>
        <v>2.2393118760585695E-2</v>
      </c>
      <c r="N271" s="302">
        <f>SUM(K271:M271)</f>
        <v>7.7886283991102367E-3</v>
      </c>
    </row>
    <row r="272" spans="1:14" x14ac:dyDescent="0.2">
      <c r="A272" s="282" t="s">
        <v>365</v>
      </c>
      <c r="B272" s="302">
        <f>'Ind T6'!V107</f>
        <v>1.4873421377223721</v>
      </c>
      <c r="C272" s="299" t="str">
        <f>CONCATENATE("(",ROUND((B272/$H273)*100,1),")")</f>
        <v>(21.1)</v>
      </c>
      <c r="D272" s="302">
        <f>'Ind T6'!W107</f>
        <v>0.70780122005663215</v>
      </c>
      <c r="E272" s="299" t="str">
        <f>CONCATENATE("(",ROUND((D272/$H273)*100,1),")")</f>
        <v>(10.1)</v>
      </c>
      <c r="F272" s="302">
        <f>'Ind T6'!X107</f>
        <v>0.73064825751001317</v>
      </c>
      <c r="G272" s="299" t="str">
        <f>CONCATENATE("(",ROUND((F272/$H273)*100,1),")")</f>
        <v>(10.4)</v>
      </c>
      <c r="H272" s="302">
        <f t="shared" ref="H272" si="211">SUM(B272,D272,F272)</f>
        <v>2.9257916152890178</v>
      </c>
      <c r="I272" s="299" t="str">
        <f>CONCATENATE("(",ROUND((H272/$H273)*100,1),")")</f>
        <v>(41.6)</v>
      </c>
      <c r="K272" s="302">
        <f t="shared" ref="K272:K273" si="212">B272-B262</f>
        <v>1.0481105846708472E-2</v>
      </c>
      <c r="L272" s="302">
        <f t="shared" ref="L272:L273" si="213">D272-D262</f>
        <v>1.16516219073306E-2</v>
      </c>
      <c r="M272" s="302">
        <f t="shared" ref="M272:M273" si="214">F272-F262</f>
        <v>-4.0921356153138966E-2</v>
      </c>
      <c r="N272" s="302">
        <f t="shared" ref="N272:N273" si="215">SUM(K272:M272)</f>
        <v>-1.8788628399099894E-2</v>
      </c>
    </row>
    <row r="273" spans="1:14" x14ac:dyDescent="0.2">
      <c r="A273" s="282" t="s">
        <v>363</v>
      </c>
      <c r="B273" s="302">
        <f>SUM(B271:B272)</f>
        <v>3.9593915892929692</v>
      </c>
      <c r="C273" s="299" t="str">
        <f>CONCATENATE("(",ROUND((B273/$H273)*100,1),")")</f>
        <v>(56.2)</v>
      </c>
      <c r="D273" s="302">
        <f>SUM(D271:D272)</f>
        <v>0.94769511323117117</v>
      </c>
      <c r="E273" s="299" t="str">
        <f>CONCATENATE("(",ROUND((D273/$H273)*100,1),")")</f>
        <v>(13.5)</v>
      </c>
      <c r="F273" s="302">
        <f>SUM(F271:F272)</f>
        <v>2.1339132974758677</v>
      </c>
      <c r="G273" s="299" t="str">
        <f>CONCATENATE("(",ROUND((F273/$H273)*100,1),")")</f>
        <v>(30.3)</v>
      </c>
      <c r="H273" s="302">
        <f>SUM(H271:H272)</f>
        <v>7.0410000000000093</v>
      </c>
      <c r="I273" s="299" t="str">
        <f>CONCATENATE("(",ROUND((H273/$H273)*100,1),")")</f>
        <v>(100)</v>
      </c>
      <c r="K273" s="302">
        <f t="shared" si="212"/>
        <v>-2.9641597106809137E-2</v>
      </c>
      <c r="L273" s="302">
        <f t="shared" si="213"/>
        <v>3.7169834499372945E-2</v>
      </c>
      <c r="M273" s="302">
        <f t="shared" si="214"/>
        <v>-1.8528237392553493E-2</v>
      </c>
      <c r="N273" s="302">
        <f t="shared" si="215"/>
        <v>-1.0999999999989685E-2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21.462691722978033</v>
      </c>
      <c r="C282" s="299" t="str">
        <f>CONCATENATE("(",ROUND((B282/$H284)*100,1),")")</f>
        <v>(64.8)</v>
      </c>
      <c r="D282" s="302">
        <f>'Ind T6'!M117</f>
        <v>1.4200377026158739</v>
      </c>
      <c r="E282" s="299" t="str">
        <f>CONCATENATE("(",ROUND((D282/$H284)*100,1),")")</f>
        <v>(4.3)</v>
      </c>
      <c r="F282" s="302">
        <f>'Ind T6'!N117</f>
        <v>2.1529940204860978</v>
      </c>
      <c r="G282" s="299" t="str">
        <f>CONCATENATE("(",ROUND((F282/$H284)*100,1),")")</f>
        <v>(6.5)</v>
      </c>
      <c r="H282" s="302">
        <f>SUM(B282,D282,F282)</f>
        <v>25.035723446080006</v>
      </c>
      <c r="I282" s="299" t="str">
        <f>CONCATENATE("(",ROUND((H282/$H284)*100,1),")")</f>
        <v>(75.6)</v>
      </c>
      <c r="K282" s="302">
        <f>B287-B282</f>
        <v>1.1075542215728653</v>
      </c>
      <c r="L282" s="302">
        <f>D287-D282</f>
        <v>9.5951986712562443E-2</v>
      </c>
      <c r="M282" s="302">
        <f>F287-F282</f>
        <v>0.18081852123270492</v>
      </c>
      <c r="N282" s="302">
        <f>SUM(K282:M282)</f>
        <v>1.3843247295181327</v>
      </c>
    </row>
    <row r="283" spans="1:14" x14ac:dyDescent="0.2">
      <c r="A283" s="282" t="s">
        <v>365</v>
      </c>
      <c r="B283" s="302">
        <f>'Ind T6'!L116</f>
        <v>5.9413251455707199</v>
      </c>
      <c r="C283" s="299" t="str">
        <f>CONCATENATE("(",ROUND((B283/$H284)*100,1),")")</f>
        <v>(17.9)</v>
      </c>
      <c r="D283" s="302">
        <f>'Ind T6'!M116</f>
        <v>1.8334334067765374</v>
      </c>
      <c r="E283" s="299" t="str">
        <f>CONCATENATE("(",ROUND((D283/$H284)*100,1),")")</f>
        <v>(5.5)</v>
      </c>
      <c r="F283" s="302">
        <f>'Ind T6'!N116</f>
        <v>0.31851800157272275</v>
      </c>
      <c r="G283" s="299" t="str">
        <f>CONCATENATE("(",ROUND((F283/$H284)*100,1),")")</f>
        <v>(1)</v>
      </c>
      <c r="H283" s="302">
        <f t="shared" ref="H283" si="216">SUM(B283,D283,F283)</f>
        <v>8.0932765539199796</v>
      </c>
      <c r="I283" s="299" t="str">
        <f>CONCATENATE("(",ROUND((H283/$H284)*100,1),")")</f>
        <v>(24.4)</v>
      </c>
      <c r="K283" s="302">
        <f t="shared" ref="K283:K284" si="217">B288-B283</f>
        <v>0.49928993825377255</v>
      </c>
      <c r="L283" s="302">
        <f t="shared" ref="L283:L284" si="218">D288-D283</f>
        <v>8.1583081369591692E-2</v>
      </c>
      <c r="M283" s="302">
        <f t="shared" ref="M283:M284" si="219">F288-F283</f>
        <v>2.3802250858568963E-2</v>
      </c>
      <c r="N283" s="302">
        <f t="shared" ref="N283:N284" si="220">SUM(K283:M283)</f>
        <v>0.60467527048193315</v>
      </c>
    </row>
    <row r="284" spans="1:14" x14ac:dyDescent="0.2">
      <c r="A284" s="282" t="s">
        <v>363</v>
      </c>
      <c r="B284" s="302">
        <f>SUM(B282:B283)</f>
        <v>27.404016868548752</v>
      </c>
      <c r="C284" s="299" t="str">
        <f>CONCATENATE("(",ROUND((B284/$H284)*100,1),")")</f>
        <v>(82.7)</v>
      </c>
      <c r="D284" s="302">
        <f>SUM(D282:D283)</f>
        <v>3.2534711093924114</v>
      </c>
      <c r="E284" s="299" t="str">
        <f>CONCATENATE("(",ROUND((D284/$H284)*100,1),")")</f>
        <v>(9.8)</v>
      </c>
      <c r="F284" s="302">
        <f>SUM(F282:F283)</f>
        <v>2.4715120220588207</v>
      </c>
      <c r="G284" s="299" t="str">
        <f>CONCATENATE("(",ROUND((F284/$H284)*100,1),")")</f>
        <v>(7.5)</v>
      </c>
      <c r="H284" s="302">
        <f>SUM(H282:H283)</f>
        <v>33.128999999999984</v>
      </c>
      <c r="I284" s="299" t="str">
        <f>CONCATENATE("(",ROUND((H284/$H284)*100,1),")")</f>
        <v>(100)</v>
      </c>
      <c r="K284" s="302">
        <f t="shared" si="217"/>
        <v>1.6068441598266396</v>
      </c>
      <c r="L284" s="302">
        <f t="shared" si="218"/>
        <v>0.17753506808215436</v>
      </c>
      <c r="M284" s="302">
        <f t="shared" si="219"/>
        <v>0.20462077209127383</v>
      </c>
      <c r="N284" s="302">
        <f t="shared" si="220"/>
        <v>1.9890000000000678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22.570245944550898</v>
      </c>
      <c r="C287" s="299" t="str">
        <f>CONCATENATE("(",ROUND((B287/$H289)*100,1),")")</f>
        <v>(64.3)</v>
      </c>
      <c r="D287" s="302">
        <f>'Ind T6'!R117</f>
        <v>1.5159896893284364</v>
      </c>
      <c r="E287" s="299" t="str">
        <f>CONCATENATE("(",ROUND((D287/$H289)*100,1),")")</f>
        <v>(4.3)</v>
      </c>
      <c r="F287" s="302">
        <f>'Ind T6'!S117</f>
        <v>2.3338125417188027</v>
      </c>
      <c r="G287" s="299" t="str">
        <f>CONCATENATE("(",ROUND((F287/$H289)*100,1),")")</f>
        <v>(6.6)</v>
      </c>
      <c r="H287" s="302">
        <f>SUM(B287,D287,F287)</f>
        <v>26.420048175598136</v>
      </c>
      <c r="I287" s="299" t="str">
        <f>CONCATENATE("(",ROUND((H287/$H289)*100,1),")")</f>
        <v>(75.2)</v>
      </c>
      <c r="K287" s="302">
        <f>B292-B287</f>
        <v>0.90269228602135243</v>
      </c>
      <c r="L287" s="302">
        <f>D292-D287</f>
        <v>9.0657455433913681E-2</v>
      </c>
      <c r="M287" s="302">
        <f>F292-F287</f>
        <v>0.17482105768065548</v>
      </c>
      <c r="N287" s="302">
        <f>SUM(K287:M287)</f>
        <v>1.1681707991359216</v>
      </c>
    </row>
    <row r="288" spans="1:14" x14ac:dyDescent="0.2">
      <c r="A288" s="282" t="s">
        <v>365</v>
      </c>
      <c r="B288" s="302">
        <f>'Ind T6'!Q116</f>
        <v>6.4406150838244924</v>
      </c>
      <c r="C288" s="299" t="str">
        <f>CONCATENATE("(",ROUND((B288/$H289)*100,1),")")</f>
        <v>(18.3)</v>
      </c>
      <c r="D288" s="302">
        <f>'Ind T6'!R116</f>
        <v>1.9150164881461291</v>
      </c>
      <c r="E288" s="299" t="str">
        <f>CONCATENATE("(",ROUND((D288/$H289)*100,1),")")</f>
        <v>(5.5)</v>
      </c>
      <c r="F288" s="302">
        <f>'Ind T6'!S116</f>
        <v>0.34232025243129172</v>
      </c>
      <c r="G288" s="299" t="str">
        <f>CONCATENATE("(",ROUND((F288/$H289)*100,1),")")</f>
        <v>(1)</v>
      </c>
      <c r="H288" s="302">
        <f t="shared" ref="H288" si="221">SUM(B288,D288,F288)</f>
        <v>8.6979518244019118</v>
      </c>
      <c r="I288" s="299" t="str">
        <f>CONCATENATE("(",ROUND((H288/$H289)*100,1),")")</f>
        <v>(24.8)</v>
      </c>
      <c r="K288" s="302">
        <f t="shared" ref="K288:K289" si="222">B293-B288</f>
        <v>0.62157016806271681</v>
      </c>
      <c r="L288" s="302">
        <f t="shared" ref="L288:L289" si="223">D293-D288</f>
        <v>2.9680847738324578E-2</v>
      </c>
      <c r="M288" s="302">
        <f t="shared" ref="M288:M289" si="224">F293-F288</f>
        <v>1.8578185062944175E-2</v>
      </c>
      <c r="N288" s="302">
        <f t="shared" ref="N288:N289" si="225">SUM(K288:M288)</f>
        <v>0.66982920086398556</v>
      </c>
    </row>
    <row r="289" spans="1:14" x14ac:dyDescent="0.2">
      <c r="A289" s="282" t="s">
        <v>363</v>
      </c>
      <c r="B289" s="302">
        <f>SUM(B287:B288)</f>
        <v>29.010861028375391</v>
      </c>
      <c r="C289" s="299" t="str">
        <f>CONCATENATE("(",ROUND((B289/$H289)*100,1),")")</f>
        <v>(82.6)</v>
      </c>
      <c r="D289" s="302">
        <f>SUM(D287:D288)</f>
        <v>3.4310061774745657</v>
      </c>
      <c r="E289" s="299" t="str">
        <f>CONCATENATE("(",ROUND((D289/$H289)*100,1),")")</f>
        <v>(9.8)</v>
      </c>
      <c r="F289" s="302">
        <f>SUM(F287:F288)</f>
        <v>2.6761327941500945</v>
      </c>
      <c r="G289" s="299" t="str">
        <f>CONCATENATE("(",ROUND((F289/$H289)*100,1),")")</f>
        <v>(7.6)</v>
      </c>
      <c r="H289" s="302">
        <f>SUM(H287:H288)</f>
        <v>35.118000000000052</v>
      </c>
      <c r="I289" s="299" t="str">
        <f>CONCATENATE("(",ROUND((H289/$H289)*100,1),")")</f>
        <v>(100)</v>
      </c>
      <c r="K289" s="302">
        <f t="shared" si="222"/>
        <v>1.5242624540840701</v>
      </c>
      <c r="L289" s="302">
        <f t="shared" si="223"/>
        <v>0.12033830317223781</v>
      </c>
      <c r="M289" s="302">
        <f t="shared" si="224"/>
        <v>0.19339924274359932</v>
      </c>
      <c r="N289" s="302">
        <f t="shared" si="225"/>
        <v>1.8379999999999073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23.47293823057225</v>
      </c>
      <c r="C292" s="299" t="str">
        <f>CONCATENATE("(",ROUND((B292/$H294)*100,1),")")</f>
        <v>(63.5)</v>
      </c>
      <c r="D292" s="302">
        <f>'Ind T6'!W117</f>
        <v>1.60664714476235</v>
      </c>
      <c r="E292" s="299" t="str">
        <f>CONCATENATE("(",ROUND((D292/$H294)*100,1),")")</f>
        <v>(4.3)</v>
      </c>
      <c r="F292" s="302">
        <f>'Ind T6'!X117</f>
        <v>2.5086335993994582</v>
      </c>
      <c r="G292" s="299" t="str">
        <f>CONCATENATE("(",ROUND((F292/$H294)*100,1),")")</f>
        <v>(6.8)</v>
      </c>
      <c r="H292" s="302">
        <f>SUM(B292,D292,F292)</f>
        <v>27.588218974734058</v>
      </c>
      <c r="I292" s="299" t="str">
        <f>CONCATENATE("(",ROUND((H292/$H294)*100,1),")")</f>
        <v>(74.7)</v>
      </c>
      <c r="K292" s="302">
        <f>B292-B282</f>
        <v>2.0102465075942177</v>
      </c>
      <c r="L292" s="302">
        <f>D292-D282</f>
        <v>0.18660944214647612</v>
      </c>
      <c r="M292" s="302">
        <f>F292-F282</f>
        <v>0.3556395789133604</v>
      </c>
      <c r="N292" s="302">
        <f>SUM(K292:M292)</f>
        <v>2.5524955286540543</v>
      </c>
    </row>
    <row r="293" spans="1:14" x14ac:dyDescent="0.2">
      <c r="A293" s="282" t="s">
        <v>365</v>
      </c>
      <c r="B293" s="302">
        <f>'Ind T6'!V116</f>
        <v>7.0621852518872092</v>
      </c>
      <c r="C293" s="299" t="str">
        <f>CONCATENATE("(",ROUND((B293/$H294)*100,1),")")</f>
        <v>(19.1)</v>
      </c>
      <c r="D293" s="302">
        <f>'Ind T6'!W116</f>
        <v>1.9446973358844537</v>
      </c>
      <c r="E293" s="299" t="str">
        <f>CONCATENATE("(",ROUND((D293/$H294)*100,1),")")</f>
        <v>(5.3)</v>
      </c>
      <c r="F293" s="302">
        <f>'Ind T6'!X116</f>
        <v>0.36089843749423589</v>
      </c>
      <c r="G293" s="299" t="str">
        <f>CONCATENATE("(",ROUND((F293/$H294)*100,1),")")</f>
        <v>(1)</v>
      </c>
      <c r="H293" s="302">
        <f t="shared" ref="H293" si="226">SUM(B293,D293,F293)</f>
        <v>9.3677810252658986</v>
      </c>
      <c r="I293" s="299" t="str">
        <f>CONCATENATE("(",ROUND((H293/$H294)*100,1),")")</f>
        <v>(25.3)</v>
      </c>
      <c r="K293" s="302">
        <f t="shared" ref="K293:K294" si="227">B293-B283</f>
        <v>1.1208601063164894</v>
      </c>
      <c r="L293" s="302">
        <f t="shared" ref="L293:L294" si="228">D293-D283</f>
        <v>0.11126392910791627</v>
      </c>
      <c r="M293" s="302">
        <f t="shared" ref="M293:M294" si="229">F293-F283</f>
        <v>4.2380435921513138E-2</v>
      </c>
      <c r="N293" s="302">
        <f t="shared" ref="N293:N294" si="230">SUM(K293:M293)</f>
        <v>1.2745044713459188</v>
      </c>
    </row>
    <row r="294" spans="1:14" x14ac:dyDescent="0.2">
      <c r="A294" s="282" t="s">
        <v>363</v>
      </c>
      <c r="B294" s="302">
        <f>SUM(B292:B293)</f>
        <v>30.535123482459461</v>
      </c>
      <c r="C294" s="299" t="str">
        <f>CONCATENATE("(",ROUND((B294/$H294)*100,1),")")</f>
        <v>(82.6)</v>
      </c>
      <c r="D294" s="302">
        <f>SUM(D292:D293)</f>
        <v>3.5513444806468035</v>
      </c>
      <c r="E294" s="299" t="str">
        <f>CONCATENATE("(",ROUND((D294/$H294)*100,1),")")</f>
        <v>(9.6)</v>
      </c>
      <c r="F294" s="302">
        <f>SUM(F292:F293)</f>
        <v>2.8695320368936938</v>
      </c>
      <c r="G294" s="299" t="str">
        <f>CONCATENATE("(",ROUND((F294/$H294)*100,1),")")</f>
        <v>(7.8)</v>
      </c>
      <c r="H294" s="302">
        <f>SUM(H292:H293)</f>
        <v>36.95599999999996</v>
      </c>
      <c r="I294" s="299" t="str">
        <f>CONCATENATE("(",ROUND((H294/$H294)*100,1),")")</f>
        <v>(100)</v>
      </c>
      <c r="K294" s="302">
        <f t="shared" si="227"/>
        <v>3.1311066139107098</v>
      </c>
      <c r="L294" s="302">
        <f t="shared" si="228"/>
        <v>0.29787337125439217</v>
      </c>
      <c r="M294" s="302">
        <f t="shared" si="229"/>
        <v>0.39802001483487315</v>
      </c>
      <c r="N294" s="302">
        <f t="shared" si="230"/>
        <v>3.8269999999999751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18.850504348688073</v>
      </c>
      <c r="C303" s="299" t="str">
        <f>CONCATENATE("(",ROUND((B303/$H305)*100,1),")")</f>
        <v>(41.6)</v>
      </c>
      <c r="D303" s="302">
        <f>'Ind T6'!M126</f>
        <v>1.051504885655915</v>
      </c>
      <c r="E303" s="299" t="str">
        <f>CONCATENATE("(",ROUND((D303/$H305)*100,1),")")</f>
        <v>(2.3)</v>
      </c>
      <c r="F303" s="302">
        <f>'Ind T6'!N126</f>
        <v>1.4149730484533796</v>
      </c>
      <c r="G303" s="299" t="str">
        <f>CONCATENATE("(",ROUND((F303/$H305)*100,1),")")</f>
        <v>(3.1)</v>
      </c>
      <c r="H303" s="302">
        <f>SUM(B303,D303,F303)</f>
        <v>21.316982282797369</v>
      </c>
      <c r="I303" s="299" t="str">
        <f>CONCATENATE("(",ROUND((H303/$H305)*100,1),")")</f>
        <v>(47.1)</v>
      </c>
      <c r="K303" s="302">
        <f>B308-B303</f>
        <v>0.15665063696171799</v>
      </c>
      <c r="L303" s="302">
        <f>D308-D303</f>
        <v>5.2728411718530488E-2</v>
      </c>
      <c r="M303" s="302">
        <f>F308-F303</f>
        <v>8.2457245925801281E-2</v>
      </c>
      <c r="N303" s="302">
        <f>SUM(K303:M303)</f>
        <v>0.29183629460604976</v>
      </c>
    </row>
    <row r="304" spans="1:14" x14ac:dyDescent="0.2">
      <c r="A304" s="282" t="s">
        <v>365</v>
      </c>
      <c r="B304" s="302">
        <f>'Ind T6'!L125</f>
        <v>15.888664286366298</v>
      </c>
      <c r="C304" s="299" t="str">
        <f>CONCATENATE("(",ROUND((B304/$H305)*100,1),")")</f>
        <v>(35.1)</v>
      </c>
      <c r="D304" s="302">
        <f>'Ind T6'!M125</f>
        <v>6.8335661442573947</v>
      </c>
      <c r="E304" s="299" t="str">
        <f>CONCATENATE("(",ROUND((D304/$H305)*100,1),")")</f>
        <v>(15.1)</v>
      </c>
      <c r="F304" s="302">
        <f>'Ind T6'!N125</f>
        <v>1.2447872865789424</v>
      </c>
      <c r="G304" s="299" t="str">
        <f>CONCATENATE("(",ROUND((F304/$H305)*100,1),")")</f>
        <v>(2.7)</v>
      </c>
      <c r="H304" s="302">
        <f t="shared" ref="H304" si="231">SUM(B304,D304,F304)</f>
        <v>23.967017717202637</v>
      </c>
      <c r="I304" s="299" t="str">
        <f>CONCATENATE("(",ROUND((H304/$H305)*100,1),")")</f>
        <v>(52.9)</v>
      </c>
      <c r="K304" s="302">
        <f t="shared" ref="K304:K305" si="232">B309-B304</f>
        <v>6.285777768168721E-2</v>
      </c>
      <c r="L304" s="302">
        <f t="shared" ref="L304:L305" si="233">D309-D304</f>
        <v>-4.6511953220883306E-2</v>
      </c>
      <c r="M304" s="302">
        <f t="shared" ref="M304:M305" si="234">F309-F304</f>
        <v>6.1817880933122238E-2</v>
      </c>
      <c r="N304" s="302">
        <f t="shared" ref="N304:N305" si="235">SUM(K304:M304)</f>
        <v>7.8163705393926142E-2</v>
      </c>
    </row>
    <row r="305" spans="1:14" x14ac:dyDescent="0.2">
      <c r="A305" s="282" t="s">
        <v>363</v>
      </c>
      <c r="B305" s="302">
        <f>SUM(B303:B304)</f>
        <v>34.739168635054369</v>
      </c>
      <c r="C305" s="299" t="str">
        <f>CONCATENATE("(",ROUND((B305/$H305)*100,1),")")</f>
        <v>(76.7)</v>
      </c>
      <c r="D305" s="302">
        <f>SUM(D303:D304)</f>
        <v>7.88507102991331</v>
      </c>
      <c r="E305" s="299" t="str">
        <f>CONCATENATE("(",ROUND((D305/$H305)*100,1),")")</f>
        <v>(17.4)</v>
      </c>
      <c r="F305" s="302">
        <f>SUM(F303:F304)</f>
        <v>2.6597603350323222</v>
      </c>
      <c r="G305" s="299" t="str">
        <f>CONCATENATE("(",ROUND((F305/$H305)*100,1),")")</f>
        <v>(5.9)</v>
      </c>
      <c r="H305" s="302">
        <f>SUM(H303:H304)</f>
        <v>45.284000000000006</v>
      </c>
      <c r="I305" s="299" t="str">
        <f>CONCATENATE("(",ROUND((H305/$H305)*100,1),")")</f>
        <v>(100)</v>
      </c>
      <c r="K305" s="302">
        <f t="shared" si="232"/>
        <v>0.21950841464340698</v>
      </c>
      <c r="L305" s="302">
        <f t="shared" si="233"/>
        <v>6.2164584976471815E-3</v>
      </c>
      <c r="M305" s="302">
        <f t="shared" si="234"/>
        <v>0.1442751268589233</v>
      </c>
      <c r="N305" s="302">
        <f t="shared" si="235"/>
        <v>0.36999999999997746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19.007154985649791</v>
      </c>
      <c r="C308" s="299" t="str">
        <f>CONCATENATE("(",ROUND((B308/$H310)*100,1),")")</f>
        <v>(41.6)</v>
      </c>
      <c r="D308" s="302">
        <f>'Ind T6'!R126</f>
        <v>1.1042332973744455</v>
      </c>
      <c r="E308" s="299" t="str">
        <f>CONCATENATE("(",ROUND((D308/$H310)*100,1),")")</f>
        <v>(2.4)</v>
      </c>
      <c r="F308" s="302">
        <f>'Ind T6'!S126</f>
        <v>1.4974302943791808</v>
      </c>
      <c r="G308" s="299" t="str">
        <f>CONCATENATE("(",ROUND((F308/$H310)*100,1),")")</f>
        <v>(3.3)</v>
      </c>
      <c r="H308" s="302">
        <f>SUM(B308,D308,F308)</f>
        <v>21.608818577403419</v>
      </c>
      <c r="I308" s="299" t="str">
        <f>CONCATENATE("(",ROUND((H308/$H310)*100,1),")")</f>
        <v>(47.3)</v>
      </c>
      <c r="K308" s="302">
        <f>B313-B308</f>
        <v>-0.32161096436194825</v>
      </c>
      <c r="L308" s="302">
        <f>D313-D308</f>
        <v>5.57395686049591E-2</v>
      </c>
      <c r="M308" s="302">
        <f>F313-F308</f>
        <v>3.4391166181938493E-2</v>
      </c>
      <c r="N308" s="302">
        <f>SUM(K308:M308)</f>
        <v>-0.23148022957505066</v>
      </c>
    </row>
    <row r="309" spans="1:14" x14ac:dyDescent="0.2">
      <c r="A309" s="282" t="s">
        <v>365</v>
      </c>
      <c r="B309" s="302">
        <f>'Ind T6'!Q125</f>
        <v>15.951522064047985</v>
      </c>
      <c r="C309" s="299" t="str">
        <f>CONCATENATE("(",ROUND((B309/$H310)*100,1),")")</f>
        <v>(34.9)</v>
      </c>
      <c r="D309" s="302">
        <f>'Ind T6'!R125</f>
        <v>6.7870541910365114</v>
      </c>
      <c r="E309" s="299" t="str">
        <f>CONCATENATE("(",ROUND((D309/$H310)*100,1),")")</f>
        <v>(14.9)</v>
      </c>
      <c r="F309" s="302">
        <f>'Ind T6'!S125</f>
        <v>1.3066051675120647</v>
      </c>
      <c r="G309" s="299" t="str">
        <f>CONCATENATE("(",ROUND((F309/$H310)*100,1),")")</f>
        <v>(2.9)</v>
      </c>
      <c r="H309" s="302">
        <f t="shared" ref="H309" si="236">SUM(B309,D309,F309)</f>
        <v>24.04518142259656</v>
      </c>
      <c r="I309" s="299" t="str">
        <f>CONCATENATE("(",ROUND((H309/$H310)*100,1),")")</f>
        <v>(52.7)</v>
      </c>
      <c r="K309" s="302">
        <f t="shared" ref="K309:K310" si="237">B314-B309</f>
        <v>-0.31988352037505585</v>
      </c>
      <c r="L309" s="302">
        <f t="shared" ref="L309:L310" si="238">D314-D309</f>
        <v>-0.19723981906869081</v>
      </c>
      <c r="M309" s="302">
        <f t="shared" ref="M309:M310" si="239">F314-F309</f>
        <v>-2.3964309811983497E-3</v>
      </c>
      <c r="N309" s="302">
        <f t="shared" ref="N309:N310" si="240">SUM(K309:M309)</f>
        <v>-0.51951977042494502</v>
      </c>
    </row>
    <row r="310" spans="1:14" x14ac:dyDescent="0.2">
      <c r="A310" s="282" t="s">
        <v>363</v>
      </c>
      <c r="B310" s="302">
        <f>SUM(B308:B309)</f>
        <v>34.958677049697776</v>
      </c>
      <c r="C310" s="299" t="str">
        <f>CONCATENATE("(",ROUND((B310/$H310)*100,1),")")</f>
        <v>(76.6)</v>
      </c>
      <c r="D310" s="302">
        <f>SUM(D308:D309)</f>
        <v>7.8912874884109572</v>
      </c>
      <c r="E310" s="299" t="str">
        <f>CONCATENATE("(",ROUND((D310/$H310)*100,1),")")</f>
        <v>(17.3)</v>
      </c>
      <c r="F310" s="302">
        <f>SUM(F308:F309)</f>
        <v>2.8040354618912455</v>
      </c>
      <c r="G310" s="299" t="str">
        <f>CONCATENATE("(",ROUND((F310/$H310)*100,1),")")</f>
        <v>(6.1)</v>
      </c>
      <c r="H310" s="302">
        <f>SUM(H308:H309)</f>
        <v>45.653999999999982</v>
      </c>
      <c r="I310" s="299" t="str">
        <f>CONCATENATE("(",ROUND((H310/$H310)*100,1),")")</f>
        <v>(100)</v>
      </c>
      <c r="K310" s="302">
        <f t="shared" si="237"/>
        <v>-0.64149448473700232</v>
      </c>
      <c r="L310" s="302">
        <f t="shared" si="238"/>
        <v>-0.14150025046373216</v>
      </c>
      <c r="M310" s="302">
        <f t="shared" si="239"/>
        <v>3.1994735200739921E-2</v>
      </c>
      <c r="N310" s="302">
        <f t="shared" si="240"/>
        <v>-0.75099999999999456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18.685544021287843</v>
      </c>
      <c r="C313" s="299" t="str">
        <f>CONCATENATE("(",ROUND((B313/$H315)*100,1),")")</f>
        <v>(41.6)</v>
      </c>
      <c r="D313" s="302">
        <f>'Ind T6'!W126</f>
        <v>1.1599728659794046</v>
      </c>
      <c r="E313" s="299" t="str">
        <f>CONCATENATE("(",ROUND((D313/$H315)*100,1),")")</f>
        <v>(2.6)</v>
      </c>
      <c r="F313" s="302">
        <f>'Ind T6'!X126</f>
        <v>1.5318214605611193</v>
      </c>
      <c r="G313" s="299" t="str">
        <f>CONCATENATE("(",ROUND((F313/$H315)*100,1),")")</f>
        <v>(3.4)</v>
      </c>
      <c r="H313" s="302">
        <f>SUM(B313,D313,F313)</f>
        <v>21.377338347828367</v>
      </c>
      <c r="I313" s="299" t="str">
        <f>CONCATENATE("(",ROUND((H313/$H315)*100,1),")")</f>
        <v>(47.6)</v>
      </c>
      <c r="K313" s="302">
        <f>B313-B303</f>
        <v>-0.16496032740023026</v>
      </c>
      <c r="L313" s="302">
        <f>D313-D303</f>
        <v>0.10846798032348959</v>
      </c>
      <c r="M313" s="302">
        <f>F313-F303</f>
        <v>0.11684841210773977</v>
      </c>
      <c r="N313" s="302">
        <f>SUM(K313:M313)</f>
        <v>6.0356065030999106E-2</v>
      </c>
    </row>
    <row r="314" spans="1:14" x14ac:dyDescent="0.2">
      <c r="A314" s="282" t="s">
        <v>365</v>
      </c>
      <c r="B314" s="302">
        <f>'Ind T6'!V125</f>
        <v>15.631638543672929</v>
      </c>
      <c r="C314" s="299" t="str">
        <f>CONCATENATE("(",ROUND((B314/$H315)*100,1),")")</f>
        <v>(34.8)</v>
      </c>
      <c r="D314" s="302">
        <f>'Ind T6'!W125</f>
        <v>6.5898143719678206</v>
      </c>
      <c r="E314" s="299" t="str">
        <f>CONCATENATE("(",ROUND((D314/$H315)*100,1),")")</f>
        <v>(14.7)</v>
      </c>
      <c r="F314" s="302">
        <f>'Ind T6'!X125</f>
        <v>1.3042087365308663</v>
      </c>
      <c r="G314" s="299" t="str">
        <f>CONCATENATE("(",ROUND((F314/$H315)*100,1),")")</f>
        <v>(2.9)</v>
      </c>
      <c r="H314" s="302">
        <f t="shared" ref="H314" si="241">SUM(B314,D314,F314)</f>
        <v>23.525661652171618</v>
      </c>
      <c r="I314" s="299" t="str">
        <f>CONCATENATE("(",ROUND((H314/$H315)*100,1),")")</f>
        <v>(52.4)</v>
      </c>
      <c r="K314" s="302">
        <f t="shared" ref="K314:K315" si="242">B314-B304</f>
        <v>-0.25702574269336864</v>
      </c>
      <c r="L314" s="302">
        <f t="shared" ref="L314:L315" si="243">D314-D304</f>
        <v>-0.24375177228957412</v>
      </c>
      <c r="M314" s="302">
        <f t="shared" ref="M314:M315" si="244">F314-F304</f>
        <v>5.9421449951923888E-2</v>
      </c>
      <c r="N314" s="302">
        <f t="shared" ref="N314:N315" si="245">SUM(K314:M314)</f>
        <v>-0.44135606503101887</v>
      </c>
    </row>
    <row r="315" spans="1:14" x14ac:dyDescent="0.2">
      <c r="A315" s="282" t="s">
        <v>363</v>
      </c>
      <c r="B315" s="302">
        <f>SUM(B313:B314)</f>
        <v>34.317182564960774</v>
      </c>
      <c r="C315" s="299" t="str">
        <f>CONCATENATE("(",ROUND((B315/$H315)*100,1),")")</f>
        <v>(76.4)</v>
      </c>
      <c r="D315" s="302">
        <f>SUM(D313:D314)</f>
        <v>7.749787237947225</v>
      </c>
      <c r="E315" s="299" t="str">
        <f>CONCATENATE("(",ROUND((D315/$H315)*100,1),")")</f>
        <v>(17.3)</v>
      </c>
      <c r="F315" s="302">
        <f>SUM(F313:F314)</f>
        <v>2.8360301970919854</v>
      </c>
      <c r="G315" s="299" t="str">
        <f>CONCATENATE("(",ROUND((F315/$H315)*100,1),")")</f>
        <v>(6.3)</v>
      </c>
      <c r="H315" s="302">
        <f>SUM(H313:H314)</f>
        <v>44.902999999999984</v>
      </c>
      <c r="I315" s="299" t="str">
        <f>CONCATENATE("(",ROUND((H315/$H315)*100,1),")")</f>
        <v>(100)</v>
      </c>
      <c r="K315" s="302">
        <f t="shared" si="242"/>
        <v>-0.42198607009359534</v>
      </c>
      <c r="L315" s="302">
        <f t="shared" si="243"/>
        <v>-0.13528379196608498</v>
      </c>
      <c r="M315" s="302">
        <f t="shared" si="244"/>
        <v>0.17626986205966322</v>
      </c>
      <c r="N315" s="302">
        <f t="shared" si="245"/>
        <v>-0.3810000000000171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7.1589173783761586</v>
      </c>
      <c r="C324" s="299" t="str">
        <f>CONCATENATE("(",ROUND((B324/$H326)*100,1),")")</f>
        <v>(32.8)</v>
      </c>
      <c r="D324" s="302">
        <f>'Ind T6'!M135</f>
        <v>1.1232683446201646</v>
      </c>
      <c r="E324" s="299" t="str">
        <f>CONCATENATE("(",ROUND((D324/$H326)*100,1),")")</f>
        <v>(5.1)</v>
      </c>
      <c r="F324" s="302">
        <f>'Ind T6'!N135</f>
        <v>1.7722788337506787</v>
      </c>
      <c r="G324" s="299" t="str">
        <f>CONCATENATE("(",ROUND((F324/$H326)*100,1),")")</f>
        <v>(8.1)</v>
      </c>
      <c r="H324" s="302">
        <f>SUM(B324,D324,F324)</f>
        <v>10.054464556747002</v>
      </c>
      <c r="I324" s="299" t="str">
        <f>CONCATENATE("(",ROUND((H324/$H326)*100,1),")")</f>
        <v>(46)</v>
      </c>
      <c r="K324" s="302">
        <f>B329-B324</f>
        <v>-0.97572839025779423</v>
      </c>
      <c r="L324" s="302">
        <f>D329-D324</f>
        <v>-0.15028420088521621</v>
      </c>
      <c r="M324" s="302">
        <f>F329-F324</f>
        <v>-0.16128035247313677</v>
      </c>
      <c r="N324" s="302">
        <f>SUM(K324:M324)</f>
        <v>-1.2872929436161471</v>
      </c>
    </row>
    <row r="325" spans="1:14" x14ac:dyDescent="0.2">
      <c r="A325" s="282" t="s">
        <v>365</v>
      </c>
      <c r="B325" s="302">
        <f>'Ind T6'!L134</f>
        <v>5.6831734668427352</v>
      </c>
      <c r="C325" s="299" t="str">
        <f>CONCATENATE("(",ROUND((B325/$H326)*100,1),")")</f>
        <v>(26)</v>
      </c>
      <c r="D325" s="302">
        <f>'Ind T6'!M134</f>
        <v>2.656438050866027</v>
      </c>
      <c r="E325" s="299" t="str">
        <f>CONCATENATE("(",ROUND((D325/$H326)*100,1),")")</f>
        <v>(12.2)</v>
      </c>
      <c r="F325" s="302">
        <f>'Ind T6'!N134</f>
        <v>3.457923925544276</v>
      </c>
      <c r="G325" s="299" t="str">
        <f>CONCATENATE("(",ROUND((F325/$H326)*100,1),")")</f>
        <v>(15.8)</v>
      </c>
      <c r="H325" s="302">
        <f t="shared" ref="H325" si="246">SUM(B325,D325,F325)</f>
        <v>11.797535443253039</v>
      </c>
      <c r="I325" s="299" t="str">
        <f>CONCATENATE("(",ROUND((H325/$H326)*100,1),")")</f>
        <v>(54)</v>
      </c>
      <c r="K325" s="302">
        <f t="shared" ref="K325:K326" si="247">B330-B325</f>
        <v>-0.59624929885317268</v>
      </c>
      <c r="L325" s="302">
        <f t="shared" ref="L325:L326" si="248">D330-D325</f>
        <v>-0.46047030395923594</v>
      </c>
      <c r="M325" s="302">
        <f t="shared" ref="M325:M326" si="249">F330-F325</f>
        <v>-0.4269874535715128</v>
      </c>
      <c r="N325" s="302">
        <f t="shared" ref="N325:N326" si="250">SUM(K325:M325)</f>
        <v>-1.4837070563839214</v>
      </c>
    </row>
    <row r="326" spans="1:14" x14ac:dyDescent="0.2">
      <c r="A326" s="282" t="s">
        <v>363</v>
      </c>
      <c r="B326" s="302">
        <f>SUM(B324:B325)</f>
        <v>12.842090845218895</v>
      </c>
      <c r="C326" s="299" t="str">
        <f>CONCATENATE("(",ROUND((B326/$H326)*100,1),")")</f>
        <v>(58.8)</v>
      </c>
      <c r="D326" s="302">
        <f>SUM(D324:D325)</f>
        <v>3.7797063954861914</v>
      </c>
      <c r="E326" s="299" t="str">
        <f>CONCATENATE("(",ROUND((D326/$H326)*100,1),")")</f>
        <v>(17.3)</v>
      </c>
      <c r="F326" s="302">
        <f>SUM(F324:F325)</f>
        <v>5.2302027592949543</v>
      </c>
      <c r="G326" s="299" t="str">
        <f>CONCATENATE("(",ROUND((F326/$H326)*100,1),")")</f>
        <v>(23.9)</v>
      </c>
      <c r="H326" s="302">
        <f>SUM(H324:H325)</f>
        <v>21.852000000000039</v>
      </c>
      <c r="I326" s="299" t="str">
        <f>CONCATENATE("(",ROUND((H326/$H326)*100,1),")")</f>
        <v>(100)</v>
      </c>
      <c r="K326" s="302">
        <f t="shared" si="247"/>
        <v>-1.5719776891109678</v>
      </c>
      <c r="L326" s="302">
        <f t="shared" si="248"/>
        <v>-0.61075450484445204</v>
      </c>
      <c r="M326" s="302">
        <f t="shared" si="249"/>
        <v>-0.5882678060446489</v>
      </c>
      <c r="N326" s="302">
        <f t="shared" si="250"/>
        <v>-2.7710000000000687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6.1831889881183644</v>
      </c>
      <c r="C329" s="299" t="str">
        <f>CONCATENATE("(",ROUND((B329/$H331)*100,1),")")</f>
        <v>(32.4)</v>
      </c>
      <c r="D329" s="302">
        <f>'Ind T6'!R135</f>
        <v>0.97298414373494835</v>
      </c>
      <c r="E329" s="299" t="str">
        <f>CONCATENATE("(",ROUND((D329/$H331)*100,1),")")</f>
        <v>(5.1)</v>
      </c>
      <c r="F329" s="302">
        <f>'Ind T6'!S135</f>
        <v>1.610998481277542</v>
      </c>
      <c r="G329" s="299" t="str">
        <f>CONCATENATE("(",ROUND((F329/$H331)*100,1),")")</f>
        <v>(8.4)</v>
      </c>
      <c r="H329" s="302">
        <f>SUM(B329,D329,F329)</f>
        <v>8.7671716131308557</v>
      </c>
      <c r="I329" s="299" t="str">
        <f>CONCATENATE("(",ROUND((H329/$H331)*100,1),")")</f>
        <v>(45.9)</v>
      </c>
      <c r="K329" s="302">
        <f>B334-B329</f>
        <v>0.35704128273750513</v>
      </c>
      <c r="L329" s="302">
        <f>D334-D329</f>
        <v>7.487352356342869E-2</v>
      </c>
      <c r="M329" s="302">
        <f>F334-F329</f>
        <v>0.24051273591253475</v>
      </c>
      <c r="N329" s="302">
        <f>SUM(K329:M329)</f>
        <v>0.67242754221346857</v>
      </c>
    </row>
    <row r="330" spans="1:14" x14ac:dyDescent="0.2">
      <c r="A330" s="282" t="s">
        <v>365</v>
      </c>
      <c r="B330" s="302">
        <f>'Ind T6'!Q134</f>
        <v>5.0869241679895625</v>
      </c>
      <c r="C330" s="299" t="str">
        <f>CONCATENATE("(",ROUND((B330/$H331)*100,1),")")</f>
        <v>(26.7)</v>
      </c>
      <c r="D330" s="302">
        <f>'Ind T6'!R134</f>
        <v>2.1959677469067911</v>
      </c>
      <c r="E330" s="299" t="str">
        <f>CONCATENATE("(",ROUND((D330/$H331)*100,1),")")</f>
        <v>(11.5)</v>
      </c>
      <c r="F330" s="302">
        <f>'Ind T6'!S134</f>
        <v>3.0309364719727632</v>
      </c>
      <c r="G330" s="299" t="str">
        <f>CONCATENATE("(",ROUND((F330/$H331)*100,1),")")</f>
        <v>(15.9)</v>
      </c>
      <c r="H330" s="302">
        <f t="shared" ref="H330" si="251">SUM(B330,D330,F330)</f>
        <v>10.313828386869117</v>
      </c>
      <c r="I330" s="299" t="str">
        <f>CONCATENATE("(",ROUND((H330/$H331)*100,1),")")</f>
        <v>(54.1)</v>
      </c>
      <c r="K330" s="302">
        <f t="shared" ref="K330:K331" si="252">B335-B330</f>
        <v>0.67678634387116876</v>
      </c>
      <c r="L330" s="302">
        <f t="shared" ref="L330:L331" si="253">D335-D330</f>
        <v>-6.8678546630478898E-2</v>
      </c>
      <c r="M330" s="302">
        <f t="shared" ref="M330:M331" si="254">F335-F330</f>
        <v>0.19946466054588052</v>
      </c>
      <c r="N330" s="302">
        <f t="shared" ref="N330:N331" si="255">SUM(K330:M330)</f>
        <v>0.80757245778657039</v>
      </c>
    </row>
    <row r="331" spans="1:14" x14ac:dyDescent="0.2">
      <c r="A331" s="282" t="s">
        <v>363</v>
      </c>
      <c r="B331" s="302">
        <f>SUM(B329:B330)</f>
        <v>11.270113156107927</v>
      </c>
      <c r="C331" s="299" t="str">
        <f>CONCATENATE("(",ROUND((B331/$H331)*100,1),")")</f>
        <v>(59.1)</v>
      </c>
      <c r="D331" s="302">
        <f>SUM(D329:D330)</f>
        <v>3.1689518906417393</v>
      </c>
      <c r="E331" s="299" t="str">
        <f>CONCATENATE("(",ROUND((D331/$H331)*100,1),")")</f>
        <v>(16.6)</v>
      </c>
      <c r="F331" s="302">
        <f>SUM(F329:F330)</f>
        <v>4.6419349532503054</v>
      </c>
      <c r="G331" s="299" t="str">
        <f>CONCATENATE("(",ROUND((F331/$H331)*100,1),")")</f>
        <v>(24.3)</v>
      </c>
      <c r="H331" s="302">
        <f>SUM(H329:H330)</f>
        <v>19.080999999999975</v>
      </c>
      <c r="I331" s="299" t="str">
        <f>CONCATENATE("(",ROUND((H331/$H331)*100,1),")")</f>
        <v>(100)</v>
      </c>
      <c r="K331" s="302">
        <f t="shared" si="252"/>
        <v>1.0338276266086748</v>
      </c>
      <c r="L331" s="302">
        <f t="shared" si="253"/>
        <v>6.1949769329499027E-3</v>
      </c>
      <c r="M331" s="302">
        <f t="shared" si="254"/>
        <v>0.43997739645841527</v>
      </c>
      <c r="N331" s="302">
        <f t="shared" si="255"/>
        <v>1.48000000000004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6.5402302708558695</v>
      </c>
      <c r="C334" s="299" t="str">
        <f>CONCATENATE("(",ROUND((B334/$H336)*100,1),")")</f>
        <v>(31.8)</v>
      </c>
      <c r="D334" s="302">
        <f>'Ind T6'!W135</f>
        <v>1.047857667298377</v>
      </c>
      <c r="E334" s="299" t="str">
        <f>CONCATENATE("(",ROUND((D334/$H336)*100,1),")")</f>
        <v>(5.1)</v>
      </c>
      <c r="F334" s="302">
        <f>'Ind T6'!X135</f>
        <v>1.8515112171900767</v>
      </c>
      <c r="G334" s="299" t="str">
        <f>CONCATENATE("(",ROUND((F334/$H336)*100,1),")")</f>
        <v>(9)</v>
      </c>
      <c r="H334" s="302">
        <f>SUM(B334,D334,F334)</f>
        <v>9.4395991553443235</v>
      </c>
      <c r="I334" s="299" t="str">
        <f>CONCATENATE("(",ROUND((H334/$H336)*100,1),")")</f>
        <v>(45.9)</v>
      </c>
      <c r="K334" s="302">
        <f>B334-B324</f>
        <v>-0.6186871075202891</v>
      </c>
      <c r="L334" s="302">
        <f>D334-D324</f>
        <v>-7.5410677321787523E-2</v>
      </c>
      <c r="M334" s="302">
        <f>F334-F324</f>
        <v>7.923238343939798E-2</v>
      </c>
      <c r="N334" s="302">
        <f>SUM(K334:M334)</f>
        <v>-0.61486540140267865</v>
      </c>
    </row>
    <row r="335" spans="1:14" x14ac:dyDescent="0.2">
      <c r="A335" s="282" t="s">
        <v>365</v>
      </c>
      <c r="B335" s="302">
        <f>'Ind T6'!V134</f>
        <v>5.7637105118607312</v>
      </c>
      <c r="C335" s="299" t="str">
        <f>CONCATENATE("(",ROUND((B335/$H336)*100,1),")")</f>
        <v>(28)</v>
      </c>
      <c r="D335" s="302">
        <f>'Ind T6'!W134</f>
        <v>2.1272892002763122</v>
      </c>
      <c r="E335" s="299" t="str">
        <f>CONCATENATE("(",ROUND((D335/$H336)*100,1),")")</f>
        <v>(10.3)</v>
      </c>
      <c r="F335" s="302">
        <f>'Ind T6'!X134</f>
        <v>3.2304011325186437</v>
      </c>
      <c r="G335" s="299" t="str">
        <f>CONCATENATE("(",ROUND((F335/$H336)*100,1),")")</f>
        <v>(15.7)</v>
      </c>
      <c r="H335" s="302">
        <f>SUM(B335,D335,F335)</f>
        <v>11.121400844655687</v>
      </c>
      <c r="I335" s="299" t="str">
        <f>CONCATENATE("(",ROUND((H335/$H336)*100,1),")")</f>
        <v>(54.1)</v>
      </c>
      <c r="K335" s="302">
        <f t="shared" ref="K335:K336" si="256">B335-B325</f>
        <v>8.0537045017996078E-2</v>
      </c>
      <c r="L335" s="302">
        <f t="shared" ref="L335:L336" si="257">D335-D325</f>
        <v>-0.52914885058971484</v>
      </c>
      <c r="M335" s="302">
        <f t="shared" ref="M335:M336" si="258">F335-F325</f>
        <v>-0.22752279302563228</v>
      </c>
      <c r="N335" s="302">
        <f t="shared" ref="N335:N336" si="259">SUM(K335:M335)</f>
        <v>-0.67613459859735103</v>
      </c>
    </row>
    <row r="336" spans="1:14" x14ac:dyDescent="0.2">
      <c r="A336" s="282" t="s">
        <v>363</v>
      </c>
      <c r="B336" s="302">
        <f>SUM(B334:B335)</f>
        <v>12.303940782716602</v>
      </c>
      <c r="C336" s="299" t="str">
        <f>CONCATENATE("(",ROUND((B336/$H336)*100,1),")")</f>
        <v>(59.8)</v>
      </c>
      <c r="D336" s="302">
        <f>SUM(D334:D335)</f>
        <v>3.1751468675746892</v>
      </c>
      <c r="E336" s="299" t="str">
        <f>CONCATENATE("(",ROUND((D336/$H336)*100,1),")")</f>
        <v>(15.4)</v>
      </c>
      <c r="F336" s="302">
        <f>SUM(F334:F335)</f>
        <v>5.0819123497087206</v>
      </c>
      <c r="G336" s="299" t="str">
        <f>CONCATENATE("(",ROUND((F336/$H336)*100,1),")")</f>
        <v>(24.7)</v>
      </c>
      <c r="H336" s="302">
        <f>SUM(H334:H335)</f>
        <v>20.561000000000011</v>
      </c>
      <c r="I336" s="299" t="str">
        <f>CONCATENATE("(",ROUND((H336/$H336)*100,1),")")</f>
        <v>(100)</v>
      </c>
      <c r="K336" s="302">
        <f t="shared" si="256"/>
        <v>-0.53815006250229303</v>
      </c>
      <c r="L336" s="302">
        <f t="shared" si="257"/>
        <v>-0.60455952791150214</v>
      </c>
      <c r="M336" s="302">
        <f t="shared" si="258"/>
        <v>-0.14829040958623363</v>
      </c>
      <c r="N336" s="302">
        <f t="shared" si="259"/>
        <v>-1.2910000000000288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33.314158628479326</v>
      </c>
      <c r="C345" s="299" t="str">
        <f>CONCATENATE("(",ROUND((B345/$H347)*100,1),")")</f>
        <v>(35.2)</v>
      </c>
      <c r="D345" s="302">
        <f>'Ind T6'!M144</f>
        <v>5.1528261909837463</v>
      </c>
      <c r="E345" s="299" t="str">
        <f>CONCATENATE("(",ROUND((D345/$H347)*100,1),")")</f>
        <v>(5.4)</v>
      </c>
      <c r="F345" s="302">
        <f>'Ind T6'!N144</f>
        <v>10.374087585601801</v>
      </c>
      <c r="G345" s="299" t="str">
        <f>CONCATENATE("(",ROUND((F345/$H347)*100,1),")")</f>
        <v>(11)</v>
      </c>
      <c r="H345" s="302">
        <f>SUM(B345,D345,F345)</f>
        <v>48.841072405064871</v>
      </c>
      <c r="I345" s="299" t="str">
        <f>CONCATENATE("(",ROUND((H345/$H347)*100,1),")")</f>
        <v>(51.6)</v>
      </c>
      <c r="K345" s="302">
        <f>B350-B345</f>
        <v>0.81893098848220802</v>
      </c>
      <c r="L345" s="302">
        <f>D350-D345</f>
        <v>0.3227294159465588</v>
      </c>
      <c r="M345" s="302">
        <f>F350-F345</f>
        <v>0.63537417200955382</v>
      </c>
      <c r="N345" s="302">
        <f>SUM(K345:M345)</f>
        <v>1.7770345764383206</v>
      </c>
    </row>
    <row r="346" spans="1:14" x14ac:dyDescent="0.2">
      <c r="A346" s="282" t="s">
        <v>365</v>
      </c>
      <c r="B346" s="302">
        <f>'Ind T6'!L143</f>
        <v>28.263739072876458</v>
      </c>
      <c r="C346" s="299" t="str">
        <f>CONCATENATE("(",ROUND((B346/$H347)*100,1),")")</f>
        <v>(29.8)</v>
      </c>
      <c r="D346" s="302">
        <f>'Ind T6'!M143</f>
        <v>13.926317756343654</v>
      </c>
      <c r="E346" s="299" t="str">
        <f>CONCATENATE("(",ROUND((D346/$H347)*100,1),")")</f>
        <v>(14.7)</v>
      </c>
      <c r="F346" s="302">
        <f>'Ind T6'!N143</f>
        <v>3.7038707657149468</v>
      </c>
      <c r="G346" s="299" t="str">
        <f>CONCATENATE("(",ROUND((F346/$H347)*100,1),")")</f>
        <v>(3.9)</v>
      </c>
      <c r="H346" s="302">
        <f t="shared" ref="H346" si="260">SUM(B346,D346,F346)</f>
        <v>45.893927594935057</v>
      </c>
      <c r="I346" s="299" t="str">
        <f>CONCATENATE("(",ROUND((H346/$H347)*100,1),")")</f>
        <v>(48.4)</v>
      </c>
      <c r="K346" s="302">
        <f t="shared" ref="K346:K347" si="261">B351-B346</f>
        <v>1.4574561056219189</v>
      </c>
      <c r="L346" s="302">
        <f t="shared" ref="L346:L347" si="262">D351-D346</f>
        <v>0.88829169268767849</v>
      </c>
      <c r="M346" s="302">
        <f t="shared" ref="M346:M347" si="263">F351-F346</f>
        <v>0.33121762525197695</v>
      </c>
      <c r="N346" s="302">
        <f t="shared" ref="N346:N347" si="264">SUM(K346:M346)</f>
        <v>2.6769654235615743</v>
      </c>
    </row>
    <row r="347" spans="1:14" x14ac:dyDescent="0.2">
      <c r="A347" s="282" t="s">
        <v>363</v>
      </c>
      <c r="B347" s="302">
        <f>SUM(B345:B346)</f>
        <v>61.577897701355781</v>
      </c>
      <c r="C347" s="299" t="str">
        <f>CONCATENATE("(",ROUND((B347/$H347)*100,1),")")</f>
        <v>(65)</v>
      </c>
      <c r="D347" s="302">
        <f>SUM(D345:D346)</f>
        <v>19.079143947327399</v>
      </c>
      <c r="E347" s="299" t="str">
        <f>CONCATENATE("(",ROUND((D347/$H347)*100,1),")")</f>
        <v>(20.1)</v>
      </c>
      <c r="F347" s="302">
        <f>SUM(F345:F346)</f>
        <v>14.077958351316749</v>
      </c>
      <c r="G347" s="299" t="str">
        <f>CONCATENATE("(",ROUND((F347/$H347)*100,1),")")</f>
        <v>(14.9)</v>
      </c>
      <c r="H347" s="302">
        <f>SUM(H345:H346)</f>
        <v>94.734999999999928</v>
      </c>
      <c r="I347" s="299" t="str">
        <f>CONCATENATE("(",ROUND((H347/$H347)*100,1),")")</f>
        <v>(100)</v>
      </c>
      <c r="K347" s="302">
        <f t="shared" si="261"/>
        <v>2.2763870941041304</v>
      </c>
      <c r="L347" s="302">
        <f t="shared" si="262"/>
        <v>1.2110211086342382</v>
      </c>
      <c r="M347" s="302">
        <f t="shared" si="263"/>
        <v>0.966591797261529</v>
      </c>
      <c r="N347" s="302">
        <f t="shared" si="264"/>
        <v>4.4539999999998976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34.133089616961534</v>
      </c>
      <c r="C350" s="299" t="str">
        <f>CONCATENATE("(",ROUND((B350/$H352)*100,1),")")</f>
        <v>(34.4)</v>
      </c>
      <c r="D350" s="302">
        <f>'Ind T6'!R144</f>
        <v>5.4755556069303051</v>
      </c>
      <c r="E350" s="299" t="str">
        <f>CONCATENATE("(",ROUND((D350/$H352)*100,1),")")</f>
        <v>(5.5)</v>
      </c>
      <c r="F350" s="302">
        <f>'Ind T6'!S144</f>
        <v>11.009461757611355</v>
      </c>
      <c r="G350" s="299" t="str">
        <f>CONCATENATE("(",ROUND((F350/$H352)*100,1),")")</f>
        <v>(11.1)</v>
      </c>
      <c r="H350" s="302">
        <f>SUM(B350,D350,F350)</f>
        <v>50.618106981503196</v>
      </c>
      <c r="I350" s="299" t="str">
        <f>CONCATENATE("(",ROUND((H350/$H352)*100,1),")")</f>
        <v>(51)</v>
      </c>
      <c r="K350" s="302">
        <f>B355-B350</f>
        <v>1.3788906660891271</v>
      </c>
      <c r="L350" s="302">
        <f>D355-D350</f>
        <v>0.5900384144432822</v>
      </c>
      <c r="M350" s="302">
        <f>F355-F350</f>
        <v>0.99444142729840834</v>
      </c>
      <c r="N350" s="302">
        <f>SUM(K350:M350)</f>
        <v>2.9633705078308177</v>
      </c>
    </row>
    <row r="351" spans="1:14" x14ac:dyDescent="0.2">
      <c r="A351" s="282" t="s">
        <v>365</v>
      </c>
      <c r="B351" s="302">
        <f>'Ind T6'!Q143</f>
        <v>29.721195178498377</v>
      </c>
      <c r="C351" s="299" t="str">
        <f>CONCATENATE("(",ROUND((B351/$H352)*100,1),")")</f>
        <v>(30)</v>
      </c>
      <c r="D351" s="302">
        <f>'Ind T6'!R143</f>
        <v>14.814609449031332</v>
      </c>
      <c r="E351" s="299" t="str">
        <f>CONCATENATE("(",ROUND((D351/$H352)*100,1),")")</f>
        <v>(14.9)</v>
      </c>
      <c r="F351" s="302">
        <f>'Ind T6'!S143</f>
        <v>4.0350883909669237</v>
      </c>
      <c r="G351" s="299" t="str">
        <f>CONCATENATE("(",ROUND((F351/$H352)*100,1),")")</f>
        <v>(4.1)</v>
      </c>
      <c r="H351" s="302">
        <f t="shared" ref="H351" si="265">SUM(B351,D351,F351)</f>
        <v>48.570893018496633</v>
      </c>
      <c r="I351" s="299" t="str">
        <f>CONCATENATE("(",ROUND((H351/$H352)*100,1),")")</f>
        <v>(49)</v>
      </c>
      <c r="K351" s="302">
        <f t="shared" ref="K351:K352" si="266">B356-B351</f>
        <v>2.0737700710658338</v>
      </c>
      <c r="L351" s="302">
        <f t="shared" ref="L351:L352" si="267">D356-D351</f>
        <v>1.2470557846314296</v>
      </c>
      <c r="M351" s="302">
        <f t="shared" ref="M351:M352" si="268">F356-F351</f>
        <v>0.53280363647210383</v>
      </c>
      <c r="N351" s="302">
        <f t="shared" ref="N351:N352" si="269">SUM(K351:M351)</f>
        <v>3.8536294921693672</v>
      </c>
    </row>
    <row r="352" spans="1:14" x14ac:dyDescent="0.2">
      <c r="A352" s="282" t="s">
        <v>363</v>
      </c>
      <c r="B352" s="302">
        <f>SUM(B350:B351)</f>
        <v>63.854284795459911</v>
      </c>
      <c r="C352" s="299" t="str">
        <f>CONCATENATE("(",ROUND((B352/$H352)*100,1),")")</f>
        <v>(64.4)</v>
      </c>
      <c r="D352" s="302">
        <f>SUM(D350:D351)</f>
        <v>20.290165055961637</v>
      </c>
      <c r="E352" s="299" t="str">
        <f>CONCATENATE("(",ROUND((D352/$H352)*100,1),")")</f>
        <v>(20.5)</v>
      </c>
      <c r="F352" s="302">
        <f>SUM(F350:F351)</f>
        <v>15.044550148578278</v>
      </c>
      <c r="G352" s="299" t="str">
        <f>CONCATENATE("(",ROUND((F352/$H352)*100,1),")")</f>
        <v>(15.2)</v>
      </c>
      <c r="H352" s="302">
        <f>SUM(H350:H351)</f>
        <v>99.188999999999822</v>
      </c>
      <c r="I352" s="299" t="str">
        <f>CONCATENATE("(",ROUND((H352/$H352)*100,1),")")</f>
        <v>(100)</v>
      </c>
      <c r="K352" s="302">
        <f t="shared" si="266"/>
        <v>3.4526607371549645</v>
      </c>
      <c r="L352" s="302">
        <f t="shared" si="267"/>
        <v>1.8370941990747127</v>
      </c>
      <c r="M352" s="302">
        <f t="shared" si="268"/>
        <v>1.5272450637705113</v>
      </c>
      <c r="N352" s="302">
        <f t="shared" si="269"/>
        <v>6.8170000000001885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35.511980283050661</v>
      </c>
      <c r="C355" s="299" t="str">
        <f>CONCATENATE("(",ROUND((B355/$H357)*100,1),")")</f>
        <v>(33.5)</v>
      </c>
      <c r="D355" s="302">
        <f>'Ind T6'!W144</f>
        <v>6.0655940213735873</v>
      </c>
      <c r="E355" s="299" t="str">
        <f>CONCATENATE("(",ROUND((D355/$H357)*100,1),")")</f>
        <v>(5.7)</v>
      </c>
      <c r="F355" s="302">
        <f>'Ind T6'!X144</f>
        <v>12.003903184909763</v>
      </c>
      <c r="G355" s="299" t="str">
        <f>CONCATENATE("(",ROUND((F355/$H357)*100,1),")")</f>
        <v>(11.3)</v>
      </c>
      <c r="H355" s="302">
        <f>SUM(B355,D355,F355)</f>
        <v>53.581477489334006</v>
      </c>
      <c r="I355" s="299" t="str">
        <f>CONCATENATE("(",ROUND((H355/$H357)*100,1),")")</f>
        <v>(50.5)</v>
      </c>
      <c r="K355" s="302">
        <f>B355-B345</f>
        <v>2.1978216545713352</v>
      </c>
      <c r="L355" s="302">
        <f>D355-D345</f>
        <v>0.912767830389841</v>
      </c>
      <c r="M355" s="302">
        <f>F355-F345</f>
        <v>1.6298155993079622</v>
      </c>
      <c r="N355" s="302">
        <f>SUM(K355:M355)</f>
        <v>4.7404050842691383</v>
      </c>
    </row>
    <row r="356" spans="1:14" x14ac:dyDescent="0.2">
      <c r="A356" s="282" t="s">
        <v>365</v>
      </c>
      <c r="B356" s="302">
        <f>'Ind T6'!V143</f>
        <v>31.794965249564211</v>
      </c>
      <c r="C356" s="299" t="str">
        <f>CONCATENATE("(",ROUND((B356/$H357)*100,1),")")</f>
        <v>(30)</v>
      </c>
      <c r="D356" s="302">
        <f>'Ind T6'!W143</f>
        <v>16.061665233662762</v>
      </c>
      <c r="E356" s="299" t="str">
        <f>CONCATENATE("(",ROUND((D356/$H357)*100,1),")")</f>
        <v>(15.2)</v>
      </c>
      <c r="F356" s="302">
        <f>'Ind T6'!X143</f>
        <v>4.5678920274390276</v>
      </c>
      <c r="G356" s="299" t="str">
        <f>CONCATENATE("(",ROUND((F356/$H357)*100,1),")")</f>
        <v>(4.3)</v>
      </c>
      <c r="H356" s="302">
        <f t="shared" ref="H356" si="270">SUM(B356,D356,F356)</f>
        <v>52.424522510666002</v>
      </c>
      <c r="I356" s="299" t="str">
        <f>CONCATENATE("(",ROUND((H356/$H357)*100,1),")")</f>
        <v>(49.5)</v>
      </c>
      <c r="K356" s="302">
        <f t="shared" ref="K356:K357" si="271">B356-B346</f>
        <v>3.5312261766877526</v>
      </c>
      <c r="L356" s="302">
        <f t="shared" ref="L356:L357" si="272">D356-D346</f>
        <v>2.1353474773191081</v>
      </c>
      <c r="M356" s="302">
        <f t="shared" ref="M356:M357" si="273">F356-F346</f>
        <v>0.86402126172408078</v>
      </c>
      <c r="N356" s="302">
        <f t="shared" ref="N356:N357" si="274">SUM(K356:M356)</f>
        <v>6.5305949157309415</v>
      </c>
    </row>
    <row r="357" spans="1:14" x14ac:dyDescent="0.2">
      <c r="A357" s="282" t="s">
        <v>363</v>
      </c>
      <c r="B357" s="302">
        <f>SUM(B355:B356)</f>
        <v>67.306945532614876</v>
      </c>
      <c r="C357" s="299" t="str">
        <f>CONCATENATE("(",ROUND((B357/$H357)*100,1),")")</f>
        <v>(63.5)</v>
      </c>
      <c r="D357" s="302">
        <f>SUM(D355:D356)</f>
        <v>22.12725925503635</v>
      </c>
      <c r="E357" s="299" t="str">
        <f>CONCATENATE("(",ROUND((D357/$H357)*100,1),")")</f>
        <v>(20.9)</v>
      </c>
      <c r="F357" s="302">
        <f>SUM(F355:F356)</f>
        <v>16.571795212348789</v>
      </c>
      <c r="G357" s="299" t="str">
        <f>CONCATENATE("(",ROUND((F357/$H357)*100,1),")")</f>
        <v>(15.6)</v>
      </c>
      <c r="H357" s="302">
        <f>SUM(H355:H356)</f>
        <v>106.006</v>
      </c>
      <c r="I357" s="299" t="str">
        <f>CONCATENATE("(",ROUND((H357/$H357)*100,1),")")</f>
        <v>(100)</v>
      </c>
      <c r="K357" s="302">
        <f t="shared" si="271"/>
        <v>5.7290478312590949</v>
      </c>
      <c r="L357" s="302">
        <f t="shared" si="272"/>
        <v>3.0481153077089509</v>
      </c>
      <c r="M357" s="302">
        <f t="shared" si="273"/>
        <v>2.4938368610320403</v>
      </c>
      <c r="N357" s="302">
        <f t="shared" si="274"/>
        <v>11.271000000000086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38.248016927904175</v>
      </c>
      <c r="C366" s="299" t="str">
        <f>CONCATENATE("(",ROUND((B366/$H368)*100,1),")")</f>
        <v>(36.8)</v>
      </c>
      <c r="D366" s="302">
        <f>'Ind T6'!M153</f>
        <v>13.249003070686882</v>
      </c>
      <c r="E366" s="299" t="str">
        <f>CONCATENATE("(",ROUND((D366/$H368)*100,1),")")</f>
        <v>(12.7)</v>
      </c>
      <c r="F366" s="302">
        <f>'Ind T6'!N153</f>
        <v>4.1616318222287632</v>
      </c>
      <c r="G366" s="299" t="str">
        <f>CONCATENATE("(",ROUND((F366/$H368)*100,1),")")</f>
        <v>(4)</v>
      </c>
      <c r="H366" s="302">
        <f>SUM(B366,D366,F366)</f>
        <v>55.65865182081982</v>
      </c>
      <c r="I366" s="299" t="str">
        <f>CONCATENATE("(",ROUND((H366/$H368)*100,1),")")</f>
        <v>(53.5)</v>
      </c>
      <c r="K366" s="302">
        <f>B371-B366</f>
        <v>2.5639613550679599</v>
      </c>
      <c r="L366" s="302">
        <f>D371-D366</f>
        <v>0.8592361236823276</v>
      </c>
      <c r="M366" s="302">
        <f>F371-F366</f>
        <v>0.20951168331605174</v>
      </c>
      <c r="N366" s="302">
        <f>SUM(K366:M366)</f>
        <v>3.6327091620663392</v>
      </c>
    </row>
    <row r="367" spans="1:14" x14ac:dyDescent="0.2">
      <c r="A367" s="282" t="s">
        <v>365</v>
      </c>
      <c r="B367" s="302">
        <f>'Ind T6'!L152</f>
        <v>22.758429992630859</v>
      </c>
      <c r="C367" s="299" t="str">
        <f>CONCATENATE("(",ROUND((B367/$H368)*100,1),")")</f>
        <v>(21.9)</v>
      </c>
      <c r="D367" s="302">
        <f>'Ind T6'!M152</f>
        <v>19.590856652662275</v>
      </c>
      <c r="E367" s="299" t="str">
        <f>CONCATENATE("(",ROUND((D367/$H368)*100,1),")")</f>
        <v>(18.8)</v>
      </c>
      <c r="F367" s="302">
        <f>'Ind T6'!N152</f>
        <v>6.051061533887065</v>
      </c>
      <c r="G367" s="299" t="str">
        <f>CONCATENATE("(",ROUND((F367/$H368)*100,1),")")</f>
        <v>(5.8)</v>
      </c>
      <c r="H367" s="302">
        <f t="shared" ref="H367" si="275">SUM(B367,D367,F367)</f>
        <v>48.400348179180199</v>
      </c>
      <c r="I367" s="299" t="str">
        <f>CONCATENATE("(",ROUND((H367/$H368)*100,1),")")</f>
        <v>(46.5)</v>
      </c>
      <c r="K367" s="302">
        <f t="shared" ref="K367:K368" si="276">B372-B367</f>
        <v>1.9623747158902951</v>
      </c>
      <c r="L367" s="302">
        <f t="shared" ref="L367:L368" si="277">D372-D367</f>
        <v>0.920628034987093</v>
      </c>
      <c r="M367" s="302">
        <f t="shared" ref="M367:M368" si="278">F372-F367</f>
        <v>0.29728808705632748</v>
      </c>
      <c r="N367" s="302">
        <f t="shared" ref="N367:N368" si="279">SUM(K367:M367)</f>
        <v>3.1802908379337156</v>
      </c>
    </row>
    <row r="368" spans="1:14" x14ac:dyDescent="0.2">
      <c r="A368" s="282" t="s">
        <v>363</v>
      </c>
      <c r="B368" s="302">
        <f>SUM(B366:B367)</f>
        <v>61.006446920535033</v>
      </c>
      <c r="C368" s="299" t="str">
        <f>CONCATENATE("(",ROUND((B368/$H368)*100,1),")")</f>
        <v>(58.6)</v>
      </c>
      <c r="D368" s="302">
        <f>SUM(D366:D367)</f>
        <v>32.839859723349157</v>
      </c>
      <c r="E368" s="299" t="str">
        <f>CONCATENATE("(",ROUND((D368/$H368)*100,1),")")</f>
        <v>(31.6)</v>
      </c>
      <c r="F368" s="302">
        <f>SUM(F366:F367)</f>
        <v>10.212693356115828</v>
      </c>
      <c r="G368" s="299" t="str">
        <f>CONCATENATE("(",ROUND((F368/$H368)*100,1),")")</f>
        <v>(9.8)</v>
      </c>
      <c r="H368" s="302">
        <f>SUM(H366:H367)</f>
        <v>104.05900000000003</v>
      </c>
      <c r="I368" s="299" t="str">
        <f>CONCATENATE("(",ROUND((H368/$H368)*100,1),")")</f>
        <v>(100)</v>
      </c>
      <c r="K368" s="302">
        <f t="shared" si="276"/>
        <v>4.5263360709582585</v>
      </c>
      <c r="L368" s="302">
        <f t="shared" si="277"/>
        <v>1.7798641586694188</v>
      </c>
      <c r="M368" s="302">
        <f t="shared" si="278"/>
        <v>0.50679977037237833</v>
      </c>
      <c r="N368" s="302">
        <f t="shared" si="279"/>
        <v>6.8130000000000557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40.811978282972134</v>
      </c>
      <c r="C371" s="299" t="str">
        <f>CONCATENATE("(",ROUND((B371/$H373)*100,1),")")</f>
        <v>(36.8)</v>
      </c>
      <c r="D371" s="302">
        <f>'Ind T6'!R153</f>
        <v>14.10823919436921</v>
      </c>
      <c r="E371" s="299" t="str">
        <f>CONCATENATE("(",ROUND((D371/$H373)*100,1),")")</f>
        <v>(12.7)</v>
      </c>
      <c r="F371" s="302">
        <f>'Ind T6'!S153</f>
        <v>4.3711435055448149</v>
      </c>
      <c r="G371" s="299" t="str">
        <f>CONCATENATE("(",ROUND((F371/$H373)*100,1),")")</f>
        <v>(3.9)</v>
      </c>
      <c r="H371" s="302">
        <f>SUM(B371,D371,F371)</f>
        <v>59.291360982886161</v>
      </c>
      <c r="I371" s="299" t="str">
        <f>CONCATENATE("(",ROUND((H371/$H373)*100,1),")")</f>
        <v>(53.5)</v>
      </c>
      <c r="K371" s="302">
        <f>B376-B371</f>
        <v>2.9486279847354098</v>
      </c>
      <c r="L371" s="302">
        <f>D376-D371</f>
        <v>0.88046512591473558</v>
      </c>
      <c r="M371" s="302">
        <f>F376-F371</f>
        <v>0.3305703692226869</v>
      </c>
      <c r="N371" s="302">
        <f>SUM(K371:M371)</f>
        <v>4.1596634798728322</v>
      </c>
    </row>
    <row r="372" spans="1:14" x14ac:dyDescent="0.2">
      <c r="A372" s="282" t="s">
        <v>365</v>
      </c>
      <c r="B372" s="302">
        <f>'Ind T6'!Q152</f>
        <v>24.720804708521154</v>
      </c>
      <c r="C372" s="299" t="str">
        <f>CONCATENATE("(",ROUND((B372/$H373)*100,1),")")</f>
        <v>(22.3)</v>
      </c>
      <c r="D372" s="302">
        <f>'Ind T6'!R152</f>
        <v>20.511484687649368</v>
      </c>
      <c r="E372" s="299" t="str">
        <f>CONCATENATE("(",ROUND((D372/$H373)*100,1),")")</f>
        <v>(18.5)</v>
      </c>
      <c r="F372" s="302">
        <f>'Ind T6'!S152</f>
        <v>6.3483496209433925</v>
      </c>
      <c r="G372" s="299" t="str">
        <f>CONCATENATE("(",ROUND((F372/$H373)*100,1),")")</f>
        <v>(5.7)</v>
      </c>
      <c r="H372" s="302">
        <f t="shared" ref="H372" si="280">SUM(B372,D372,F372)</f>
        <v>51.580639017113917</v>
      </c>
      <c r="I372" s="299" t="str">
        <f>CONCATENATE("(",ROUND((H372/$H373)*100,1),")")</f>
        <v>(46.5)</v>
      </c>
      <c r="K372" s="302">
        <f t="shared" ref="K372:K373" si="281">B377-B372</f>
        <v>2.3762275854600539</v>
      </c>
      <c r="L372" s="302">
        <f t="shared" ref="L372:L373" si="282">D377-D372</f>
        <v>0.73016144911389702</v>
      </c>
      <c r="M372" s="302">
        <f t="shared" ref="M372:M373" si="283">F377-F372</f>
        <v>0.51994748555301751</v>
      </c>
      <c r="N372" s="302">
        <f t="shared" ref="N372:N373" si="284">SUM(K372:M372)</f>
        <v>3.6263365201269684</v>
      </c>
    </row>
    <row r="373" spans="1:14" x14ac:dyDescent="0.2">
      <c r="A373" s="282" t="s">
        <v>363</v>
      </c>
      <c r="B373" s="302">
        <f>SUM(B371:B372)</f>
        <v>65.532782991493292</v>
      </c>
      <c r="C373" s="299" t="str">
        <f>CONCATENATE("(",ROUND((B373/$H373)*100,1),")")</f>
        <v>(59.1)</v>
      </c>
      <c r="D373" s="302">
        <f>SUM(D371:D372)</f>
        <v>34.619723882018576</v>
      </c>
      <c r="E373" s="299" t="str">
        <f>CONCATENATE("(",ROUND((D373/$H373)*100,1),")")</f>
        <v>(31.2)</v>
      </c>
      <c r="F373" s="302">
        <f>SUM(F371:F372)</f>
        <v>10.719493126488207</v>
      </c>
      <c r="G373" s="299" t="str">
        <f>CONCATENATE("(",ROUND((F373/$H373)*100,1),")")</f>
        <v>(9.7)</v>
      </c>
      <c r="H373" s="302">
        <f>SUM(H371:H372)</f>
        <v>110.87200000000007</v>
      </c>
      <c r="I373" s="299" t="str">
        <f>CONCATENATE("(",ROUND((H373/$H373)*100,1),")")</f>
        <v>(100)</v>
      </c>
      <c r="K373" s="302">
        <f t="shared" si="281"/>
        <v>5.3248555701954672</v>
      </c>
      <c r="L373" s="302">
        <f t="shared" si="282"/>
        <v>1.6106265750286326</v>
      </c>
      <c r="M373" s="302">
        <f t="shared" si="283"/>
        <v>0.85051785477570618</v>
      </c>
      <c r="N373" s="302">
        <f t="shared" si="284"/>
        <v>7.785999999999806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43.760606267707544</v>
      </c>
      <c r="C376" s="299" t="str">
        <f>CONCATENATE("(",ROUND((B376/$H378)*100,1),")")</f>
        <v>(36.9)</v>
      </c>
      <c r="D376" s="302">
        <f>'Ind T6'!W153</f>
        <v>14.988704320283945</v>
      </c>
      <c r="E376" s="299" t="str">
        <f>CONCATENATE("(",ROUND((D376/$H378)*100,1),")")</f>
        <v>(12.6)</v>
      </c>
      <c r="F376" s="302">
        <f>'Ind T6'!X153</f>
        <v>4.7017138747675018</v>
      </c>
      <c r="G376" s="299" t="str">
        <f>CONCATENATE("(",ROUND((F376/$H378)*100,1),")")</f>
        <v>(4)</v>
      </c>
      <c r="H376" s="302">
        <f>SUM(B376,D376,F376)</f>
        <v>63.451024462758987</v>
      </c>
      <c r="I376" s="299" t="str">
        <f>CONCATENATE("(",ROUND((H376/$H378)*100,1),")")</f>
        <v>(53.5)</v>
      </c>
      <c r="K376" s="302">
        <f>B376-B366</f>
        <v>5.5125893398033696</v>
      </c>
      <c r="L376" s="302">
        <f>D376-D366</f>
        <v>1.7397012495970632</v>
      </c>
      <c r="M376" s="302">
        <f>F376-F366</f>
        <v>0.54008205253873864</v>
      </c>
      <c r="N376" s="302">
        <f>SUM(K376:M376)</f>
        <v>7.7923726419391715</v>
      </c>
    </row>
    <row r="377" spans="1:14" x14ac:dyDescent="0.2">
      <c r="A377" s="282" t="s">
        <v>365</v>
      </c>
      <c r="B377" s="302">
        <f>'Ind T6'!V152</f>
        <v>27.097032293981208</v>
      </c>
      <c r="C377" s="299" t="str">
        <f>CONCATENATE("(",ROUND((B377/$H378)*100,1),")")</f>
        <v>(22.8)</v>
      </c>
      <c r="D377" s="302">
        <f>'Ind T6'!W152</f>
        <v>21.241646136763265</v>
      </c>
      <c r="E377" s="299" t="str">
        <f>CONCATENATE("(",ROUND((D377/$H378)*100,1),")")</f>
        <v>(17.9)</v>
      </c>
      <c r="F377" s="302">
        <f>'Ind T6'!X152</f>
        <v>6.86829710649641</v>
      </c>
      <c r="G377" s="299" t="str">
        <f>CONCATENATE("(",ROUND((F377/$H378)*100,1),")")</f>
        <v>(5.8)</v>
      </c>
      <c r="H377" s="302">
        <f t="shared" ref="H377" si="285">SUM(B377,D377,F377)</f>
        <v>55.206975537240879</v>
      </c>
      <c r="I377" s="299" t="str">
        <f>CONCATENATE("(",ROUND((H377/$H378)*100,1),")")</f>
        <v>(46.5)</v>
      </c>
      <c r="K377" s="302">
        <f t="shared" ref="K377:K378" si="286">B377-B367</f>
        <v>4.338602301350349</v>
      </c>
      <c r="L377" s="302">
        <f t="shared" ref="L377:L378" si="287">D377-D367</f>
        <v>1.65078948410099</v>
      </c>
      <c r="M377" s="302">
        <f t="shared" ref="M377:M378" si="288">F377-F367</f>
        <v>0.81723557260934498</v>
      </c>
      <c r="N377" s="302">
        <f t="shared" ref="N377:N378" si="289">SUM(K377:M377)</f>
        <v>6.806627358060684</v>
      </c>
    </row>
    <row r="378" spans="1:14" x14ac:dyDescent="0.2">
      <c r="A378" s="282" t="s">
        <v>363</v>
      </c>
      <c r="B378" s="302">
        <f>SUM(B376:B377)</f>
        <v>70.857638561688759</v>
      </c>
      <c r="C378" s="299" t="str">
        <f>CONCATENATE("(",ROUND((B378/$H378)*100,1),")")</f>
        <v>(59.7)</v>
      </c>
      <c r="D378" s="302">
        <f>SUM(D376:D377)</f>
        <v>36.230350457047209</v>
      </c>
      <c r="E378" s="299" t="str">
        <f>CONCATENATE("(",ROUND((D378/$H378)*100,1),")")</f>
        <v>(30.5)</v>
      </c>
      <c r="F378" s="302">
        <f>SUM(F376:F377)</f>
        <v>11.570010981263913</v>
      </c>
      <c r="G378" s="299" t="str">
        <f>CONCATENATE("(",ROUND((F378/$H378)*100,1),")")</f>
        <v>(9.8)</v>
      </c>
      <c r="H378" s="302">
        <f>SUM(H376:H377)</f>
        <v>118.65799999999987</v>
      </c>
      <c r="I378" s="299" t="str">
        <f>CONCATENATE("(",ROUND((H378/$H378)*100,1),")")</f>
        <v>(100)</v>
      </c>
      <c r="K378" s="302">
        <f t="shared" si="286"/>
        <v>9.8511916411537257</v>
      </c>
      <c r="L378" s="302">
        <f t="shared" si="287"/>
        <v>3.3904907336980514</v>
      </c>
      <c r="M378" s="302">
        <f t="shared" si="288"/>
        <v>1.3573176251480845</v>
      </c>
      <c r="N378" s="302">
        <f t="shared" si="289"/>
        <v>14.598999999999862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18.171590115242978</v>
      </c>
      <c r="C387" s="299" t="str">
        <f>CONCATENATE("(",ROUND((B387/$H389)*100,1),")")</f>
        <v>(34)</v>
      </c>
      <c r="D387" s="302">
        <f>'Ind T6'!M162</f>
        <v>2.7915172798165049</v>
      </c>
      <c r="E387" s="299" t="str">
        <f>CONCATENATE("(",ROUND((D387/$H389)*100,1),")")</f>
        <v>(5.2)</v>
      </c>
      <c r="F387" s="302">
        <f>'Ind T6'!N162</f>
        <v>1.0752616127993819</v>
      </c>
      <c r="G387" s="299" t="str">
        <f>CONCATENATE("(",ROUND((F387/$H389)*100,1),")")</f>
        <v>(2)</v>
      </c>
      <c r="H387" s="302">
        <f>SUM(B387,D387,F387)</f>
        <v>22.038369007858861</v>
      </c>
      <c r="I387" s="299" t="str">
        <f>CONCATENATE("(",ROUND((H387/$H389)*100,1),")")</f>
        <v>(41.2)</v>
      </c>
      <c r="K387" s="302">
        <f>B392-B387</f>
        <v>-0.27743622158408954</v>
      </c>
      <c r="L387" s="302">
        <f>D392-D387</f>
        <v>0.16521667486441283</v>
      </c>
      <c r="M387" s="302">
        <f>F392-F387</f>
        <v>6.1933984943884912E-3</v>
      </c>
      <c r="N387" s="302">
        <f>SUM(K387:M387)</f>
        <v>-0.10602614822528822</v>
      </c>
    </row>
    <row r="388" spans="1:14" x14ac:dyDescent="0.2">
      <c r="A388" s="282" t="s">
        <v>365</v>
      </c>
      <c r="B388" s="302">
        <f>'Ind T6'!L161</f>
        <v>15.54658937186918</v>
      </c>
      <c r="C388" s="299" t="str">
        <f>CONCATENATE("(",ROUND((B388/$H389)*100,1),")")</f>
        <v>(29.1)</v>
      </c>
      <c r="D388" s="302">
        <f>'Ind T6'!M161</f>
        <v>15.168142697948149</v>
      </c>
      <c r="E388" s="299" t="str">
        <f>CONCATENATE("(",ROUND((D388/$H389)*100,1),")")</f>
        <v>(28.4)</v>
      </c>
      <c r="F388" s="302">
        <f>'Ind T6'!N161</f>
        <v>0.71289892232379526</v>
      </c>
      <c r="G388" s="299" t="str">
        <f>CONCATENATE("(",ROUND((F388/$H389)*100,1),")")</f>
        <v>(1.3)</v>
      </c>
      <c r="H388" s="302">
        <f t="shared" ref="H388" si="290">SUM(B388,D388,F388)</f>
        <v>31.427630992141125</v>
      </c>
      <c r="I388" s="299" t="str">
        <f>CONCATENATE("(",ROUND((H388/$H389)*100,1),")")</f>
        <v>(58.8)</v>
      </c>
      <c r="K388" s="302">
        <f t="shared" ref="K388:K389" si="291">B393-B388</f>
        <v>7.8212077175754402E-2</v>
      </c>
      <c r="L388" s="302">
        <f t="shared" ref="L388:L389" si="292">D393-D388</f>
        <v>0.10752760532928285</v>
      </c>
      <c r="M388" s="302">
        <f t="shared" ref="M388:M389" si="293">F393-F388</f>
        <v>4.286465720283239E-3</v>
      </c>
      <c r="N388" s="302">
        <f t="shared" ref="N388:N389" si="294">SUM(K388:M388)</f>
        <v>0.19002614822532049</v>
      </c>
    </row>
    <row r="389" spans="1:14" x14ac:dyDescent="0.2">
      <c r="A389" s="282" t="s">
        <v>363</v>
      </c>
      <c r="B389" s="302">
        <f>SUM(B387:B388)</f>
        <v>33.71817948711216</v>
      </c>
      <c r="C389" s="299" t="str">
        <f>CONCATENATE("(",ROUND((B389/$H389)*100,1),")")</f>
        <v>(63.1)</v>
      </c>
      <c r="D389" s="302">
        <f>SUM(D387:D388)</f>
        <v>17.959659977764652</v>
      </c>
      <c r="E389" s="299" t="str">
        <f>CONCATENATE("(",ROUND((D389/$H389)*100,1),")")</f>
        <v>(33.6)</v>
      </c>
      <c r="F389" s="302">
        <f>SUM(F387:F388)</f>
        <v>1.7881605351231773</v>
      </c>
      <c r="G389" s="299" t="str">
        <f>CONCATENATE("(",ROUND((F389/$H389)*100,1),")")</f>
        <v>(3.3)</v>
      </c>
      <c r="H389" s="302">
        <f>SUM(H387:H388)</f>
        <v>53.465999999999987</v>
      </c>
      <c r="I389" s="299" t="str">
        <f>CONCATENATE("(",ROUND((H389/$H389)*100,1),")")</f>
        <v>(100)</v>
      </c>
      <c r="K389" s="302">
        <f t="shared" si="291"/>
        <v>-0.19922414440834046</v>
      </c>
      <c r="L389" s="302">
        <f t="shared" si="292"/>
        <v>0.27274428019369878</v>
      </c>
      <c r="M389" s="302">
        <f t="shared" si="293"/>
        <v>1.0479864214671508E-2</v>
      </c>
      <c r="N389" s="302">
        <f t="shared" si="294"/>
        <v>8.4000000000029829E-2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17.894153893658888</v>
      </c>
      <c r="C392" s="299" t="str">
        <f>CONCATENATE("(",ROUND((B392/$H394)*100,1),")")</f>
        <v>(33.4)</v>
      </c>
      <c r="D392" s="302">
        <f>'Ind T6'!R162</f>
        <v>2.9567339546809177</v>
      </c>
      <c r="E392" s="299" t="str">
        <f>CONCATENATE("(",ROUND((D392/$H394)*100,1),")")</f>
        <v>(5.5)</v>
      </c>
      <c r="F392" s="302">
        <f>'Ind T6'!S162</f>
        <v>1.0814550112937704</v>
      </c>
      <c r="G392" s="299" t="str">
        <f>CONCATENATE("(",ROUND((F392/$H394)*100,1),")")</f>
        <v>(2)</v>
      </c>
      <c r="H392" s="302">
        <f>SUM(B392,D392,F392)</f>
        <v>21.932342859633575</v>
      </c>
      <c r="I392" s="299" t="str">
        <f>CONCATENATE("(",ROUND((H392/$H394)*100,1),")")</f>
        <v>(41)</v>
      </c>
      <c r="K392" s="302">
        <f>B397-B392</f>
        <v>-0.56657344412064958</v>
      </c>
      <c r="L392" s="302">
        <f>D397-D392</f>
        <v>0.33577929497039039</v>
      </c>
      <c r="M392" s="302">
        <f>F397-F392</f>
        <v>2.2167568828658002E-2</v>
      </c>
      <c r="N392" s="302">
        <f>SUM(K392:M392)</f>
        <v>-0.2086265803216012</v>
      </c>
    </row>
    <row r="393" spans="1:14" x14ac:dyDescent="0.2">
      <c r="A393" s="282" t="s">
        <v>365</v>
      </c>
      <c r="B393" s="302">
        <f>'Ind T6'!Q161</f>
        <v>15.624801449044934</v>
      </c>
      <c r="C393" s="299" t="str">
        <f>CONCATENATE("(",ROUND((B393/$H394)*100,1),")")</f>
        <v>(29.2)</v>
      </c>
      <c r="D393" s="302">
        <f>'Ind T6'!R161</f>
        <v>15.275670303277431</v>
      </c>
      <c r="E393" s="299" t="str">
        <f>CONCATENATE("(",ROUND((D393/$H394)*100,1),")")</f>
        <v>(28.5)</v>
      </c>
      <c r="F393" s="302">
        <f>'Ind T6'!S161</f>
        <v>0.7171853880440785</v>
      </c>
      <c r="G393" s="299" t="str">
        <f>CONCATENATE("(",ROUND((F393/$H394)*100,1),")")</f>
        <v>(1.3)</v>
      </c>
      <c r="H393" s="302">
        <f t="shared" ref="H393" si="295">SUM(B393,D393,F393)</f>
        <v>31.617657140366447</v>
      </c>
      <c r="I393" s="299" t="str">
        <f>CONCATENATE("(",ROUND((H393/$H394)*100,1),")")</f>
        <v>(59)</v>
      </c>
      <c r="K393" s="302">
        <f t="shared" ref="K393:K394" si="296">B398-B393</f>
        <v>0.14782420145811592</v>
      </c>
      <c r="L393" s="302">
        <f t="shared" ref="L393:L394" si="297">D398-D393</f>
        <v>0.1510437917726648</v>
      </c>
      <c r="M393" s="302">
        <f t="shared" ref="M393:M394" si="298">F398-F393</f>
        <v>1.2758587090837104E-2</v>
      </c>
      <c r="N393" s="302">
        <f t="shared" ref="N393:N394" si="299">SUM(K393:M393)</f>
        <v>0.31162658032161783</v>
      </c>
    </row>
    <row r="394" spans="1:14" x14ac:dyDescent="0.2">
      <c r="A394" s="282" t="s">
        <v>363</v>
      </c>
      <c r="B394" s="302">
        <f>SUM(B392:B393)</f>
        <v>33.518955342703819</v>
      </c>
      <c r="C394" s="299" t="str">
        <f>CONCATENATE("(",ROUND((B394/$H394)*100,1),")")</f>
        <v>(62.6)</v>
      </c>
      <c r="D394" s="302">
        <f>SUM(D392:D393)</f>
        <v>18.232404257958351</v>
      </c>
      <c r="E394" s="299" t="str">
        <f>CONCATENATE("(",ROUND((D394/$H394)*100,1),")")</f>
        <v>(34)</v>
      </c>
      <c r="F394" s="302">
        <f>SUM(F392:F393)</f>
        <v>1.7986403993378488</v>
      </c>
      <c r="G394" s="299" t="str">
        <f>CONCATENATE("(",ROUND((F394/$H394)*100,1),")")</f>
        <v>(3.4)</v>
      </c>
      <c r="H394" s="302">
        <f>SUM(H392:H393)</f>
        <v>53.550000000000026</v>
      </c>
      <c r="I394" s="299" t="str">
        <f>CONCATENATE("(",ROUND((H394/$H394)*100,1),")")</f>
        <v>(100)</v>
      </c>
      <c r="K394" s="302">
        <f t="shared" si="296"/>
        <v>-0.41874924266252833</v>
      </c>
      <c r="L394" s="302">
        <f t="shared" si="297"/>
        <v>0.48682308674305474</v>
      </c>
      <c r="M394" s="302">
        <f t="shared" si="298"/>
        <v>3.4926155919495105E-2</v>
      </c>
      <c r="N394" s="302">
        <f t="shared" si="299"/>
        <v>0.10300000000002152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17.327580449538239</v>
      </c>
      <c r="C397" s="299" t="str">
        <f>CONCATENATE("(",ROUND((B397/$H399)*100,1),")")</f>
        <v>(32.3)</v>
      </c>
      <c r="D397" s="302">
        <f>'Ind T6'!W162</f>
        <v>3.2925132496513081</v>
      </c>
      <c r="E397" s="299" t="str">
        <f>CONCATENATE("(",ROUND((D397/$H399)*100,1),")")</f>
        <v>(6.1)</v>
      </c>
      <c r="F397" s="302">
        <f>'Ind T6'!X162</f>
        <v>1.1036225801224284</v>
      </c>
      <c r="G397" s="299" t="str">
        <f>CONCATENATE("(",ROUND((F397/$H399)*100,1),")")</f>
        <v>(2.1)</v>
      </c>
      <c r="H397" s="302">
        <f>SUM(B397,D397,F397)</f>
        <v>21.723716279311976</v>
      </c>
      <c r="I397" s="299" t="str">
        <f>CONCATENATE("(",ROUND((H397/$H399)*100,1),")")</f>
        <v>(40.5)</v>
      </c>
      <c r="K397" s="302">
        <f>B397-B387</f>
        <v>-0.84400966570473912</v>
      </c>
      <c r="L397" s="302">
        <f>D397-D387</f>
        <v>0.50099596983480321</v>
      </c>
      <c r="M397" s="302">
        <f>F397-F387</f>
        <v>2.8360967323046493E-2</v>
      </c>
      <c r="N397" s="302">
        <f>SUM(K397:M397)</f>
        <v>-0.31465272854688942</v>
      </c>
    </row>
    <row r="398" spans="1:14" x14ac:dyDescent="0.2">
      <c r="A398" s="282" t="s">
        <v>365</v>
      </c>
      <c r="B398" s="302">
        <f>'Ind T6'!V161</f>
        <v>15.77262565050305</v>
      </c>
      <c r="C398" s="299" t="str">
        <f>CONCATENATE("(",ROUND((B398/$H399)*100,1),")")</f>
        <v>(29.4)</v>
      </c>
      <c r="D398" s="302">
        <f>'Ind T6'!W161</f>
        <v>15.426714095050096</v>
      </c>
      <c r="E398" s="299" t="str">
        <f>CONCATENATE("(",ROUND((D398/$H399)*100,1),")")</f>
        <v>(28.8)</v>
      </c>
      <c r="F398" s="302">
        <f>'Ind T6'!X161</f>
        <v>0.7299439751349156</v>
      </c>
      <c r="G398" s="299" t="str">
        <f>CONCATENATE("(",ROUND((F398/$H399)*100,1),")")</f>
        <v>(1.4)</v>
      </c>
      <c r="H398" s="302">
        <f t="shared" ref="H398" si="300">SUM(B398,D398,F398)</f>
        <v>31.929283720688062</v>
      </c>
      <c r="I398" s="299" t="str">
        <f>CONCATENATE("(",ROUND((H398/$H399)*100,1),")")</f>
        <v>(59.5)</v>
      </c>
      <c r="K398" s="302">
        <f t="shared" ref="K398:K399" si="301">B398-B388</f>
        <v>0.22603627863387032</v>
      </c>
      <c r="L398" s="302">
        <f t="shared" ref="L398:L399" si="302">D398-D388</f>
        <v>0.25857139710194765</v>
      </c>
      <c r="M398" s="302">
        <f t="shared" ref="M398:M399" si="303">F398-F388</f>
        <v>1.7045052811120343E-2</v>
      </c>
      <c r="N398" s="302">
        <f t="shared" ref="N398:N399" si="304">SUM(K398:M398)</f>
        <v>0.50165272854693832</v>
      </c>
    </row>
    <row r="399" spans="1:14" x14ac:dyDescent="0.2">
      <c r="A399" s="282" t="s">
        <v>363</v>
      </c>
      <c r="B399" s="302">
        <f>SUM(B397:B398)</f>
        <v>33.100206100041291</v>
      </c>
      <c r="C399" s="299" t="str">
        <f>CONCATENATE("(",ROUND((B399/$H399)*100,1),")")</f>
        <v>(61.7)</v>
      </c>
      <c r="D399" s="302">
        <f>SUM(D397:D398)</f>
        <v>18.719227344701405</v>
      </c>
      <c r="E399" s="299" t="str">
        <f>CONCATENATE("(",ROUND((D399/$H399)*100,1),")")</f>
        <v>(34.9)</v>
      </c>
      <c r="F399" s="302">
        <f>SUM(F397:F398)</f>
        <v>1.8335665552573439</v>
      </c>
      <c r="G399" s="299" t="str">
        <f>CONCATENATE("(",ROUND((F399/$H399)*100,1),")")</f>
        <v>(3.4)</v>
      </c>
      <c r="H399" s="302">
        <f>SUM(H397:H398)</f>
        <v>53.653000000000034</v>
      </c>
      <c r="I399" s="299" t="str">
        <f>CONCATENATE("(",ROUND((H399/$H399)*100,1),")")</f>
        <v>(100)</v>
      </c>
      <c r="K399" s="302">
        <f t="shared" si="301"/>
        <v>-0.6179733870708688</v>
      </c>
      <c r="L399" s="302">
        <f t="shared" si="302"/>
        <v>0.75956736693675353</v>
      </c>
      <c r="M399" s="302">
        <f t="shared" si="303"/>
        <v>4.5406020134166614E-2</v>
      </c>
      <c r="N399" s="302">
        <f t="shared" si="304"/>
        <v>0.18700000000005135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20.51392802481714</v>
      </c>
      <c r="C408" s="299" t="str">
        <f>CONCATENATE("(",ROUND((B408/$H410)*100,1),")")</f>
        <v>(19)</v>
      </c>
      <c r="D408" s="302">
        <f>'Ind T6'!M171</f>
        <v>7.3173810153504038</v>
      </c>
      <c r="E408" s="299" t="str">
        <f>CONCATENATE("(",ROUND((D408/$H410)*100,1),")")</f>
        <v>(6.8)</v>
      </c>
      <c r="F408" s="302">
        <f>'Ind T6'!N171</f>
        <v>3.3631698875339833</v>
      </c>
      <c r="G408" s="299" t="str">
        <f>CONCATENATE("(",ROUND((F408/$H410)*100,1),")")</f>
        <v>(3.1)</v>
      </c>
      <c r="H408" s="302">
        <f>SUM(B408,D408,F408)</f>
        <v>31.194478927701525</v>
      </c>
      <c r="I408" s="299" t="str">
        <f>CONCATENATE("(",ROUND((H408/$H410)*100,1),")")</f>
        <v>(28.9)</v>
      </c>
      <c r="K408" s="302">
        <f>B413-B408</f>
        <v>-0.27247319004915838</v>
      </c>
      <c r="L408" s="302">
        <f>D413-D408</f>
        <v>9.6166808155162542E-2</v>
      </c>
      <c r="M408" s="302">
        <f>F413-F408</f>
        <v>6.4325030829408991E-2</v>
      </c>
      <c r="N408" s="302">
        <f>SUM(K408:M408)</f>
        <v>-0.11198135106458684</v>
      </c>
    </row>
    <row r="409" spans="1:14" x14ac:dyDescent="0.2">
      <c r="A409" s="282" t="s">
        <v>365</v>
      </c>
      <c r="B409" s="302">
        <f>'Ind T6'!L170</f>
        <v>31.246409579983411</v>
      </c>
      <c r="C409" s="299" t="str">
        <f>CONCATENATE("(",ROUND((B409/$H410)*100,1),")")</f>
        <v>(29)</v>
      </c>
      <c r="D409" s="302">
        <f>'Ind T6'!M170</f>
        <v>38.256607580673204</v>
      </c>
      <c r="E409" s="299" t="str">
        <f>CONCATENATE("(",ROUND((D409/$H410)*100,1),")")</f>
        <v>(35.5)</v>
      </c>
      <c r="F409" s="302">
        <f>'Ind T6'!N170</f>
        <v>7.1365039116420288</v>
      </c>
      <c r="G409" s="299" t="str">
        <f>CONCATENATE("(",ROUND((F409/$H410)*100,1),")")</f>
        <v>(6.6)</v>
      </c>
      <c r="H409" s="302">
        <f t="shared" ref="H409" si="305">SUM(B409,D409,F409)</f>
        <v>76.639521072298635</v>
      </c>
      <c r="I409" s="299" t="str">
        <f>CONCATENATE("(",ROUND((H409/$H410)*100,1),")")</f>
        <v>(71.1)</v>
      </c>
      <c r="K409" s="302">
        <f t="shared" ref="K409:K410" si="306">B414-B409</f>
        <v>0.68734973469006988</v>
      </c>
      <c r="L409" s="302">
        <f t="shared" ref="L409:L410" si="307">D414-D409</f>
        <v>-0.83146177569540924</v>
      </c>
      <c r="M409" s="302">
        <f t="shared" ref="M409:M410" si="308">F414-F409</f>
        <v>7.8093392069818357E-2</v>
      </c>
      <c r="N409" s="302">
        <f t="shared" ref="N409:N410" si="309">SUM(K409:M409)</f>
        <v>-6.6018648935521007E-2</v>
      </c>
    </row>
    <row r="410" spans="1:14" x14ac:dyDescent="0.2">
      <c r="A410" s="282" t="s">
        <v>363</v>
      </c>
      <c r="B410" s="302">
        <f>SUM(B408:B409)</f>
        <v>51.760337604800554</v>
      </c>
      <c r="C410" s="299" t="str">
        <f>CONCATENATE("(",ROUND((B410/$H410)*100,1),")")</f>
        <v>(48)</v>
      </c>
      <c r="D410" s="302">
        <f>SUM(D408:D409)</f>
        <v>45.573988596023611</v>
      </c>
      <c r="E410" s="299" t="str">
        <f>CONCATENATE("(",ROUND((D410/$H410)*100,1),")")</f>
        <v>(42.3)</v>
      </c>
      <c r="F410" s="302">
        <f>SUM(F408:F409)</f>
        <v>10.499673799176012</v>
      </c>
      <c r="G410" s="299" t="str">
        <f>CONCATENATE("(",ROUND((F410/$H410)*100,1),")")</f>
        <v>(9.7)</v>
      </c>
      <c r="H410" s="302">
        <f>SUM(H408:H409)</f>
        <v>107.83400000000016</v>
      </c>
      <c r="I410" s="299" t="str">
        <f>CONCATENATE("(",ROUND((H410/$H410)*100,1),")")</f>
        <v>(100)</v>
      </c>
      <c r="K410" s="302">
        <f t="shared" si="306"/>
        <v>0.4148765446409044</v>
      </c>
      <c r="L410" s="302">
        <f t="shared" si="307"/>
        <v>-0.73529496754024848</v>
      </c>
      <c r="M410" s="302">
        <f t="shared" si="308"/>
        <v>0.14241842289922779</v>
      </c>
      <c r="N410" s="302">
        <f t="shared" si="309"/>
        <v>-0.17800000000011629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20.241454834767982</v>
      </c>
      <c r="C413" s="299" t="str">
        <f>CONCATENATE("(",ROUND((B413/$H415)*100,1),")")</f>
        <v>(18.8)</v>
      </c>
      <c r="D413" s="302">
        <f>'Ind T6'!R171</f>
        <v>7.4135478235055663</v>
      </c>
      <c r="E413" s="299" t="str">
        <f>CONCATENATE("(",ROUND((D413/$H415)*100,1),")")</f>
        <v>(6.9)</v>
      </c>
      <c r="F413" s="302">
        <f>'Ind T6'!S171</f>
        <v>3.4274949183633923</v>
      </c>
      <c r="G413" s="299" t="str">
        <f>CONCATENATE("(",ROUND((F413/$H415)*100,1),")")</f>
        <v>(3.2)</v>
      </c>
      <c r="H413" s="302">
        <f>SUM(B413,D413,F413)</f>
        <v>31.082497576636943</v>
      </c>
      <c r="I413" s="299" t="str">
        <f>CONCATENATE("(",ROUND((H413/$H415)*100,1),")")</f>
        <v>(28.9)</v>
      </c>
      <c r="K413" s="302">
        <f>B418-B413</f>
        <v>-5.7187231904123337E-3</v>
      </c>
      <c r="L413" s="302">
        <f>D418-D413</f>
        <v>0.35472520716983524</v>
      </c>
      <c r="M413" s="302">
        <f>F418-F413</f>
        <v>0.1956487139179659</v>
      </c>
      <c r="N413" s="302">
        <f>SUM(K413:M413)</f>
        <v>0.54465519789738881</v>
      </c>
    </row>
    <row r="414" spans="1:14" x14ac:dyDescent="0.2">
      <c r="A414" s="282" t="s">
        <v>365</v>
      </c>
      <c r="B414" s="302">
        <f>'Ind T6'!Q170</f>
        <v>31.93375931467348</v>
      </c>
      <c r="C414" s="299" t="str">
        <f>CONCATENATE("(",ROUND((B414/$H415)*100,1),")")</f>
        <v>(29.7)</v>
      </c>
      <c r="D414" s="302">
        <f>'Ind T6'!R170</f>
        <v>37.425145804977795</v>
      </c>
      <c r="E414" s="299" t="str">
        <f>CONCATENATE("(",ROUND((D414/$H415)*100,1),")")</f>
        <v>(34.8)</v>
      </c>
      <c r="F414" s="302">
        <f>'Ind T6'!S170</f>
        <v>7.2145973037118472</v>
      </c>
      <c r="G414" s="299" t="str">
        <f>CONCATENATE("(",ROUND((F414/$H415)*100,1),")")</f>
        <v>(6.7)</v>
      </c>
      <c r="H414" s="302">
        <f t="shared" ref="H414" si="310">SUM(B414,D414,F414)</f>
        <v>76.573502423363109</v>
      </c>
      <c r="I414" s="299" t="str">
        <f>CONCATENATE("(",ROUND((H414/$H415)*100,1),")")</f>
        <v>(71.1)</v>
      </c>
      <c r="K414" s="302">
        <f t="shared" ref="K414:K415" si="311">B419-B414</f>
        <v>2.3371547031488973</v>
      </c>
      <c r="L414" s="302">
        <f t="shared" ref="L414:L415" si="312">D419-D414</f>
        <v>-0.70994995035806596</v>
      </c>
      <c r="M414" s="302">
        <f t="shared" ref="M414:M415" si="313">F419-F414</f>
        <v>0.19514004931156048</v>
      </c>
      <c r="N414" s="302">
        <f t="shared" ref="N414:N415" si="314">SUM(K414:M414)</f>
        <v>1.8223448021023918</v>
      </c>
    </row>
    <row r="415" spans="1:14" x14ac:dyDescent="0.2">
      <c r="A415" s="282" t="s">
        <v>363</v>
      </c>
      <c r="B415" s="302">
        <f>SUM(B413:B414)</f>
        <v>52.175214149441459</v>
      </c>
      <c r="C415" s="299" t="str">
        <f>CONCATENATE("(",ROUND((B415/$H415)*100,1),")")</f>
        <v>(48.5)</v>
      </c>
      <c r="D415" s="302">
        <f>SUM(D413:D414)</f>
        <v>44.838693628483362</v>
      </c>
      <c r="E415" s="299" t="str">
        <f>CONCATENATE("(",ROUND((D415/$H415)*100,1),")")</f>
        <v>(41.6)</v>
      </c>
      <c r="F415" s="302">
        <f>SUM(F413:F414)</f>
        <v>10.64209222207524</v>
      </c>
      <c r="G415" s="299" t="str">
        <f>CONCATENATE("(",ROUND((F415/$H415)*100,1),")")</f>
        <v>(9.9)</v>
      </c>
      <c r="H415" s="302">
        <f>SUM(H413:H414)</f>
        <v>107.65600000000005</v>
      </c>
      <c r="I415" s="299" t="str">
        <f>CONCATENATE("(",ROUND((H415/$H415)*100,1),")")</f>
        <v>(100)</v>
      </c>
      <c r="K415" s="302">
        <f t="shared" si="311"/>
        <v>2.3314359799584849</v>
      </c>
      <c r="L415" s="302">
        <f t="shared" si="312"/>
        <v>-0.35522474318823072</v>
      </c>
      <c r="M415" s="302">
        <f t="shared" si="313"/>
        <v>0.39078876322952638</v>
      </c>
      <c r="N415" s="302">
        <f t="shared" si="314"/>
        <v>2.3669999999997806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20.23573611157757</v>
      </c>
      <c r="C418" s="299" t="str">
        <f>CONCATENATE("(",ROUND((B418/$H420)*100,1),")")</f>
        <v>(18.4)</v>
      </c>
      <c r="D418" s="302">
        <f>'Ind T6'!W171</f>
        <v>7.7682730306754015</v>
      </c>
      <c r="E418" s="299" t="str">
        <f>CONCATENATE("(",ROUND((D418/$H420)*100,1),")")</f>
        <v>(7.1)</v>
      </c>
      <c r="F418" s="302">
        <f>'Ind T6'!X171</f>
        <v>3.6231436322813582</v>
      </c>
      <c r="G418" s="299" t="str">
        <f>CONCATENATE("(",ROUND((F418/$H420)*100,1),")")</f>
        <v>(3.3)</v>
      </c>
      <c r="H418" s="302">
        <f>SUM(B418,D418,F418)</f>
        <v>31.627152774534331</v>
      </c>
      <c r="I418" s="299" t="str">
        <f>CONCATENATE("(",ROUND((H418/$H420)*100,1),")")</f>
        <v>(28.7)</v>
      </c>
      <c r="K418" s="302">
        <f>B418-B408</f>
        <v>-0.27819191323957071</v>
      </c>
      <c r="L418" s="302">
        <f>D418-D408</f>
        <v>0.45089201532499779</v>
      </c>
      <c r="M418" s="302">
        <f>F418-F408</f>
        <v>0.25997374474737489</v>
      </c>
      <c r="N418" s="302">
        <f>SUM(K418:M418)</f>
        <v>0.43267384683280197</v>
      </c>
    </row>
    <row r="419" spans="1:14" x14ac:dyDescent="0.2">
      <c r="A419" s="282" t="s">
        <v>365</v>
      </c>
      <c r="B419" s="302">
        <f>'Ind T6'!V170</f>
        <v>34.270914017822378</v>
      </c>
      <c r="C419" s="299" t="str">
        <f>CONCATENATE("(",ROUND((B419/$H420)*100,1),")")</f>
        <v>(31.1)</v>
      </c>
      <c r="D419" s="302">
        <f>'Ind T6'!W170</f>
        <v>36.715195854619729</v>
      </c>
      <c r="E419" s="299" t="str">
        <f>CONCATENATE("(",ROUND((D419/$H420)*100,1),")")</f>
        <v>(33.4)</v>
      </c>
      <c r="F419" s="302">
        <f>'Ind T6'!X170</f>
        <v>7.4097373530234076</v>
      </c>
      <c r="G419" s="299" t="str">
        <f>CONCATENATE("(",ROUND((F419/$H420)*100,1),")")</f>
        <v>(6.7)</v>
      </c>
      <c r="H419" s="302">
        <f t="shared" ref="H419" si="315">SUM(B419,D419,F419)</f>
        <v>78.395847225465516</v>
      </c>
      <c r="I419" s="299" t="str">
        <f>CONCATENATE("(",ROUND((H419/$H420)*100,1),")")</f>
        <v>(71.3)</v>
      </c>
      <c r="K419" s="302">
        <f t="shared" ref="K419:K420" si="316">B419-B409</f>
        <v>3.0245044378389672</v>
      </c>
      <c r="L419" s="302">
        <f t="shared" ref="L419:L420" si="317">D419-D409</f>
        <v>-1.5414117260534752</v>
      </c>
      <c r="M419" s="302">
        <f t="shared" ref="M419:M420" si="318">F419-F409</f>
        <v>0.27323344138137884</v>
      </c>
      <c r="N419" s="302">
        <f t="shared" ref="N419:N420" si="319">SUM(K419:M419)</f>
        <v>1.7563261531668708</v>
      </c>
    </row>
    <row r="420" spans="1:14" x14ac:dyDescent="0.2">
      <c r="A420" s="282" t="s">
        <v>363</v>
      </c>
      <c r="B420" s="302">
        <f>SUM(B418:B419)</f>
        <v>54.506650129399944</v>
      </c>
      <c r="C420" s="299" t="str">
        <f>CONCATENATE("(",ROUND((B420/$H420)*100,1),")")</f>
        <v>(49.5)</v>
      </c>
      <c r="D420" s="302">
        <f>SUM(D418:D419)</f>
        <v>44.483468885295132</v>
      </c>
      <c r="E420" s="299" t="str">
        <f>CONCATENATE("(",ROUND((D420/$H420)*100,1),")")</f>
        <v>(40.4)</v>
      </c>
      <c r="F420" s="302">
        <f>SUM(F418:F419)</f>
        <v>11.032880985304766</v>
      </c>
      <c r="G420" s="299" t="str">
        <f>CONCATENATE("(",ROUND((F420/$H420)*100,1),")")</f>
        <v>(10)</v>
      </c>
      <c r="H420" s="302">
        <f>SUM(H418:H419)</f>
        <v>110.02299999999985</v>
      </c>
      <c r="I420" s="299" t="str">
        <f>CONCATENATE("(",ROUND((H420/$H420)*100,1),")")</f>
        <v>(100)</v>
      </c>
      <c r="K420" s="302">
        <f t="shared" si="316"/>
        <v>2.7463125245993893</v>
      </c>
      <c r="L420" s="302">
        <f t="shared" si="317"/>
        <v>-1.0905197107284792</v>
      </c>
      <c r="M420" s="302">
        <f t="shared" si="318"/>
        <v>0.53320718612875417</v>
      </c>
      <c r="N420" s="302">
        <f t="shared" si="319"/>
        <v>2.1889999999996643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22.914722934794572</v>
      </c>
      <c r="C429" s="299" t="str">
        <f>CONCATENATE("(",ROUND((B429/$H431)*100,1),")")</f>
        <v>(14.4)</v>
      </c>
      <c r="D429" s="302">
        <f>'Ind T6'!M180</f>
        <v>7.7918467681954633</v>
      </c>
      <c r="E429" s="299" t="str">
        <f>CONCATENATE("(",ROUND((D429/$H431)*100,1),")")</f>
        <v>(4.9)</v>
      </c>
      <c r="F429" s="302">
        <f>'Ind T6'!N180</f>
        <v>3.4145108250236733</v>
      </c>
      <c r="G429" s="299" t="str">
        <f>CONCATENATE("(",ROUND((F429/$H431)*100,1),")")</f>
        <v>(2.1)</v>
      </c>
      <c r="H429" s="302">
        <f>SUM(B429,D429,F429)</f>
        <v>34.121080528013707</v>
      </c>
      <c r="I429" s="299" t="str">
        <f>CONCATENATE("(",ROUND((H429/$H431)*100,1),")")</f>
        <v>(21.4)</v>
      </c>
      <c r="K429" s="302">
        <f>B434-B429</f>
        <v>1.5625703092133527</v>
      </c>
      <c r="L429" s="302">
        <f>D434-D429</f>
        <v>0.74622741013466776</v>
      </c>
      <c r="M429" s="302">
        <f>F434-F429</f>
        <v>3.3007296933236674E-2</v>
      </c>
      <c r="N429" s="302">
        <f>SUM(K429:M429)</f>
        <v>2.3418050162812571</v>
      </c>
    </row>
    <row r="430" spans="1:14" x14ac:dyDescent="0.2">
      <c r="A430" s="282" t="s">
        <v>365</v>
      </c>
      <c r="B430" s="302">
        <f>'Ind T6'!L179</f>
        <v>61.289997334318109</v>
      </c>
      <c r="C430" s="299" t="str">
        <f>CONCATENATE("(",ROUND((B430/$H431)*100,1),")")</f>
        <v>(38.5)</v>
      </c>
      <c r="D430" s="302">
        <f>'Ind T6'!M179</f>
        <v>58.124345051553398</v>
      </c>
      <c r="E430" s="299" t="str">
        <f>CONCATENATE("(",ROUND((D430/$H431)*100,1),")")</f>
        <v>(36.5)</v>
      </c>
      <c r="F430" s="302">
        <f>'Ind T6'!N179</f>
        <v>5.8245770861147639</v>
      </c>
      <c r="G430" s="299" t="str">
        <f>CONCATENATE("(",ROUND((F430/$H431)*100,1),")")</f>
        <v>(3.7)</v>
      </c>
      <c r="H430" s="302">
        <f t="shared" ref="H430" si="320">SUM(B430,D430,F430)</f>
        <v>125.23891947198626</v>
      </c>
      <c r="I430" s="299" t="str">
        <f>CONCATENATE("(",ROUND((H430/$H431)*100,1),")")</f>
        <v>(78.6)</v>
      </c>
      <c r="K430" s="302">
        <f t="shared" ref="K430:K431" si="321">B435-B430</f>
        <v>6.0412445318446899</v>
      </c>
      <c r="L430" s="302">
        <f t="shared" ref="L430:L431" si="322">D435-D430</f>
        <v>2.0931874673352269</v>
      </c>
      <c r="M430" s="302">
        <f t="shared" ref="M430:M431" si="323">F435-F430</f>
        <v>0.77576298453887116</v>
      </c>
      <c r="N430" s="302">
        <f t="shared" ref="N430:N431" si="324">SUM(K430:M430)</f>
        <v>8.9101949837187888</v>
      </c>
    </row>
    <row r="431" spans="1:14" x14ac:dyDescent="0.2">
      <c r="A431" s="282" t="s">
        <v>363</v>
      </c>
      <c r="B431" s="302">
        <f>SUM(B429:B430)</f>
        <v>84.204720269112684</v>
      </c>
      <c r="C431" s="299" t="str">
        <f>CONCATENATE("(",ROUND((B431/$H431)*100,1),")")</f>
        <v>(52.8)</v>
      </c>
      <c r="D431" s="302">
        <f>SUM(D429:D430)</f>
        <v>65.91619181974886</v>
      </c>
      <c r="E431" s="299" t="str">
        <f>CONCATENATE("(",ROUND((D431/$H431)*100,1),")")</f>
        <v>(41.4)</v>
      </c>
      <c r="F431" s="302">
        <f>SUM(F429:F430)</f>
        <v>9.2390879111384372</v>
      </c>
      <c r="G431" s="299" t="str">
        <f>CONCATENATE("(",ROUND((F431/$H431)*100,1),")")</f>
        <v>(5.8)</v>
      </c>
      <c r="H431" s="302">
        <f>SUM(H429:H430)</f>
        <v>159.35999999999996</v>
      </c>
      <c r="I431" s="299" t="str">
        <f>CONCATENATE("(",ROUND((H431/$H431)*100,1),")")</f>
        <v>(100)</v>
      </c>
      <c r="K431" s="302">
        <f t="shared" si="321"/>
        <v>7.6038148410580391</v>
      </c>
      <c r="L431" s="302">
        <f t="shared" si="322"/>
        <v>2.839414877469892</v>
      </c>
      <c r="M431" s="302">
        <f t="shared" si="323"/>
        <v>0.80877028147210694</v>
      </c>
      <c r="N431" s="302">
        <f t="shared" si="324"/>
        <v>11.252000000000038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24.477293244007924</v>
      </c>
      <c r="C434" s="299" t="str">
        <f>CONCATENATE("(",ROUND((B434/$H436)*100,1),")")</f>
        <v>(14.3)</v>
      </c>
      <c r="D434" s="302">
        <f>'Ind T6'!R180</f>
        <v>8.538074178330131</v>
      </c>
      <c r="E434" s="299" t="str">
        <f>CONCATENATE("(",ROUND((D434/$H436)*100,1),")")</f>
        <v>(5)</v>
      </c>
      <c r="F434" s="302">
        <f>'Ind T6'!S180</f>
        <v>3.44751812195691</v>
      </c>
      <c r="G434" s="299" t="str">
        <f>CONCATENATE("(",ROUND((F434/$H436)*100,1),")")</f>
        <v>(2)</v>
      </c>
      <c r="H434" s="302">
        <f>SUM(B434,D434,F434)</f>
        <v>36.46288554429497</v>
      </c>
      <c r="I434" s="299" t="str">
        <f>CONCATENATE("(",ROUND((H434/$H436)*100,1),")")</f>
        <v>(21.4)</v>
      </c>
      <c r="K434" s="302">
        <f>B439-B434</f>
        <v>2.1995746957991216</v>
      </c>
      <c r="L434" s="302">
        <f>D439-D434</f>
        <v>1.1177145517672695</v>
      </c>
      <c r="M434" s="302">
        <f>F439-F434</f>
        <v>-9.1237011198527007E-2</v>
      </c>
      <c r="N434" s="302">
        <f>SUM(K434:M434)</f>
        <v>3.2260522363678641</v>
      </c>
    </row>
    <row r="435" spans="1:14" x14ac:dyDescent="0.2">
      <c r="A435" s="282" t="s">
        <v>365</v>
      </c>
      <c r="B435" s="302">
        <f>'Ind T6'!Q179</f>
        <v>67.331241866162799</v>
      </c>
      <c r="C435" s="299" t="str">
        <f>CONCATENATE("(",ROUND((B435/$H436)*100,1),")")</f>
        <v>(39.5)</v>
      </c>
      <c r="D435" s="302">
        <f>'Ind T6'!R179</f>
        <v>60.217532518888625</v>
      </c>
      <c r="E435" s="299" t="str">
        <f>CONCATENATE("(",ROUND((D435/$H436)*100,1),")")</f>
        <v>(35.3)</v>
      </c>
      <c r="F435" s="302">
        <f>'Ind T6'!S179</f>
        <v>6.600340070653635</v>
      </c>
      <c r="G435" s="299" t="str">
        <f>CONCATENATE("(",ROUND((F435/$H436)*100,1),")")</f>
        <v>(3.9)</v>
      </c>
      <c r="H435" s="302">
        <f t="shared" ref="H435" si="325">SUM(B435,D435,F435)</f>
        <v>134.14911445570505</v>
      </c>
      <c r="I435" s="299" t="str">
        <f>CONCATENATE("(",ROUND((H435/$H436)*100,1),")")</f>
        <v>(78.6)</v>
      </c>
      <c r="K435" s="302">
        <f t="shared" ref="K435:K436" si="326">B440-B435</f>
        <v>10.002608352537578</v>
      </c>
      <c r="L435" s="302">
        <f t="shared" ref="L435:L436" si="327">D440-D435</f>
        <v>0.59115898099280173</v>
      </c>
      <c r="M435" s="302">
        <f t="shared" ref="M435:M436" si="328">F440-F435</f>
        <v>1.1741804301018046</v>
      </c>
      <c r="N435" s="302">
        <f t="shared" ref="N435:N436" si="329">SUM(K435:M435)</f>
        <v>11.767947763632185</v>
      </c>
    </row>
    <row r="436" spans="1:14" x14ac:dyDescent="0.2">
      <c r="A436" s="282" t="s">
        <v>363</v>
      </c>
      <c r="B436" s="302">
        <f>SUM(B434:B435)</f>
        <v>91.808535110170723</v>
      </c>
      <c r="C436" s="299" t="str">
        <f>CONCATENATE("(",ROUND((B436/$H436)*100,1),")")</f>
        <v>(53.8)</v>
      </c>
      <c r="D436" s="302">
        <f>SUM(D434:D435)</f>
        <v>68.755606697218752</v>
      </c>
      <c r="E436" s="299" t="str">
        <f>CONCATENATE("(",ROUND((D436/$H436)*100,1),")")</f>
        <v>(40.3)</v>
      </c>
      <c r="F436" s="302">
        <f>SUM(F434:F435)</f>
        <v>10.047858192610544</v>
      </c>
      <c r="G436" s="299" t="str">
        <f>CONCATENATE("(",ROUND((F436/$H436)*100,1),")")</f>
        <v>(5.9)</v>
      </c>
      <c r="H436" s="302">
        <f>SUM(H434:H435)</f>
        <v>170.61200000000002</v>
      </c>
      <c r="I436" s="299" t="str">
        <f>CONCATENATE("(",ROUND((H436/$H436)*100,1),")")</f>
        <v>(100)</v>
      </c>
      <c r="K436" s="302">
        <f t="shared" si="326"/>
        <v>12.202183048336693</v>
      </c>
      <c r="L436" s="302">
        <f t="shared" si="327"/>
        <v>1.7088735327600801</v>
      </c>
      <c r="M436" s="302">
        <f t="shared" si="328"/>
        <v>1.0829434189032785</v>
      </c>
      <c r="N436" s="302">
        <f t="shared" si="329"/>
        <v>14.994000000000051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26.676867939807046</v>
      </c>
      <c r="C439" s="299" t="str">
        <f>CONCATENATE("(",ROUND((B439/$H441)*100,1),")")</f>
        <v>(14.4)</v>
      </c>
      <c r="D439" s="302">
        <f>'Ind T6'!W180</f>
        <v>9.6557887300974006</v>
      </c>
      <c r="E439" s="299" t="str">
        <f>CONCATENATE("(",ROUND((D439/$H441)*100,1),")")</f>
        <v>(5.2)</v>
      </c>
      <c r="F439" s="302">
        <f>'Ind T6'!X180</f>
        <v>3.356281110758383</v>
      </c>
      <c r="G439" s="299" t="str">
        <f>CONCATENATE("(",ROUND((F439/$H441)*100,1),")")</f>
        <v>(1.8)</v>
      </c>
      <c r="H439" s="302">
        <f>SUM(B439,D439,F439)</f>
        <v>39.688937780662826</v>
      </c>
      <c r="I439" s="299" t="str">
        <f>CONCATENATE("(",ROUND((H439/$H441)*100,1),")")</f>
        <v>(21.4)</v>
      </c>
      <c r="K439" s="302">
        <f>B439-B429</f>
        <v>3.7621450050124743</v>
      </c>
      <c r="L439" s="302">
        <f>D439-D429</f>
        <v>1.8639419619019373</v>
      </c>
      <c r="M439" s="302">
        <f>F439-F429</f>
        <v>-5.8229714265290333E-2</v>
      </c>
      <c r="N439" s="302">
        <f>SUM(K439:M439)</f>
        <v>5.5678572526491212</v>
      </c>
    </row>
    <row r="440" spans="1:14" x14ac:dyDescent="0.2">
      <c r="A440" s="282" t="s">
        <v>365</v>
      </c>
      <c r="B440" s="302">
        <f>'Ind T6'!V179</f>
        <v>77.333850218700377</v>
      </c>
      <c r="C440" s="299" t="str">
        <f>CONCATENATE("(",ROUND((B440/$H441)*100,1),")")</f>
        <v>(41.7)</v>
      </c>
      <c r="D440" s="302">
        <f>'Ind T6'!W179</f>
        <v>60.808691499881427</v>
      </c>
      <c r="E440" s="299" t="str">
        <f>CONCATENATE("(",ROUND((D440/$H441)*100,1),")")</f>
        <v>(32.8)</v>
      </c>
      <c r="F440" s="302">
        <f>'Ind T6'!X179</f>
        <v>7.7745205007554397</v>
      </c>
      <c r="G440" s="299" t="str">
        <f>CONCATENATE("(",ROUND((F440/$H441)*100,1),")")</f>
        <v>(4.2)</v>
      </c>
      <c r="H440" s="302">
        <f t="shared" ref="H440" si="330">SUM(B440,D440,F440)</f>
        <v>145.91706221933725</v>
      </c>
      <c r="I440" s="299" t="str">
        <f>CONCATENATE("(",ROUND((H440/$H441)*100,1),")")</f>
        <v>(78.6)</v>
      </c>
      <c r="K440" s="302">
        <f t="shared" ref="K440:K441" si="331">B440-B430</f>
        <v>16.043852884382268</v>
      </c>
      <c r="L440" s="302">
        <f t="shared" ref="L440:L441" si="332">D440-D430</f>
        <v>2.6843464483280286</v>
      </c>
      <c r="M440" s="302">
        <f t="shared" ref="M440:M441" si="333">F440-F430</f>
        <v>1.9499434146406758</v>
      </c>
      <c r="N440" s="302">
        <f t="shared" ref="N440:N441" si="334">SUM(K440:M440)</f>
        <v>20.678142747350972</v>
      </c>
    </row>
    <row r="441" spans="1:14" x14ac:dyDescent="0.2">
      <c r="A441" s="282" t="s">
        <v>363</v>
      </c>
      <c r="B441" s="302">
        <f>SUM(B439:B440)</f>
        <v>104.01071815850742</v>
      </c>
      <c r="C441" s="299" t="str">
        <f>CONCATENATE("(",ROUND((B441/$H441)*100,1),")")</f>
        <v>(56)</v>
      </c>
      <c r="D441" s="302">
        <f>SUM(D439:D440)</f>
        <v>70.464480229978832</v>
      </c>
      <c r="E441" s="299" t="str">
        <f>CONCATENATE("(",ROUND((D441/$H441)*100,1),")")</f>
        <v>(38)</v>
      </c>
      <c r="F441" s="302">
        <f>SUM(F439:F440)</f>
        <v>11.130801611513823</v>
      </c>
      <c r="G441" s="299" t="str">
        <f>CONCATENATE("(",ROUND((F441/$H441)*100,1),")")</f>
        <v>(6)</v>
      </c>
      <c r="H441" s="302">
        <f>SUM(H439:H440)</f>
        <v>185.60600000000008</v>
      </c>
      <c r="I441" s="299" t="str">
        <f>CONCATENATE("(",ROUND((H441/$H441)*100,1),")")</f>
        <v>(100)</v>
      </c>
      <c r="K441" s="302">
        <f t="shared" si="331"/>
        <v>19.805997889394732</v>
      </c>
      <c r="L441" s="302">
        <f t="shared" si="332"/>
        <v>4.5482884102299721</v>
      </c>
      <c r="M441" s="302">
        <f t="shared" si="333"/>
        <v>1.8917137003753854</v>
      </c>
      <c r="N441" s="302">
        <f t="shared" si="334"/>
        <v>26.246000000000087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6.1194502727533342</v>
      </c>
      <c r="C450" s="299" t="str">
        <f>CONCATENATE("(",ROUND((B450/$H452)*100,1),")")</f>
        <v>(20.5)</v>
      </c>
      <c r="D450" s="302">
        <f>'Ind T6'!M189</f>
        <v>5.6184477346482291</v>
      </c>
      <c r="E450" s="299" t="str">
        <f>CONCATENATE("(",ROUND((D450/$H452)*100,1),")")</f>
        <v>(18.8)</v>
      </c>
      <c r="F450" s="302">
        <f>'Ind T6'!N189</f>
        <v>4.72299267740663</v>
      </c>
      <c r="G450" s="299" t="str">
        <f>CONCATENATE("(",ROUND((F450/$H452)*100,1),")")</f>
        <v>(15.8)</v>
      </c>
      <c r="H450" s="302">
        <f>SUM(B450,D450,F450)</f>
        <v>16.460890684808192</v>
      </c>
      <c r="I450" s="299" t="str">
        <f>CONCATENATE("(",ROUND((H450/$H452)*100,1),")")</f>
        <v>(55.2)</v>
      </c>
      <c r="K450" s="302">
        <f>B455-B450</f>
        <v>-0.17334549393903753</v>
      </c>
      <c r="L450" s="302">
        <f>D455-D450</f>
        <v>-0.26043834446938696</v>
      </c>
      <c r="M450" s="302">
        <f>F455-F450</f>
        <v>-0.74531352700789189</v>
      </c>
      <c r="N450" s="302">
        <f>SUM(K450:M450)</f>
        <v>-1.1790973654163164</v>
      </c>
    </row>
    <row r="451" spans="1:14" x14ac:dyDescent="0.2">
      <c r="A451" s="282" t="s">
        <v>365</v>
      </c>
      <c r="B451" s="302">
        <f>'Ind T6'!L188</f>
        <v>4.0971744025794301</v>
      </c>
      <c r="C451" s="299" t="str">
        <f>CONCATENATE("(",ROUND((B451/$H452)*100,1),")")</f>
        <v>(13.7)</v>
      </c>
      <c r="D451" s="302">
        <f>'Ind T6'!M188</f>
        <v>7.1036245296732057</v>
      </c>
      <c r="E451" s="299" t="str">
        <f>CONCATENATE("(",ROUND((D451/$H452)*100,1),")")</f>
        <v>(23.8)</v>
      </c>
      <c r="F451" s="302">
        <f>'Ind T6'!N188</f>
        <v>2.152310382939103</v>
      </c>
      <c r="G451" s="299" t="str">
        <f>CONCATENATE("(",ROUND((F451/$H452)*100,1),")")</f>
        <v>(7.2)</v>
      </c>
      <c r="H451" s="302">
        <f t="shared" ref="H451" si="335">SUM(B451,D451,F451)</f>
        <v>13.353109315191737</v>
      </c>
      <c r="I451" s="299" t="str">
        <f>CONCATENATE("(",ROUND((H451/$H452)*100,1),")")</f>
        <v>(44.8)</v>
      </c>
      <c r="K451" s="302">
        <f t="shared" ref="K451:K452" si="336">B456-B451</f>
        <v>-0.38531089337904767</v>
      </c>
      <c r="L451" s="302">
        <f t="shared" ref="L451:L452" si="337">D456-D451</f>
        <v>-0.37961809571651894</v>
      </c>
      <c r="M451" s="302">
        <f t="shared" ref="M451:M452" si="338">F456-F451</f>
        <v>-0.39497364548804992</v>
      </c>
      <c r="N451" s="302">
        <f t="shared" ref="N451:N452" si="339">SUM(K451:M451)</f>
        <v>-1.1599026345836165</v>
      </c>
    </row>
    <row r="452" spans="1:14" x14ac:dyDescent="0.2">
      <c r="A452" s="282" t="s">
        <v>363</v>
      </c>
      <c r="B452" s="302">
        <f>SUM(B450:B451)</f>
        <v>10.216624675332763</v>
      </c>
      <c r="C452" s="299" t="str">
        <f>CONCATENATE("(",ROUND((B452/$H452)*100,1),")")</f>
        <v>(34.3)</v>
      </c>
      <c r="D452" s="302">
        <f>SUM(D450:D451)</f>
        <v>12.722072264321435</v>
      </c>
      <c r="E452" s="299" t="str">
        <f>CONCATENATE("(",ROUND((D452/$H452)*100,1),")")</f>
        <v>(42.7)</v>
      </c>
      <c r="F452" s="302">
        <f>SUM(F450:F451)</f>
        <v>6.8753030603457326</v>
      </c>
      <c r="G452" s="299" t="str">
        <f>CONCATENATE("(",ROUND((F452/$H452)*100,1),")")</f>
        <v>(23.1)</v>
      </c>
      <c r="H452" s="302">
        <f>SUM(H450:H451)</f>
        <v>29.813999999999929</v>
      </c>
      <c r="I452" s="299" t="str">
        <f>CONCATENATE("(",ROUND((H452/$H452)*100,1),")")</f>
        <v>(100)</v>
      </c>
      <c r="K452" s="302">
        <f t="shared" si="336"/>
        <v>-0.55865638731808431</v>
      </c>
      <c r="L452" s="302">
        <f t="shared" si="337"/>
        <v>-0.64005644018590679</v>
      </c>
      <c r="M452" s="302">
        <f t="shared" si="338"/>
        <v>-1.1402871724959418</v>
      </c>
      <c r="N452" s="302">
        <f t="shared" si="339"/>
        <v>-2.3389999999999329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5.9461047788142967</v>
      </c>
      <c r="C455" s="299" t="str">
        <f>CONCATENATE("(",ROUND((B455/$H457)*100,1),")")</f>
        <v>(21.6)</v>
      </c>
      <c r="D455" s="302">
        <f>'Ind T6'!R189</f>
        <v>5.3580093901788421</v>
      </c>
      <c r="E455" s="299" t="str">
        <f>CONCATENATE("(",ROUND((D455/$H457)*100,1),")")</f>
        <v>(19.5)</v>
      </c>
      <c r="F455" s="302">
        <f>'Ind T6'!S189</f>
        <v>3.9776791503987381</v>
      </c>
      <c r="G455" s="299" t="str">
        <f>CONCATENATE("(",ROUND((F455/$H457)*100,1),")")</f>
        <v>(14.5)</v>
      </c>
      <c r="H455" s="302">
        <f>SUM(B455,D455,F455)</f>
        <v>15.281793319391877</v>
      </c>
      <c r="I455" s="299" t="str">
        <f>CONCATENATE("(",ROUND((H455/$H457)*100,1),")")</f>
        <v>(55.6)</v>
      </c>
      <c r="K455" s="302">
        <f>B460-B455</f>
        <v>0.31011870290609433</v>
      </c>
      <c r="L455" s="302">
        <f>D460-D455</f>
        <v>0.3941254445566571</v>
      </c>
      <c r="M455" s="302">
        <f>F460-F455</f>
        <v>0.14911506433882415</v>
      </c>
      <c r="N455" s="302">
        <f>SUM(K455:M455)</f>
        <v>0.85335921180157559</v>
      </c>
    </row>
    <row r="456" spans="1:14" x14ac:dyDescent="0.2">
      <c r="A456" s="282" t="s">
        <v>365</v>
      </c>
      <c r="B456" s="302">
        <f>'Ind T6'!Q188</f>
        <v>3.7118635092003824</v>
      </c>
      <c r="C456" s="299" t="str">
        <f>CONCATENATE("(",ROUND((B456/$H457)*100,1),")")</f>
        <v>(13.5)</v>
      </c>
      <c r="D456" s="302">
        <f>'Ind T6'!R188</f>
        <v>6.7240064339566867</v>
      </c>
      <c r="E456" s="299" t="str">
        <f>CONCATENATE("(",ROUND((D456/$H457)*100,1),")")</f>
        <v>(24.5)</v>
      </c>
      <c r="F456" s="302">
        <f>'Ind T6'!S188</f>
        <v>1.7573367374510531</v>
      </c>
      <c r="G456" s="299" t="str">
        <f>CONCATENATE("(",ROUND((F456/$H457)*100,1),")")</f>
        <v>(6.4)</v>
      </c>
      <c r="H456" s="302">
        <f t="shared" ref="H456" si="340">SUM(B456,D456,F456)</f>
        <v>12.193206680608123</v>
      </c>
      <c r="I456" s="299" t="str">
        <f>CONCATENATE("(",ROUND((H456/$H457)*100,1),")")</f>
        <v>(44.4)</v>
      </c>
      <c r="K456" s="302">
        <f t="shared" ref="K456:K457" si="341">B461-B456</f>
        <v>-6.3262976914728153E-2</v>
      </c>
      <c r="L456" s="302">
        <f t="shared" ref="L456:L457" si="342">D461-D456</f>
        <v>0.28360260805123971</v>
      </c>
      <c r="M456" s="302">
        <f t="shared" ref="M456:M457" si="343">F461-F456</f>
        <v>0.15630115706193526</v>
      </c>
      <c r="N456" s="302">
        <f t="shared" ref="N456:N457" si="344">SUM(K456:M456)</f>
        <v>0.37664078819844682</v>
      </c>
    </row>
    <row r="457" spans="1:14" x14ac:dyDescent="0.2">
      <c r="A457" s="282" t="s">
        <v>363</v>
      </c>
      <c r="B457" s="302">
        <f>SUM(B455:B456)</f>
        <v>9.6579682880146791</v>
      </c>
      <c r="C457" s="299" t="str">
        <f>CONCATENATE("(",ROUND((B457/$H457)*100,1),")")</f>
        <v>(35.2)</v>
      </c>
      <c r="D457" s="302">
        <f>SUM(D455:D456)</f>
        <v>12.082015824135528</v>
      </c>
      <c r="E457" s="299" t="str">
        <f>CONCATENATE("(",ROUND((D457/$H457)*100,1),")")</f>
        <v>(44)</v>
      </c>
      <c r="F457" s="302">
        <f>SUM(F455:F456)</f>
        <v>5.7350158878497908</v>
      </c>
      <c r="G457" s="299" t="str">
        <f>CONCATENATE("(",ROUND((F457/$H457)*100,1),")")</f>
        <v>(20.9)</v>
      </c>
      <c r="H457" s="302">
        <f>SUM(H455:H456)</f>
        <v>27.475000000000001</v>
      </c>
      <c r="I457" s="299" t="str">
        <f>CONCATENATE("(",ROUND((H457/$H457)*100,1),")")</f>
        <v>(100)</v>
      </c>
      <c r="K457" s="302">
        <f t="shared" si="341"/>
        <v>0.24685572599136663</v>
      </c>
      <c r="L457" s="302">
        <f t="shared" si="342"/>
        <v>0.67772805260789681</v>
      </c>
      <c r="M457" s="302">
        <f t="shared" si="343"/>
        <v>0.30541622140076008</v>
      </c>
      <c r="N457" s="302">
        <f t="shared" si="344"/>
        <v>1.2300000000000235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6.256223481720391</v>
      </c>
      <c r="C460" s="299" t="str">
        <f>CONCATENATE("(",ROUND((B460/$H462)*100,1),")")</f>
        <v>(21.8)</v>
      </c>
      <c r="D460" s="302">
        <f>'Ind T6'!W189</f>
        <v>5.7521348347354992</v>
      </c>
      <c r="E460" s="299" t="str">
        <f>CONCATENATE("(",ROUND((D460/$H462)*100,1),")")</f>
        <v>(20)</v>
      </c>
      <c r="F460" s="302">
        <f>'Ind T6'!X189</f>
        <v>4.1267942147375622</v>
      </c>
      <c r="G460" s="299" t="str">
        <f>CONCATENATE("(",ROUND((F460/$H462)*100,1),")")</f>
        <v>(14.4)</v>
      </c>
      <c r="H460" s="302">
        <f>SUM(B460,D460,F460)</f>
        <v>16.135152531193452</v>
      </c>
      <c r="I460" s="299" t="str">
        <f>CONCATENATE("(",ROUND((H460/$H462)*100,1),")")</f>
        <v>(56.2)</v>
      </c>
      <c r="K460" s="302">
        <f>B460-B450</f>
        <v>0.1367732089670568</v>
      </c>
      <c r="L460" s="302">
        <f>D460-D450</f>
        <v>0.13368710008727014</v>
      </c>
      <c r="M460" s="302">
        <f>F460-F450</f>
        <v>-0.59619846266906773</v>
      </c>
      <c r="N460" s="302">
        <f>SUM(K460:M460)</f>
        <v>-0.32573815361474079</v>
      </c>
    </row>
    <row r="461" spans="1:14" x14ac:dyDescent="0.2">
      <c r="A461" s="282" t="s">
        <v>365</v>
      </c>
      <c r="B461" s="302">
        <f>'Ind T6'!V188</f>
        <v>3.6486005322856543</v>
      </c>
      <c r="C461" s="299" t="str">
        <f>CONCATENATE("(",ROUND((B461/$H462)*100,1),")")</f>
        <v>(12.7)</v>
      </c>
      <c r="D461" s="302">
        <f>'Ind T6'!W188</f>
        <v>7.0076090420079264</v>
      </c>
      <c r="E461" s="299" t="str">
        <f>CONCATENATE("(",ROUND((D461/$H462)*100,1),")")</f>
        <v>(24.4)</v>
      </c>
      <c r="F461" s="302">
        <f>'Ind T6'!X188</f>
        <v>1.9136378945129884</v>
      </c>
      <c r="G461" s="299" t="str">
        <f>CONCATENATE("(",ROUND((F461/$H462)*100,1),")")</f>
        <v>(6.7)</v>
      </c>
      <c r="H461" s="302">
        <f t="shared" ref="H461" si="345">SUM(B461,D461,F461)</f>
        <v>12.569847468806568</v>
      </c>
      <c r="I461" s="299" t="str">
        <f>CONCATENATE("(",ROUND((H461/$H462)*100,1),")")</f>
        <v>(43.8)</v>
      </c>
      <c r="K461" s="302">
        <f t="shared" ref="K461:K462" si="346">B461-B451</f>
        <v>-0.44857387029377582</v>
      </c>
      <c r="L461" s="302">
        <f t="shared" ref="L461:L462" si="347">D461-D451</f>
        <v>-9.6015487665279231E-2</v>
      </c>
      <c r="M461" s="302">
        <f t="shared" ref="M461:M462" si="348">F461-F451</f>
        <v>-0.23867248842611466</v>
      </c>
      <c r="N461" s="302">
        <f t="shared" ref="N461:N462" si="349">SUM(K461:M461)</f>
        <v>-0.78326184638516971</v>
      </c>
    </row>
    <row r="462" spans="1:14" x14ac:dyDescent="0.2">
      <c r="A462" s="282" t="s">
        <v>363</v>
      </c>
      <c r="B462" s="302">
        <f>SUM(B460:B461)</f>
        <v>9.9048240140060457</v>
      </c>
      <c r="C462" s="299" t="str">
        <f>CONCATENATE("(",ROUND((B462/$H462)*100,1),")")</f>
        <v>(34.5)</v>
      </c>
      <c r="D462" s="302">
        <f>SUM(D460:D461)</f>
        <v>12.759743876743425</v>
      </c>
      <c r="E462" s="299" t="str">
        <f>CONCATENATE("(",ROUND((D462/$H462)*100,1),")")</f>
        <v>(44.5)</v>
      </c>
      <c r="F462" s="302">
        <f>SUM(F460:F461)</f>
        <v>6.0404321092505509</v>
      </c>
      <c r="G462" s="299" t="str">
        <f>CONCATENATE("(",ROUND((F462/$H462)*100,1),")")</f>
        <v>(21)</v>
      </c>
      <c r="H462" s="302">
        <f>SUM(H460:H461)</f>
        <v>28.70500000000002</v>
      </c>
      <c r="I462" s="299" t="str">
        <f>CONCATENATE("(",ROUND((H462/$H462)*100,1),")")</f>
        <v>(100)</v>
      </c>
      <c r="K462" s="302">
        <f t="shared" si="346"/>
        <v>-0.31180066132671769</v>
      </c>
      <c r="L462" s="302">
        <f t="shared" si="347"/>
        <v>3.7671612421990019E-2</v>
      </c>
      <c r="M462" s="302">
        <f t="shared" si="348"/>
        <v>-0.83487095109518172</v>
      </c>
      <c r="N462" s="302">
        <f t="shared" si="349"/>
        <v>-1.1089999999999094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8.3204796101769229</v>
      </c>
      <c r="C471" s="299" t="str">
        <f>CONCATENATE("(",ROUND((B471/$H473)*100,1),")")</f>
        <v>(20.8)</v>
      </c>
      <c r="D471" s="302">
        <f>'Ind T6'!M198</f>
        <v>2.8851470478835854</v>
      </c>
      <c r="E471" s="299" t="str">
        <f>CONCATENATE("(",ROUND((D471/$H473)*100,1),")")</f>
        <v>(7.2)</v>
      </c>
      <c r="F471" s="302">
        <f>'Ind T6'!N198</f>
        <v>5.0788597378857947</v>
      </c>
      <c r="G471" s="299" t="str">
        <f>CONCATENATE("(",ROUND((F471/$H473)*100,1),")")</f>
        <v>(12.7)</v>
      </c>
      <c r="H471" s="302">
        <f>SUM(B471,D471,F471)</f>
        <v>16.284486395946303</v>
      </c>
      <c r="I471" s="299" t="str">
        <f>CONCATENATE("(",ROUND((H471/$H473)*100,1),")")</f>
        <v>(40.7)</v>
      </c>
      <c r="K471" s="302">
        <f>B476-B471</f>
        <v>-0.567853266719057</v>
      </c>
      <c r="L471" s="302">
        <f>D476-D471</f>
        <v>-0.29152831213703667</v>
      </c>
      <c r="M471" s="302">
        <f>F476-F471</f>
        <v>-0.35212191930740477</v>
      </c>
      <c r="N471" s="302">
        <f>SUM(K471:M471)</f>
        <v>-1.2115034981634984</v>
      </c>
    </row>
    <row r="472" spans="1:14" x14ac:dyDescent="0.2">
      <c r="A472" s="282" t="s">
        <v>365</v>
      </c>
      <c r="B472" s="302">
        <f>'Ind T6'!L197</f>
        <v>7.6962131612899176</v>
      </c>
      <c r="C472" s="299" t="str">
        <f>CONCATENATE("(",ROUND((B472/$H473)*100,1),")")</f>
        <v>(19.2)</v>
      </c>
      <c r="D472" s="302">
        <f>'Ind T6'!M197</f>
        <v>6.351098956538717</v>
      </c>
      <c r="E472" s="299" t="str">
        <f>CONCATENATE("(",ROUND((D472/$H473)*100,1),")")</f>
        <v>(15.9)</v>
      </c>
      <c r="F472" s="302">
        <f>'Ind T6'!N197</f>
        <v>9.7152014862250535</v>
      </c>
      <c r="G472" s="299" t="str">
        <f>CONCATENATE("(",ROUND((F472/$H473)*100,1),")")</f>
        <v>(24.3)</v>
      </c>
      <c r="H472" s="302">
        <f t="shared" ref="H472" si="350">SUM(B472,D472,F472)</f>
        <v>23.762513604053687</v>
      </c>
      <c r="I472" s="299" t="str">
        <f>CONCATENATE("(",ROUND((H472/$H473)*100,1),")")</f>
        <v>(59.3)</v>
      </c>
      <c r="K472" s="302">
        <f t="shared" ref="K472:K473" si="351">B477-B472</f>
        <v>-0.97088920472786722</v>
      </c>
      <c r="L472" s="302">
        <f t="shared" ref="L472:L473" si="352">D477-D472</f>
        <v>-0.70380292358347862</v>
      </c>
      <c r="M472" s="302">
        <f t="shared" ref="M472:M473" si="353">F477-F472</f>
        <v>-0.923804373525142</v>
      </c>
      <c r="N472" s="302">
        <f t="shared" ref="N472:N473" si="354">SUM(K472:M472)</f>
        <v>-2.5984965018364878</v>
      </c>
    </row>
    <row r="473" spans="1:14" x14ac:dyDescent="0.2">
      <c r="A473" s="282" t="s">
        <v>363</v>
      </c>
      <c r="B473" s="302">
        <f>SUM(B471:B472)</f>
        <v>16.01669277146684</v>
      </c>
      <c r="C473" s="299" t="str">
        <f>CONCATENATE("(",ROUND((B473/$H473)*100,1),")")</f>
        <v>(40)</v>
      </c>
      <c r="D473" s="302">
        <f>SUM(D471:D472)</f>
        <v>9.236246004422302</v>
      </c>
      <c r="E473" s="299" t="str">
        <f>CONCATENATE("(",ROUND((D473/$H473)*100,1),")")</f>
        <v>(23.1)</v>
      </c>
      <c r="F473" s="302">
        <f>SUM(F471:F472)</f>
        <v>14.794061224110848</v>
      </c>
      <c r="G473" s="299" t="str">
        <f>CONCATENATE("(",ROUND((F473/$H473)*100,1),")")</f>
        <v>(36.9)</v>
      </c>
      <c r="H473" s="302">
        <f>SUM(H471:H472)</f>
        <v>40.04699999999999</v>
      </c>
      <c r="I473" s="299" t="str">
        <f>CONCATENATE("(",ROUND((H473/$H473)*100,1),")")</f>
        <v>(100)</v>
      </c>
      <c r="K473" s="302">
        <f t="shared" si="351"/>
        <v>-1.5387424714469233</v>
      </c>
      <c r="L473" s="302">
        <f t="shared" si="352"/>
        <v>-0.99533123572051529</v>
      </c>
      <c r="M473" s="302">
        <f t="shared" si="353"/>
        <v>-1.2759262928325477</v>
      </c>
      <c r="N473" s="302">
        <f t="shared" si="354"/>
        <v>-3.8099999999999863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7.7526263434578659</v>
      </c>
      <c r="C476" s="299" t="str">
        <f>CONCATENATE("(",ROUND((B476/$H478)*100,1),")")</f>
        <v>(21.4)</v>
      </c>
      <c r="D476" s="302">
        <f>'Ind T6'!R198</f>
        <v>2.5936187357465488</v>
      </c>
      <c r="E476" s="299" t="str">
        <f>CONCATENATE("(",ROUND((D476/$H478)*100,1),")")</f>
        <v>(7.2)</v>
      </c>
      <c r="F476" s="302">
        <f>'Ind T6'!S198</f>
        <v>4.7267378185783899</v>
      </c>
      <c r="G476" s="299" t="str">
        <f>CONCATENATE("(",ROUND((F476/$H478)*100,1),")")</f>
        <v>(13)</v>
      </c>
      <c r="H476" s="302">
        <f>SUM(B476,D476,F476)</f>
        <v>15.072982897782804</v>
      </c>
      <c r="I476" s="299" t="str">
        <f>CONCATENATE("(",ROUND((H476/$H478)*100,1),")")</f>
        <v>(41.6)</v>
      </c>
      <c r="K476" s="302">
        <f>B481-B476</f>
        <v>0.11430105352886244</v>
      </c>
      <c r="L476" s="302">
        <f>D481-D476</f>
        <v>-7.3039651165383912E-2</v>
      </c>
      <c r="M476" s="302">
        <f>F481-F476</f>
        <v>4.9421673529590926E-2</v>
      </c>
      <c r="N476" s="302">
        <f>SUM(K476:M476)</f>
        <v>9.0683075893069454E-2</v>
      </c>
    </row>
    <row r="477" spans="1:14" x14ac:dyDescent="0.2">
      <c r="A477" s="282" t="s">
        <v>365</v>
      </c>
      <c r="B477" s="302">
        <f>'Ind T6'!Q197</f>
        <v>6.7253239565620504</v>
      </c>
      <c r="C477" s="299" t="str">
        <f>CONCATENATE("(",ROUND((B477/$H478)*100,1),")")</f>
        <v>(18.6)</v>
      </c>
      <c r="D477" s="302">
        <f>'Ind T6'!R197</f>
        <v>5.6472960329552384</v>
      </c>
      <c r="E477" s="299" t="str">
        <f>CONCATENATE("(",ROUND((D477/$H478)*100,1),")")</f>
        <v>(15.6)</v>
      </c>
      <c r="F477" s="302">
        <f>'Ind T6'!S197</f>
        <v>8.7913971126999115</v>
      </c>
      <c r="G477" s="299" t="str">
        <f>CONCATENATE("(",ROUND((F477/$H478)*100,1),")")</f>
        <v>(24.3)</v>
      </c>
      <c r="H477" s="302">
        <f t="shared" ref="H477" si="355">SUM(B477,D477,F477)</f>
        <v>21.164017102217201</v>
      </c>
      <c r="I477" s="299" t="str">
        <f>CONCATENATE("(",ROUND((H477/$H478)*100,1),")")</f>
        <v>(58.4)</v>
      </c>
      <c r="K477" s="302">
        <f t="shared" ref="K477:K478" si="356">B482-B477</f>
        <v>-0.5071299960453306</v>
      </c>
      <c r="L477" s="302">
        <f t="shared" ref="L477:L478" si="357">D482-D477</f>
        <v>-0.35262246259123753</v>
      </c>
      <c r="M477" s="302">
        <f t="shared" ref="M477:M478" si="358">F482-F477</f>
        <v>-0.40993061725653668</v>
      </c>
      <c r="N477" s="302">
        <f t="shared" ref="N477:N478" si="359">SUM(K477:M477)</f>
        <v>-1.2696830758931048</v>
      </c>
    </row>
    <row r="478" spans="1:14" x14ac:dyDescent="0.2">
      <c r="A478" s="282" t="s">
        <v>363</v>
      </c>
      <c r="B478" s="302">
        <f>SUM(B476:B477)</f>
        <v>14.477950300019916</v>
      </c>
      <c r="C478" s="299" t="str">
        <f>CONCATENATE("(",ROUND((B478/$H478)*100,1),")")</f>
        <v>(40)</v>
      </c>
      <c r="D478" s="302">
        <f>SUM(D476:D477)</f>
        <v>8.2409147687017867</v>
      </c>
      <c r="E478" s="299" t="str">
        <f>CONCATENATE("(",ROUND((D478/$H478)*100,1),")")</f>
        <v>(22.7)</v>
      </c>
      <c r="F478" s="302">
        <f>SUM(F476:F477)</f>
        <v>13.518134931278301</v>
      </c>
      <c r="G478" s="299" t="str">
        <f>CONCATENATE("(",ROUND((F478/$H478)*100,1),")")</f>
        <v>(37.3)</v>
      </c>
      <c r="H478" s="302">
        <f>SUM(H476:H477)</f>
        <v>36.237000000000009</v>
      </c>
      <c r="I478" s="299" t="str">
        <f>CONCATENATE("(",ROUND((H478/$H478)*100,1),")")</f>
        <v>(100)</v>
      </c>
      <c r="K478" s="302">
        <f t="shared" si="356"/>
        <v>-0.39282894251646816</v>
      </c>
      <c r="L478" s="302">
        <f t="shared" si="357"/>
        <v>-0.425662113756621</v>
      </c>
      <c r="M478" s="302">
        <f t="shared" si="358"/>
        <v>-0.36050894372694486</v>
      </c>
      <c r="N478" s="302">
        <f t="shared" si="359"/>
        <v>-1.179000000000034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7.8669273969867284</v>
      </c>
      <c r="C481" s="299" t="str">
        <f>CONCATENATE("(",ROUND((B481/$H483)*100,1),")")</f>
        <v>(22.4)</v>
      </c>
      <c r="D481" s="302">
        <f>'Ind T6'!W198</f>
        <v>2.5205790845811649</v>
      </c>
      <c r="E481" s="299" t="str">
        <f>CONCATENATE("(",ROUND((D481/$H483)*100,1),")")</f>
        <v>(7.2)</v>
      </c>
      <c r="F481" s="302">
        <f>'Ind T6'!X198</f>
        <v>4.7761594921079809</v>
      </c>
      <c r="G481" s="299" t="str">
        <f>CONCATENATE("(",ROUND((F481/$H483)*100,1),")")</f>
        <v>(13.6)</v>
      </c>
      <c r="H481" s="302">
        <f>SUM(B481,D481,F481)</f>
        <v>15.163665973675874</v>
      </c>
      <c r="I481" s="299" t="str">
        <f>CONCATENATE("(",ROUND((H481/$H483)*100,1),")")</f>
        <v>(43.3)</v>
      </c>
      <c r="K481" s="302">
        <f>B481-B471</f>
        <v>-0.45355221319019456</v>
      </c>
      <c r="L481" s="302">
        <f>D481-D471</f>
        <v>-0.36456796330242058</v>
      </c>
      <c r="M481" s="302">
        <f>F481-F471</f>
        <v>-0.30270024577781385</v>
      </c>
      <c r="N481" s="302">
        <f>SUM(K481:M481)</f>
        <v>-1.120820422270429</v>
      </c>
    </row>
    <row r="482" spans="1:14" x14ac:dyDescent="0.2">
      <c r="A482" s="282" t="s">
        <v>365</v>
      </c>
      <c r="B482" s="302">
        <f>'Ind T6'!V197</f>
        <v>6.2181939605167198</v>
      </c>
      <c r="C482" s="299" t="str">
        <f>CONCATENATE("(",ROUND((B482/$H483)*100,1),")")</f>
        <v>(17.7)</v>
      </c>
      <c r="D482" s="302">
        <f>'Ind T6'!W197</f>
        <v>5.2946735703640009</v>
      </c>
      <c r="E482" s="299" t="str">
        <f>CONCATENATE("(",ROUND((D482/$H483)*100,1),")")</f>
        <v>(15.1)</v>
      </c>
      <c r="F482" s="302">
        <f>'Ind T6'!X197</f>
        <v>8.3814664954433749</v>
      </c>
      <c r="G482" s="299" t="str">
        <f>CONCATENATE("(",ROUND((F482/$H483)*100,1),")")</f>
        <v>(23.9)</v>
      </c>
      <c r="H482" s="302">
        <f t="shared" ref="H482" si="360">SUM(B482,D482,F482)</f>
        <v>19.894334026324096</v>
      </c>
      <c r="I482" s="299" t="str">
        <f>CONCATENATE("(",ROUND((H482/$H483)*100,1),")")</f>
        <v>(56.7)</v>
      </c>
      <c r="K482" s="302">
        <f t="shared" ref="K482:K483" si="361">B482-B472</f>
        <v>-1.4780192007731978</v>
      </c>
      <c r="L482" s="302">
        <f t="shared" ref="L482:L483" si="362">D482-D472</f>
        <v>-1.0564253861747162</v>
      </c>
      <c r="M482" s="302">
        <f t="shared" ref="M482:M483" si="363">F482-F472</f>
        <v>-1.3337349907816787</v>
      </c>
      <c r="N482" s="302">
        <f t="shared" ref="N482:N483" si="364">SUM(K482:M482)</f>
        <v>-3.8681795777295926</v>
      </c>
    </row>
    <row r="483" spans="1:14" x14ac:dyDescent="0.2">
      <c r="A483" s="282" t="s">
        <v>363</v>
      </c>
      <c r="B483" s="302">
        <f>SUM(B481:B482)</f>
        <v>14.085121357503448</v>
      </c>
      <c r="C483" s="299" t="str">
        <f>CONCATENATE("(",ROUND((B483/$H483)*100,1),")")</f>
        <v>(40.2)</v>
      </c>
      <c r="D483" s="302">
        <f>SUM(D481:D482)</f>
        <v>7.8152526549451657</v>
      </c>
      <c r="E483" s="299" t="str">
        <f>CONCATENATE("(",ROUND((D483/$H483)*100,1),")")</f>
        <v>(22.3)</v>
      </c>
      <c r="F483" s="302">
        <f>SUM(F481:F482)</f>
        <v>13.157625987551356</v>
      </c>
      <c r="G483" s="299" t="str">
        <f>CONCATENATE("(",ROUND((F483/$H483)*100,1),")")</f>
        <v>(37.5)</v>
      </c>
      <c r="H483" s="302">
        <f>SUM(H481:H482)</f>
        <v>35.057999999999971</v>
      </c>
      <c r="I483" s="299" t="str">
        <f>CONCATENATE("(",ROUND((H483/$H483)*100,1),")")</f>
        <v>(100)</v>
      </c>
      <c r="K483" s="302">
        <f t="shared" si="361"/>
        <v>-1.9315714139633915</v>
      </c>
      <c r="L483" s="302">
        <f t="shared" si="362"/>
        <v>-1.4209933494771363</v>
      </c>
      <c r="M483" s="302">
        <f t="shared" si="363"/>
        <v>-1.6364352365594925</v>
      </c>
      <c r="N483" s="302">
        <f t="shared" si="364"/>
        <v>-4.9890000000000203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Yorkshire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0.48239367857302706</v>
      </c>
      <c r="C8" s="300">
        <v>4.3576414002776752E-2</v>
      </c>
      <c r="D8" s="300">
        <v>0.59119593521296276</v>
      </c>
      <c r="E8" s="300">
        <f>SUM(B8:D8)</f>
        <v>1.1171660277887665</v>
      </c>
      <c r="F8" s="300"/>
      <c r="G8" s="300">
        <v>0.84089526061372921</v>
      </c>
      <c r="H8" s="300">
        <v>0.64175161806423953</v>
      </c>
      <c r="I8" s="300">
        <v>1.4056845988294853</v>
      </c>
      <c r="J8" s="300">
        <f>SUM(G8:I8)</f>
        <v>2.888331477507454</v>
      </c>
      <c r="K8" s="300"/>
      <c r="L8" s="300">
        <v>0.30143283582016922</v>
      </c>
      <c r="M8" s="300">
        <v>0.64719402986043784</v>
      </c>
      <c r="N8" s="300">
        <v>0.30949253731179632</v>
      </c>
      <c r="O8" s="300">
        <f>SUM(L8:N8)</f>
        <v>1.2581194029924034</v>
      </c>
      <c r="P8" s="300"/>
      <c r="Q8" s="300">
        <v>0.31900237531262599</v>
      </c>
      <c r="R8" s="300">
        <v>0.66406792340037313</v>
      </c>
      <c r="S8" s="300">
        <v>0.33230545307938053</v>
      </c>
      <c r="T8" s="300">
        <f>SUM(Q8:S8)</f>
        <v>1.3153757517923796</v>
      </c>
      <c r="U8" s="300"/>
      <c r="V8" s="300">
        <v>0.33012472617187666</v>
      </c>
      <c r="W8" s="300">
        <v>0.63898625773266204</v>
      </c>
      <c r="X8" s="300">
        <v>0.35438657638016813</v>
      </c>
      <c r="Y8" s="300">
        <f>SUM(V8:X8)</f>
        <v>1.3234975602847068</v>
      </c>
    </row>
    <row r="9" spans="1:25" x14ac:dyDescent="0.2">
      <c r="A9" s="260" t="s">
        <v>364</v>
      </c>
      <c r="B9" s="300">
        <v>2.6542754592676876</v>
      </c>
      <c r="C9" s="300">
        <v>0.35915846955163977</v>
      </c>
      <c r="D9" s="300">
        <v>3.5444000433919105</v>
      </c>
      <c r="E9" s="300">
        <f t="shared" ref="E9:E10" si="0">SUM(B9:D9)</f>
        <v>6.5578339722112382</v>
      </c>
      <c r="F9" s="300"/>
      <c r="G9" s="300">
        <v>1.9593937643335229</v>
      </c>
      <c r="H9" s="300">
        <v>0.25184932841468533</v>
      </c>
      <c r="I9" s="300">
        <v>3.5064254297443282</v>
      </c>
      <c r="J9" s="300">
        <f t="shared" ref="J9:J10" si="1">SUM(G9:I9)</f>
        <v>5.7176685224925361</v>
      </c>
      <c r="K9" s="300"/>
      <c r="L9" s="300">
        <v>1.2712835821009247</v>
      </c>
      <c r="M9" s="300">
        <v>0.37988059701913102</v>
      </c>
      <c r="N9" s="300">
        <v>2.2027164178875434</v>
      </c>
      <c r="O9" s="300">
        <f t="shared" ref="O9:O10" si="2">SUM(L9:N9)</f>
        <v>3.8538805970075991</v>
      </c>
      <c r="P9" s="300"/>
      <c r="Q9" s="300">
        <v>1.3908503563242653</v>
      </c>
      <c r="R9" s="300">
        <v>0.40479365240866361</v>
      </c>
      <c r="S9" s="300">
        <v>2.2609802394746978</v>
      </c>
      <c r="T9" s="300">
        <f t="shared" ref="T9:T10" si="3">SUM(Q9:S9)</f>
        <v>4.0566242482076262</v>
      </c>
      <c r="U9" s="300"/>
      <c r="V9" s="300">
        <v>1.5617543816251851</v>
      </c>
      <c r="W9" s="300">
        <v>0.42172002590017388</v>
      </c>
      <c r="X9" s="300">
        <v>2.1680280321899423</v>
      </c>
      <c r="Y9" s="300">
        <f t="shared" ref="Y9:Y10" si="4">SUM(V9:X9)</f>
        <v>4.1515024397153013</v>
      </c>
    </row>
    <row r="10" spans="1:25" x14ac:dyDescent="0.2">
      <c r="A10" s="264" t="s">
        <v>363</v>
      </c>
      <c r="B10" s="301">
        <f>SUM(B8:B9)</f>
        <v>3.1366691378407148</v>
      </c>
      <c r="C10" s="301">
        <f t="shared" ref="C10:D10" si="5">SUM(C8:C9)</f>
        <v>0.4027348835544165</v>
      </c>
      <c r="D10" s="301">
        <f t="shared" si="5"/>
        <v>4.135595978604873</v>
      </c>
      <c r="E10" s="301">
        <f t="shared" si="0"/>
        <v>7.6750000000000043</v>
      </c>
      <c r="F10" s="301"/>
      <c r="G10" s="301">
        <f>SUM(G8:G9)</f>
        <v>2.8002890249472521</v>
      </c>
      <c r="H10" s="301">
        <f t="shared" ref="H10" si="6">SUM(H8:H9)</f>
        <v>0.89360094647892485</v>
      </c>
      <c r="I10" s="301">
        <f t="shared" ref="I10" si="7">SUM(I8:I9)</f>
        <v>4.9121100285738137</v>
      </c>
      <c r="J10" s="301">
        <f t="shared" si="1"/>
        <v>8.605999999999991</v>
      </c>
      <c r="K10" s="301"/>
      <c r="L10" s="301">
        <f>SUM(L8:L9)</f>
        <v>1.572716417921094</v>
      </c>
      <c r="M10" s="301">
        <f t="shared" ref="M10" si="8">SUM(M8:M9)</f>
        <v>1.027074626879569</v>
      </c>
      <c r="N10" s="301">
        <f t="shared" ref="N10" si="9">SUM(N8:N9)</f>
        <v>2.5122089551993398</v>
      </c>
      <c r="O10" s="301">
        <f t="shared" si="2"/>
        <v>5.1120000000000028</v>
      </c>
      <c r="P10" s="301"/>
      <c r="Q10" s="301">
        <f>SUM(Q8:Q9)</f>
        <v>1.7098527316368912</v>
      </c>
      <c r="R10" s="301">
        <f t="shared" ref="R10" si="10">SUM(R8:R9)</f>
        <v>1.0688615758090367</v>
      </c>
      <c r="S10" s="301">
        <f t="shared" ref="S10" si="11">SUM(S8:S9)</f>
        <v>2.5932856925540784</v>
      </c>
      <c r="T10" s="301">
        <f t="shared" si="3"/>
        <v>5.372000000000007</v>
      </c>
      <c r="U10" s="301"/>
      <c r="V10" s="301">
        <f>SUM(V8:V9)</f>
        <v>1.8918791077970618</v>
      </c>
      <c r="W10" s="301">
        <f t="shared" ref="W10" si="12">SUM(W8:W9)</f>
        <v>1.060706283632836</v>
      </c>
      <c r="X10" s="301">
        <f t="shared" ref="X10" si="13">SUM(X8:X9)</f>
        <v>2.5224146085701102</v>
      </c>
      <c r="Y10" s="301">
        <f t="shared" si="4"/>
        <v>5.4750000000000085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4.0959589480379942E-2</v>
      </c>
      <c r="C17" s="300">
        <v>1.33906350224551E-2</v>
      </c>
      <c r="D17" s="300">
        <v>0.21845114389670672</v>
      </c>
      <c r="E17" s="300">
        <f>SUM(B17:D17)</f>
        <v>0.27280136839954178</v>
      </c>
      <c r="F17" s="300"/>
      <c r="G17" s="300">
        <v>5.3701564380065528E-2</v>
      </c>
      <c r="H17" s="300">
        <v>9.3724428399647158E-3</v>
      </c>
      <c r="I17" s="300">
        <v>2.5330926594496176E-4</v>
      </c>
      <c r="J17" s="300">
        <f>SUM(G17:I17)</f>
        <v>6.3327316485975213E-2</v>
      </c>
      <c r="K17" s="300"/>
      <c r="L17" s="300">
        <v>4.7520521172239337E-2</v>
      </c>
      <c r="M17" s="300">
        <v>8.8469055374796168E-3</v>
      </c>
      <c r="N17" s="300">
        <v>0</v>
      </c>
      <c r="O17" s="300">
        <f>SUM(L17:N17)</f>
        <v>5.6367426709718955E-2</v>
      </c>
      <c r="P17" s="300"/>
      <c r="Q17" s="300">
        <v>3.5311304348787632E-2</v>
      </c>
      <c r="R17" s="300">
        <v>6.5113043477487585E-3</v>
      </c>
      <c r="S17" s="300">
        <v>0</v>
      </c>
      <c r="T17" s="300">
        <f>SUM(Q17:S17)</f>
        <v>4.1822608696536388E-2</v>
      </c>
      <c r="U17" s="300"/>
      <c r="V17" s="300">
        <v>2.1822102427104556E-2</v>
      </c>
      <c r="W17" s="300">
        <v>4.4636118597809662E-3</v>
      </c>
      <c r="X17" s="300">
        <v>0</v>
      </c>
      <c r="Y17" s="300">
        <f>SUM(V17:X17)</f>
        <v>2.6285714286885524E-2</v>
      </c>
    </row>
    <row r="18" spans="1:25" x14ac:dyDescent="0.2">
      <c r="A18" s="260" t="s">
        <v>364</v>
      </c>
      <c r="B18" s="300">
        <v>0.74199871712677545</v>
      </c>
      <c r="C18" s="300">
        <v>5.8813769510485107E-2</v>
      </c>
      <c r="D18" s="300">
        <v>0.15438614496319794</v>
      </c>
      <c r="E18" s="300">
        <f t="shared" ref="E18:E19" si="14">SUM(B18:D18)</f>
        <v>0.95519863160045848</v>
      </c>
      <c r="F18" s="300"/>
      <c r="G18" s="300">
        <v>0.35564620938646835</v>
      </c>
      <c r="H18" s="300">
        <v>2.0264741275562224E-3</v>
      </c>
      <c r="I18" s="300">
        <v>0</v>
      </c>
      <c r="J18" s="300">
        <f t="shared" ref="J18:J19" si="15">SUM(G18:I18)</f>
        <v>0.35767268351402459</v>
      </c>
      <c r="K18" s="300"/>
      <c r="L18" s="300">
        <v>0.33036872964207503</v>
      </c>
      <c r="M18" s="300">
        <v>1.2638436482060292E-3</v>
      </c>
      <c r="N18" s="300">
        <v>0</v>
      </c>
      <c r="O18" s="300">
        <f t="shared" ref="O18:O19" si="16">SUM(L18:N18)</f>
        <v>0.33163257329028106</v>
      </c>
      <c r="P18" s="300"/>
      <c r="Q18" s="300">
        <v>0.24517565217302983</v>
      </c>
      <c r="R18" s="300">
        <v>1.0017391304338874E-3</v>
      </c>
      <c r="S18" s="300">
        <v>0</v>
      </c>
      <c r="T18" s="300">
        <f t="shared" ref="T18:T19" si="17">SUM(Q18:S18)</f>
        <v>0.24617739130346372</v>
      </c>
      <c r="U18" s="300"/>
      <c r="V18" s="300">
        <v>0.15697035040314278</v>
      </c>
      <c r="W18" s="300">
        <v>7.4393530997192696E-4</v>
      </c>
      <c r="X18" s="300">
        <v>0</v>
      </c>
      <c r="Y18" s="300">
        <f t="shared" ref="Y18:Y19" si="18">SUM(V18:X18)</f>
        <v>0.15771428571311472</v>
      </c>
    </row>
    <row r="19" spans="1:25" x14ac:dyDescent="0.2">
      <c r="A19" s="264" t="s">
        <v>363</v>
      </c>
      <c r="B19" s="301">
        <f>SUM(B17:B18)</f>
        <v>0.78295830660715537</v>
      </c>
      <c r="C19" s="301">
        <f t="shared" ref="C19" si="19">SUM(C17:C18)</f>
        <v>7.2204404532940206E-2</v>
      </c>
      <c r="D19" s="301">
        <f t="shared" ref="D19" si="20">SUM(D17:D18)</f>
        <v>0.37283728885990464</v>
      </c>
      <c r="E19" s="301">
        <f t="shared" si="14"/>
        <v>1.2280000000000002</v>
      </c>
      <c r="F19" s="301"/>
      <c r="G19" s="301">
        <f>SUM(G17:G18)</f>
        <v>0.40934777376653386</v>
      </c>
      <c r="H19" s="301">
        <f t="shared" ref="H19" si="21">SUM(H17:H18)</f>
        <v>1.1398916967520939E-2</v>
      </c>
      <c r="I19" s="301">
        <f t="shared" ref="I19" si="22">SUM(I17:I18)</f>
        <v>2.5330926594496176E-4</v>
      </c>
      <c r="J19" s="301">
        <f t="shared" si="15"/>
        <v>0.42099999999999976</v>
      </c>
      <c r="K19" s="301"/>
      <c r="L19" s="301">
        <f>SUM(L17:L18)</f>
        <v>0.37788925081431435</v>
      </c>
      <c r="M19" s="301">
        <f t="shared" ref="M19" si="23">SUM(M17:M18)</f>
        <v>1.0110749185685646E-2</v>
      </c>
      <c r="N19" s="301">
        <f t="shared" ref="N19" si="24">SUM(N17:N18)</f>
        <v>0</v>
      </c>
      <c r="O19" s="301">
        <f t="shared" si="16"/>
        <v>0.38800000000000001</v>
      </c>
      <c r="P19" s="301"/>
      <c r="Q19" s="301">
        <f>SUM(Q17:Q18)</f>
        <v>0.28048695652181749</v>
      </c>
      <c r="R19" s="301">
        <f t="shared" ref="R19" si="25">SUM(R17:R18)</f>
        <v>7.5130434781826459E-3</v>
      </c>
      <c r="S19" s="301">
        <f t="shared" ref="S19" si="26">SUM(S17:S18)</f>
        <v>0</v>
      </c>
      <c r="T19" s="301">
        <f t="shared" si="17"/>
        <v>0.28800000000000014</v>
      </c>
      <c r="U19" s="301"/>
      <c r="V19" s="301">
        <f>SUM(V17:V18)</f>
        <v>0.17879245283024733</v>
      </c>
      <c r="W19" s="301">
        <f t="shared" ref="W19" si="27">SUM(W17:W18)</f>
        <v>5.207547169752893E-3</v>
      </c>
      <c r="X19" s="301">
        <f t="shared" ref="X19" si="28">SUM(X17:X18)</f>
        <v>0</v>
      </c>
      <c r="Y19" s="301">
        <f t="shared" si="18"/>
        <v>0.18400000000000022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5.2024871607597163</v>
      </c>
      <c r="C26" s="300">
        <v>1.76702243220065</v>
      </c>
      <c r="D26" s="300">
        <v>0.36040049606625935</v>
      </c>
      <c r="E26" s="300">
        <f>SUM(B26:D26)</f>
        <v>7.329910089026626</v>
      </c>
      <c r="F26" s="300"/>
      <c r="G26" s="300">
        <v>5.6151399068264478</v>
      </c>
      <c r="H26" s="300">
        <v>0.86439360196678161</v>
      </c>
      <c r="I26" s="300">
        <v>0.26892245394247011</v>
      </c>
      <c r="J26" s="300">
        <f>SUM(G26:I26)</f>
        <v>6.7484559627356999</v>
      </c>
      <c r="K26" s="300"/>
      <c r="L26" s="300">
        <v>5.8727169238354895</v>
      </c>
      <c r="M26" s="300">
        <v>0.8154677752301166</v>
      </c>
      <c r="N26" s="300">
        <v>0.24859080661521957</v>
      </c>
      <c r="O26" s="300">
        <f>SUM(L26:N26)</f>
        <v>6.9367755056808251</v>
      </c>
      <c r="P26" s="300"/>
      <c r="Q26" s="300">
        <v>5.7599511423255834</v>
      </c>
      <c r="R26" s="300">
        <v>0.76936560264612441</v>
      </c>
      <c r="S26" s="300">
        <v>0.24175394732153407</v>
      </c>
      <c r="T26" s="300">
        <f>SUM(Q26:S26)</f>
        <v>6.7710706922932422</v>
      </c>
      <c r="U26" s="300"/>
      <c r="V26" s="300">
        <v>5.3075126172701887</v>
      </c>
      <c r="W26" s="300">
        <v>0.65882830364416234</v>
      </c>
      <c r="X26" s="300">
        <v>0.21721866309141769</v>
      </c>
      <c r="Y26" s="300">
        <f>SUM(V26:X26)</f>
        <v>6.1835595840057689</v>
      </c>
    </row>
    <row r="27" spans="1:25" x14ac:dyDescent="0.2">
      <c r="A27" s="260" t="s">
        <v>364</v>
      </c>
      <c r="B27" s="300">
        <v>11.11093529323168</v>
      </c>
      <c r="C27" s="300">
        <v>0.66992092209226639</v>
      </c>
      <c r="D27" s="300">
        <v>0.26323369564944576</v>
      </c>
      <c r="E27" s="300">
        <f t="shared" ref="E27:E28" si="29">SUM(B27:D27)</f>
        <v>12.044089910973392</v>
      </c>
      <c r="F27" s="300"/>
      <c r="G27" s="300">
        <v>12.151322939873888</v>
      </c>
      <c r="H27" s="300">
        <v>0.3226418303319713</v>
      </c>
      <c r="I27" s="300">
        <v>7.3579267058422285E-2</v>
      </c>
      <c r="J27" s="300">
        <f t="shared" ref="J27:J28" si="30">SUM(G27:I27)</f>
        <v>12.547544037264281</v>
      </c>
      <c r="K27" s="300"/>
      <c r="L27" s="300">
        <v>12.611968726479081</v>
      </c>
      <c r="M27" s="300">
        <v>0.4531803981086287</v>
      </c>
      <c r="N27" s="300">
        <v>8.6075369731483706E-2</v>
      </c>
      <c r="O27" s="300">
        <f t="shared" ref="O27:O28" si="31">SUM(L27:N27)</f>
        <v>13.151224494319193</v>
      </c>
      <c r="P27" s="300"/>
      <c r="Q27" s="300">
        <v>11.794979073094817</v>
      </c>
      <c r="R27" s="300">
        <v>0.42862321471622861</v>
      </c>
      <c r="S27" s="300">
        <v>8.2327019895726924E-2</v>
      </c>
      <c r="T27" s="300">
        <f t="shared" ref="T27:T28" si="32">SUM(Q27:S27)</f>
        <v>12.305929307706773</v>
      </c>
      <c r="U27" s="300"/>
      <c r="V27" s="300">
        <v>9.9534646203420216</v>
      </c>
      <c r="W27" s="300">
        <v>0.36954495828800771</v>
      </c>
      <c r="X27" s="300">
        <v>7.3430837364211743E-2</v>
      </c>
      <c r="Y27" s="300">
        <f t="shared" ref="Y27:Y28" si="33">SUM(V27:X27)</f>
        <v>10.396440415994242</v>
      </c>
    </row>
    <row r="28" spans="1:25" x14ac:dyDescent="0.2">
      <c r="A28" s="264" t="s">
        <v>363</v>
      </c>
      <c r="B28" s="301">
        <f>SUM(B26:B27)</f>
        <v>16.313422453991397</v>
      </c>
      <c r="C28" s="301">
        <f t="shared" ref="C28" si="34">SUM(C26:C27)</f>
        <v>2.4369433542929162</v>
      </c>
      <c r="D28" s="301">
        <f t="shared" ref="D28" si="35">SUM(D26:D27)</f>
        <v>0.62363419171570511</v>
      </c>
      <c r="E28" s="301">
        <f t="shared" si="29"/>
        <v>19.37400000000002</v>
      </c>
      <c r="F28" s="301"/>
      <c r="G28" s="301">
        <f>SUM(G26:G27)</f>
        <v>17.766462846700335</v>
      </c>
      <c r="H28" s="301">
        <f t="shared" ref="H28" si="36">SUM(H26:H27)</f>
        <v>1.1870354322987529</v>
      </c>
      <c r="I28" s="301">
        <f t="shared" ref="I28" si="37">SUM(I26:I27)</f>
        <v>0.34250172100089238</v>
      </c>
      <c r="J28" s="301">
        <f t="shared" si="30"/>
        <v>19.295999999999982</v>
      </c>
      <c r="K28" s="301"/>
      <c r="L28" s="301">
        <f>SUM(L26:L27)</f>
        <v>18.484685650314571</v>
      </c>
      <c r="M28" s="301">
        <f t="shared" ref="M28" si="38">SUM(M26:M27)</f>
        <v>1.2686481733387454</v>
      </c>
      <c r="N28" s="301">
        <f t="shared" ref="N28" si="39">SUM(N26:N27)</f>
        <v>0.33466617634670326</v>
      </c>
      <c r="O28" s="301">
        <f t="shared" si="31"/>
        <v>20.088000000000022</v>
      </c>
      <c r="P28" s="301"/>
      <c r="Q28" s="301">
        <f>SUM(Q26:Q27)</f>
        <v>17.554930215420399</v>
      </c>
      <c r="R28" s="301">
        <f t="shared" ref="R28" si="40">SUM(R26:R27)</f>
        <v>1.197988817362353</v>
      </c>
      <c r="S28" s="301">
        <f t="shared" ref="S28" si="41">SUM(S26:S27)</f>
        <v>0.32408096721726098</v>
      </c>
      <c r="T28" s="301">
        <f t="shared" si="32"/>
        <v>19.077000000000012</v>
      </c>
      <c r="U28" s="301"/>
      <c r="V28" s="301">
        <f>SUM(V26:V27)</f>
        <v>15.260977237612209</v>
      </c>
      <c r="W28" s="301">
        <f t="shared" ref="W28" si="42">SUM(W26:W27)</f>
        <v>1.0283732619321699</v>
      </c>
      <c r="X28" s="301">
        <f t="shared" ref="X28" si="43">SUM(X26:X27)</f>
        <v>0.29064950045562943</v>
      </c>
      <c r="Y28" s="301">
        <f t="shared" si="33"/>
        <v>16.580000000000009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3.2082390624893051</v>
      </c>
      <c r="C35" s="300">
        <v>0.46514687500701618</v>
      </c>
      <c r="D35" s="300">
        <v>0.15611093750280383</v>
      </c>
      <c r="E35" s="300">
        <f>SUM(B35:D35)</f>
        <v>3.8294968749991249</v>
      </c>
      <c r="F35" s="300"/>
      <c r="G35" s="300">
        <v>2.7148571511354782</v>
      </c>
      <c r="H35" s="300">
        <v>0.85718618305697536</v>
      </c>
      <c r="I35" s="300">
        <v>0.31473583864273486</v>
      </c>
      <c r="J35" s="300">
        <f>SUM(G35:I35)</f>
        <v>3.8867791728351886</v>
      </c>
      <c r="K35" s="300"/>
      <c r="L35" s="300">
        <v>3.0337886217372509</v>
      </c>
      <c r="M35" s="300">
        <v>0.76510592718057346</v>
      </c>
      <c r="N35" s="300">
        <v>0.32327683884540442</v>
      </c>
      <c r="O35" s="300">
        <f>SUM(L35:N35)</f>
        <v>4.1221713877632284</v>
      </c>
      <c r="P35" s="300"/>
      <c r="Q35" s="300">
        <v>3.1530950754904468</v>
      </c>
      <c r="R35" s="300">
        <v>0.79969422146047142</v>
      </c>
      <c r="S35" s="300">
        <v>0.33184947338294757</v>
      </c>
      <c r="T35" s="300">
        <f>SUM(Q35:S35)</f>
        <v>4.2846387703338653</v>
      </c>
      <c r="U35" s="300"/>
      <c r="V35" s="300">
        <v>3.1005657508962385</v>
      </c>
      <c r="W35" s="300">
        <v>0.81126478889827902</v>
      </c>
      <c r="X35" s="300">
        <v>0.34783503254019443</v>
      </c>
      <c r="Y35" s="300">
        <f>SUM(V35:X35)</f>
        <v>4.2596655723347121</v>
      </c>
    </row>
    <row r="36" spans="1:25" x14ac:dyDescent="0.2">
      <c r="A36" s="260" t="s">
        <v>364</v>
      </c>
      <c r="B36" s="300">
        <v>13.662361979165619</v>
      </c>
      <c r="C36" s="300">
        <v>0.25434401041818105</v>
      </c>
      <c r="D36" s="300">
        <v>0.60479713541708124</v>
      </c>
      <c r="E36" s="300">
        <f t="shared" ref="E36:E37" si="44">SUM(B36:D36)</f>
        <v>14.521503125000882</v>
      </c>
      <c r="F36" s="300"/>
      <c r="G36" s="300">
        <v>12.76191295375533</v>
      </c>
      <c r="H36" s="300">
        <v>0.3152569244642785</v>
      </c>
      <c r="I36" s="300">
        <v>0.96505094894521382</v>
      </c>
      <c r="J36" s="300">
        <f t="shared" ref="J36:J37" si="45">SUM(G36:I36)</f>
        <v>14.042220827164822</v>
      </c>
      <c r="K36" s="300"/>
      <c r="L36" s="300">
        <v>12.602574149013529</v>
      </c>
      <c r="M36" s="300">
        <v>0.58283837181718601</v>
      </c>
      <c r="N36" s="300">
        <v>0.24441609140607995</v>
      </c>
      <c r="O36" s="300">
        <f t="shared" ref="O36:O37" si="46">SUM(L36:N36)</f>
        <v>13.429828612236795</v>
      </c>
      <c r="P36" s="300"/>
      <c r="Q36" s="300">
        <v>13.264002448006035</v>
      </c>
      <c r="R36" s="300">
        <v>0.62851870196442872</v>
      </c>
      <c r="S36" s="300">
        <v>0.26884007969564361</v>
      </c>
      <c r="T36" s="300">
        <f t="shared" ref="T36:T37" si="47">SUM(Q36:S36)</f>
        <v>14.161361229666108</v>
      </c>
      <c r="U36" s="300"/>
      <c r="V36" s="300">
        <v>13.035406831336285</v>
      </c>
      <c r="W36" s="300">
        <v>0.67097482864037927</v>
      </c>
      <c r="X36" s="300">
        <v>0.27795276768865501</v>
      </c>
      <c r="Y36" s="300">
        <f t="shared" ref="Y36:Y37" si="48">SUM(V36:X36)</f>
        <v>13.984334427665319</v>
      </c>
    </row>
    <row r="37" spans="1:25" x14ac:dyDescent="0.2">
      <c r="A37" s="264" t="s">
        <v>363</v>
      </c>
      <c r="B37" s="301">
        <f>SUM(B35:B36)</f>
        <v>16.870601041654922</v>
      </c>
      <c r="C37" s="301">
        <f t="shared" ref="C37" si="49">SUM(C35:C36)</f>
        <v>0.71949088542519724</v>
      </c>
      <c r="D37" s="301">
        <f t="shared" ref="D37" si="50">SUM(D35:D36)</f>
        <v>0.76090807291988505</v>
      </c>
      <c r="E37" s="301">
        <f t="shared" si="44"/>
        <v>18.351000000000006</v>
      </c>
      <c r="F37" s="301"/>
      <c r="G37" s="301">
        <f>SUM(G35:G36)</f>
        <v>15.476770104890807</v>
      </c>
      <c r="H37" s="301">
        <f t="shared" ref="H37" si="51">SUM(H35:H36)</f>
        <v>1.1724431075212538</v>
      </c>
      <c r="I37" s="301">
        <f t="shared" ref="I37" si="52">SUM(I35:I36)</f>
        <v>1.2797867875879487</v>
      </c>
      <c r="J37" s="301">
        <f t="shared" si="45"/>
        <v>17.929000000000009</v>
      </c>
      <c r="K37" s="301"/>
      <c r="L37" s="301">
        <f>SUM(L35:L36)</f>
        <v>15.636362770750781</v>
      </c>
      <c r="M37" s="301">
        <f t="shared" ref="M37" si="53">SUM(M35:M36)</f>
        <v>1.3479442989977595</v>
      </c>
      <c r="N37" s="301">
        <f t="shared" ref="N37" si="54">SUM(N35:N36)</f>
        <v>0.56769293025148437</v>
      </c>
      <c r="O37" s="301">
        <f t="shared" si="46"/>
        <v>17.552000000000024</v>
      </c>
      <c r="P37" s="301"/>
      <c r="Q37" s="301">
        <f>SUM(Q35:Q36)</f>
        <v>16.417097523496484</v>
      </c>
      <c r="R37" s="301">
        <f t="shared" ref="R37" si="55">SUM(R35:R36)</f>
        <v>1.4282129234249001</v>
      </c>
      <c r="S37" s="301">
        <f t="shared" ref="S37" si="56">SUM(S35:S36)</f>
        <v>0.60068955307859118</v>
      </c>
      <c r="T37" s="301">
        <f t="shared" si="47"/>
        <v>18.445999999999977</v>
      </c>
      <c r="U37" s="301"/>
      <c r="V37" s="301">
        <f>SUM(V35:V36)</f>
        <v>16.135972582232522</v>
      </c>
      <c r="W37" s="301">
        <f t="shared" ref="W37" si="57">SUM(W35:W36)</f>
        <v>1.4822396175386583</v>
      </c>
      <c r="X37" s="301">
        <f t="shared" ref="X37" si="58">SUM(X35:X36)</f>
        <v>0.6257878002288495</v>
      </c>
      <c r="Y37" s="301">
        <f t="shared" si="48"/>
        <v>18.244000000000028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11.963752993676742</v>
      </c>
      <c r="C44" s="300">
        <v>3.8126518781051981</v>
      </c>
      <c r="D44" s="300">
        <v>2.5436999825278348</v>
      </c>
      <c r="E44" s="300">
        <f>SUM(B44:D44)</f>
        <v>18.320104854309776</v>
      </c>
      <c r="F44" s="300"/>
      <c r="G44" s="300">
        <v>11.32191861947453</v>
      </c>
      <c r="H44" s="300">
        <v>4.8851866802248516</v>
      </c>
      <c r="I44" s="300">
        <v>1.6873833584178684</v>
      </c>
      <c r="J44" s="300">
        <f>SUM(G44:I44)</f>
        <v>17.89448865811725</v>
      </c>
      <c r="K44" s="300"/>
      <c r="L44" s="300">
        <v>12.42433582763023</v>
      </c>
      <c r="M44" s="300">
        <v>4.7335234727167252</v>
      </c>
      <c r="N44" s="300">
        <v>2.2039014559133205</v>
      </c>
      <c r="O44" s="300">
        <f>SUM(L44:N44)</f>
        <v>19.361760756260278</v>
      </c>
      <c r="P44" s="300"/>
      <c r="Q44" s="300">
        <v>11.515471153170244</v>
      </c>
      <c r="R44" s="300">
        <v>4.3434886271418334</v>
      </c>
      <c r="S44" s="300">
        <v>1.9272210579952631</v>
      </c>
      <c r="T44" s="300">
        <f>SUM(Q44:S44)</f>
        <v>17.786180838307338</v>
      </c>
      <c r="U44" s="300"/>
      <c r="V44" s="300">
        <v>10.267999353693162</v>
      </c>
      <c r="W44" s="300">
        <v>3.831473746486441</v>
      </c>
      <c r="X44" s="300">
        <v>1.6380092377154909</v>
      </c>
      <c r="Y44" s="300">
        <f>SUM(V44:X44)</f>
        <v>15.737482337895093</v>
      </c>
    </row>
    <row r="45" spans="1:25" x14ac:dyDescent="0.2">
      <c r="A45" s="260" t="s">
        <v>364</v>
      </c>
      <c r="B45" s="300">
        <v>58.458730065953013</v>
      </c>
      <c r="C45" s="300">
        <v>1.2321046790218306</v>
      </c>
      <c r="D45" s="300">
        <v>7.0390604007151678</v>
      </c>
      <c r="E45" s="300">
        <f t="shared" ref="E45:E46" si="59">SUM(B45:D45)</f>
        <v>66.729895145690008</v>
      </c>
      <c r="F45" s="300"/>
      <c r="G45" s="300">
        <v>56.982628611556578</v>
      </c>
      <c r="H45" s="300">
        <v>1.8892711752861677</v>
      </c>
      <c r="I45" s="300">
        <v>3.9206115550400686</v>
      </c>
      <c r="J45" s="300">
        <f t="shared" ref="J45:J46" si="60">SUM(G45:I45)</f>
        <v>62.792511341882815</v>
      </c>
      <c r="K45" s="300"/>
      <c r="L45" s="300">
        <v>58.383083924276704</v>
      </c>
      <c r="M45" s="300">
        <v>3.4319102710462004</v>
      </c>
      <c r="N45" s="300">
        <v>2.9932450484168873</v>
      </c>
      <c r="O45" s="300">
        <f t="shared" ref="O45:O46" si="61">SUM(L45:N45)</f>
        <v>64.808239243739791</v>
      </c>
      <c r="P45" s="300"/>
      <c r="Q45" s="300">
        <v>53.740964292051061</v>
      </c>
      <c r="R45" s="300">
        <v>3.1382933194517153</v>
      </c>
      <c r="S45" s="300">
        <v>2.7365615501899172</v>
      </c>
      <c r="T45" s="300">
        <f t="shared" ref="T45:T46" si="62">SUM(Q45:S45)</f>
        <v>59.615819161692691</v>
      </c>
      <c r="U45" s="300"/>
      <c r="V45" s="300">
        <v>46.733304289631924</v>
      </c>
      <c r="W45" s="300">
        <v>2.747668754386511</v>
      </c>
      <c r="X45" s="300">
        <v>2.4945446180865214</v>
      </c>
      <c r="Y45" s="300">
        <f t="shared" ref="Y45:Y46" si="63">SUM(V45:X45)</f>
        <v>51.975517662104956</v>
      </c>
    </row>
    <row r="46" spans="1:25" x14ac:dyDescent="0.2">
      <c r="A46" s="264" t="s">
        <v>363</v>
      </c>
      <c r="B46" s="301">
        <f>SUM(B44:B45)</f>
        <v>70.422483059629755</v>
      </c>
      <c r="C46" s="301">
        <f t="shared" ref="C46" si="64">SUM(C44:C45)</f>
        <v>5.0447565571270285</v>
      </c>
      <c r="D46" s="301">
        <f t="shared" ref="D46" si="65">SUM(D44:D45)</f>
        <v>9.5827603832430022</v>
      </c>
      <c r="E46" s="301">
        <f t="shared" si="59"/>
        <v>85.049999999999784</v>
      </c>
      <c r="F46" s="301"/>
      <c r="G46" s="301">
        <f>SUM(G44:G45)</f>
        <v>68.304547231031108</v>
      </c>
      <c r="H46" s="301">
        <f t="shared" ref="H46" si="66">SUM(H44:H45)</f>
        <v>6.7744578555110193</v>
      </c>
      <c r="I46" s="301">
        <f t="shared" ref="I46" si="67">SUM(I44:I45)</f>
        <v>5.6079949134579365</v>
      </c>
      <c r="J46" s="301">
        <f t="shared" si="60"/>
        <v>80.687000000000069</v>
      </c>
      <c r="K46" s="301"/>
      <c r="L46" s="301">
        <f>SUM(L44:L45)</f>
        <v>70.807419751906934</v>
      </c>
      <c r="M46" s="301">
        <f t="shared" ref="M46" si="68">SUM(M44:M45)</f>
        <v>8.1654337437629252</v>
      </c>
      <c r="N46" s="301">
        <f t="shared" ref="N46" si="69">SUM(N44:N45)</f>
        <v>5.1971465043302079</v>
      </c>
      <c r="O46" s="301">
        <f t="shared" si="61"/>
        <v>84.170000000000059</v>
      </c>
      <c r="P46" s="301"/>
      <c r="Q46" s="301">
        <f>SUM(Q44:Q45)</f>
        <v>65.2564354452213</v>
      </c>
      <c r="R46" s="301">
        <f t="shared" ref="R46" si="70">SUM(R44:R45)</f>
        <v>7.4817819465935482</v>
      </c>
      <c r="S46" s="301">
        <f t="shared" ref="S46" si="71">SUM(S44:S45)</f>
        <v>4.6637826081851799</v>
      </c>
      <c r="T46" s="301">
        <f t="shared" si="62"/>
        <v>77.402000000000015</v>
      </c>
      <c r="U46" s="301"/>
      <c r="V46" s="301">
        <f>SUM(V44:V45)</f>
        <v>57.001303643325087</v>
      </c>
      <c r="W46" s="301">
        <f t="shared" ref="W46" si="72">SUM(W44:W45)</f>
        <v>6.579142500872952</v>
      </c>
      <c r="X46" s="301">
        <f t="shared" ref="X46" si="73">SUM(X44:X45)</f>
        <v>4.1325538558020121</v>
      </c>
      <c r="Y46" s="301">
        <f t="shared" si="63"/>
        <v>67.713000000000051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1.3901565283776229</v>
      </c>
      <c r="C53" s="300">
        <v>0.62456307797565236</v>
      </c>
      <c r="D53" s="300">
        <v>5.7563417324823878E-4</v>
      </c>
      <c r="E53" s="300">
        <f>SUM(B53:D53)</f>
        <v>2.0152952405265236</v>
      </c>
      <c r="F53" s="300"/>
      <c r="G53" s="300">
        <v>1.1373406555872745</v>
      </c>
      <c r="H53" s="300">
        <v>0.30787332119809269</v>
      </c>
      <c r="I53" s="300">
        <v>5.7762349192542594E-4</v>
      </c>
      <c r="J53" s="300">
        <f>SUM(G53:I53)</f>
        <v>1.4457916002772926</v>
      </c>
      <c r="K53" s="300"/>
      <c r="L53" s="300">
        <v>1.0001544190741043</v>
      </c>
      <c r="M53" s="300">
        <v>0.25663704072202598</v>
      </c>
      <c r="N53" s="300">
        <v>0</v>
      </c>
      <c r="O53" s="300">
        <f>SUM(L53:N53)</f>
        <v>1.2567914597961303</v>
      </c>
      <c r="P53" s="300"/>
      <c r="Q53" s="300">
        <v>0.96527117988740019</v>
      </c>
      <c r="R53" s="300">
        <v>0.24549284332526131</v>
      </c>
      <c r="S53" s="300">
        <v>0</v>
      </c>
      <c r="T53" s="300">
        <f>SUM(Q53:S53)</f>
        <v>1.2107640232126615</v>
      </c>
      <c r="U53" s="300"/>
      <c r="V53" s="300">
        <v>0.98002933921811219</v>
      </c>
      <c r="W53" s="300">
        <v>0.24459041931372191</v>
      </c>
      <c r="X53" s="300">
        <v>0</v>
      </c>
      <c r="Y53" s="300">
        <f>SUM(V53:X53)</f>
        <v>1.2246197585318341</v>
      </c>
    </row>
    <row r="54" spans="1:25" x14ac:dyDescent="0.2">
      <c r="A54" s="260" t="s">
        <v>364</v>
      </c>
      <c r="B54" s="300">
        <v>4.0392249936270401</v>
      </c>
      <c r="C54" s="300">
        <v>0.10476541953062603</v>
      </c>
      <c r="D54" s="300">
        <v>0.62571434631581591</v>
      </c>
      <c r="E54" s="300">
        <f t="shared" ref="E54:E55" si="74">SUM(B54:D54)</f>
        <v>4.7697047594734823</v>
      </c>
      <c r="F54" s="300"/>
      <c r="G54" s="300">
        <v>3.5662474391030949</v>
      </c>
      <c r="H54" s="300">
        <v>6.2960960619614342E-2</v>
      </c>
      <c r="I54" s="300">
        <v>0</v>
      </c>
      <c r="J54" s="300">
        <f t="shared" ref="J54:J55" si="75">SUM(G54:I54)</f>
        <v>3.6292083997227094</v>
      </c>
      <c r="K54" s="300"/>
      <c r="L54" s="300">
        <v>3.2043128103128833</v>
      </c>
      <c r="M54" s="300">
        <v>6.2895729890978871E-2</v>
      </c>
      <c r="N54" s="300">
        <v>0</v>
      </c>
      <c r="O54" s="300">
        <f t="shared" ref="O54:O55" si="76">SUM(L54:N54)</f>
        <v>3.2672085402038622</v>
      </c>
      <c r="P54" s="300"/>
      <c r="Q54" s="300">
        <v>3.0450019342341568</v>
      </c>
      <c r="R54" s="300">
        <v>6.1234042553187165E-2</v>
      </c>
      <c r="S54" s="300">
        <v>0</v>
      </c>
      <c r="T54" s="300">
        <f t="shared" ref="T54:T55" si="77">SUM(Q54:S54)</f>
        <v>3.1062359767873438</v>
      </c>
      <c r="U54" s="300"/>
      <c r="V54" s="300">
        <v>2.9945649746888421</v>
      </c>
      <c r="W54" s="300">
        <v>6.2815266779325418E-2</v>
      </c>
      <c r="X54" s="300">
        <v>0</v>
      </c>
      <c r="Y54" s="300">
        <f t="shared" ref="Y54:Y55" si="78">SUM(V54:X54)</f>
        <v>3.0573802414681674</v>
      </c>
    </row>
    <row r="55" spans="1:25" x14ac:dyDescent="0.2">
      <c r="A55" s="264" t="s">
        <v>363</v>
      </c>
      <c r="B55" s="301">
        <f>SUM(B53:B54)</f>
        <v>5.4293815220046628</v>
      </c>
      <c r="C55" s="301">
        <f t="shared" ref="C55" si="79">SUM(C53:C54)</f>
        <v>0.72932849750627837</v>
      </c>
      <c r="D55" s="301">
        <f t="shared" ref="D55" si="80">SUM(D53:D54)</f>
        <v>0.62628998048906415</v>
      </c>
      <c r="E55" s="301">
        <f t="shared" si="74"/>
        <v>6.7850000000000055</v>
      </c>
      <c r="F55" s="301"/>
      <c r="G55" s="301">
        <f>SUM(G53:G54)</f>
        <v>4.7035880946903692</v>
      </c>
      <c r="H55" s="301">
        <f t="shared" ref="H55" si="81">SUM(H53:H54)</f>
        <v>0.37083428181770706</v>
      </c>
      <c r="I55" s="301">
        <f t="shared" ref="I55" si="82">SUM(I53:I54)</f>
        <v>5.7762349192542594E-4</v>
      </c>
      <c r="J55" s="301">
        <f t="shared" si="75"/>
        <v>5.075000000000002</v>
      </c>
      <c r="K55" s="301"/>
      <c r="L55" s="301">
        <f>SUM(L53:L54)</f>
        <v>4.2044672293869878</v>
      </c>
      <c r="M55" s="301">
        <f t="shared" ref="M55" si="83">SUM(M53:M54)</f>
        <v>0.31953277061300484</v>
      </c>
      <c r="N55" s="301">
        <f t="shared" ref="N55" si="84">SUM(N53:N54)</f>
        <v>0</v>
      </c>
      <c r="O55" s="301">
        <f t="shared" si="76"/>
        <v>4.5239999999999929</v>
      </c>
      <c r="P55" s="301"/>
      <c r="Q55" s="301">
        <f>SUM(Q53:Q54)</f>
        <v>4.0102731141215573</v>
      </c>
      <c r="R55" s="301">
        <f t="shared" ref="R55" si="85">SUM(R53:R54)</f>
        <v>0.30672688587844849</v>
      </c>
      <c r="S55" s="301">
        <f t="shared" ref="S55" si="86">SUM(S53:S54)</f>
        <v>0</v>
      </c>
      <c r="T55" s="301">
        <f t="shared" si="77"/>
        <v>4.3170000000000055</v>
      </c>
      <c r="U55" s="301"/>
      <c r="V55" s="301">
        <f>SUM(V53:V54)</f>
        <v>3.9745943139069544</v>
      </c>
      <c r="W55" s="301">
        <f t="shared" ref="W55" si="87">SUM(W53:W54)</f>
        <v>0.3074056860930473</v>
      </c>
      <c r="X55" s="301">
        <f t="shared" ref="X55" si="88">SUM(X53:X54)</f>
        <v>0</v>
      </c>
      <c r="Y55" s="301">
        <f t="shared" si="78"/>
        <v>4.2820000000000018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1.1278303952428284</v>
      </c>
      <c r="C62" s="300">
        <v>0.7321401002101392</v>
      </c>
      <c r="D62" s="300">
        <v>0.24329300427041192</v>
      </c>
      <c r="E62" s="300">
        <f>SUM(B62:D62)</f>
        <v>2.1032634997233797</v>
      </c>
      <c r="F62" s="300"/>
      <c r="G62" s="300">
        <v>1.92883232181256</v>
      </c>
      <c r="H62" s="300">
        <v>1.1989613317249437</v>
      </c>
      <c r="I62" s="300">
        <v>0</v>
      </c>
      <c r="J62" s="300">
        <f>SUM(G62:I62)</f>
        <v>3.1277936535375037</v>
      </c>
      <c r="K62" s="300"/>
      <c r="L62" s="300">
        <v>1.5823026728935317</v>
      </c>
      <c r="M62" s="300">
        <v>1.1606003674618397</v>
      </c>
      <c r="N62" s="300">
        <v>4.1487524446618393E-2</v>
      </c>
      <c r="O62" s="300">
        <f>SUM(L62:N62)</f>
        <v>2.7843905648019898</v>
      </c>
      <c r="P62" s="300"/>
      <c r="Q62" s="300">
        <v>1.699957115153014</v>
      </c>
      <c r="R62" s="300">
        <v>1.2150048538260347</v>
      </c>
      <c r="S62" s="300">
        <v>4.2512048881006757E-2</v>
      </c>
      <c r="T62" s="300">
        <f>SUM(Q62:S62)</f>
        <v>2.9574740178600556</v>
      </c>
      <c r="U62" s="300"/>
      <c r="V62" s="300">
        <v>1.9137998373188005</v>
      </c>
      <c r="W62" s="300">
        <v>1.2977135882998532</v>
      </c>
      <c r="X62" s="300">
        <v>4.4043612693810519E-2</v>
      </c>
      <c r="Y62" s="300">
        <f>SUM(V62:X62)</f>
        <v>3.2555570383124643</v>
      </c>
    </row>
    <row r="63" spans="1:25" x14ac:dyDescent="0.2">
      <c r="A63" s="260" t="s">
        <v>364</v>
      </c>
      <c r="B63" s="300">
        <v>4.3263646316620772</v>
      </c>
      <c r="C63" s="300">
        <v>0.33780645760071015</v>
      </c>
      <c r="D63" s="300">
        <v>0.54356541101382605</v>
      </c>
      <c r="E63" s="300">
        <f t="shared" ref="E63:E64" si="89">SUM(B63:D63)</f>
        <v>5.2077365002766127</v>
      </c>
      <c r="F63" s="300"/>
      <c r="G63" s="300">
        <v>5.6505971909199406</v>
      </c>
      <c r="H63" s="300">
        <v>0.29960915554256262</v>
      </c>
      <c r="I63" s="300">
        <v>0</v>
      </c>
      <c r="J63" s="300">
        <f t="shared" ref="J63:J64" si="90">SUM(G63:I63)</f>
        <v>5.9502063464625028</v>
      </c>
      <c r="K63" s="300"/>
      <c r="L63" s="300">
        <v>4.9863803117495511</v>
      </c>
      <c r="M63" s="300">
        <v>0.66169975701091877</v>
      </c>
      <c r="N63" s="300">
        <v>0.42852936643754475</v>
      </c>
      <c r="O63" s="300">
        <f t="shared" ref="O63:O64" si="91">SUM(L63:N63)</f>
        <v>6.076609435198014</v>
      </c>
      <c r="P63" s="300"/>
      <c r="Q63" s="300">
        <v>5.1198152695055636</v>
      </c>
      <c r="R63" s="300">
        <v>0.68701570351796126</v>
      </c>
      <c r="S63" s="300">
        <v>0.42669500911639696</v>
      </c>
      <c r="T63" s="300">
        <f t="shared" ref="T63:T64" si="92">SUM(Q63:S63)</f>
        <v>6.2335259821399216</v>
      </c>
      <c r="U63" s="300"/>
      <c r="V63" s="300">
        <v>5.2799902359118542</v>
      </c>
      <c r="W63" s="300">
        <v>0.71937900732038329</v>
      </c>
      <c r="X63" s="300">
        <v>0.41107371845531537</v>
      </c>
      <c r="Y63" s="300">
        <f t="shared" ref="Y63:Y64" si="93">SUM(V63:X63)</f>
        <v>6.4104429616875533</v>
      </c>
    </row>
    <row r="64" spans="1:25" x14ac:dyDescent="0.2">
      <c r="A64" s="264" t="s">
        <v>363</v>
      </c>
      <c r="B64" s="301">
        <f>SUM(B62:B63)</f>
        <v>5.4541950269049053</v>
      </c>
      <c r="C64" s="301">
        <f t="shared" ref="C64" si="94">SUM(C62:C63)</f>
        <v>1.0699465578108494</v>
      </c>
      <c r="D64" s="301">
        <f t="shared" ref="D64" si="95">SUM(D62:D63)</f>
        <v>0.78685841528423794</v>
      </c>
      <c r="E64" s="301">
        <f t="shared" si="89"/>
        <v>7.3109999999999928</v>
      </c>
      <c r="F64" s="301"/>
      <c r="G64" s="301">
        <f>SUM(G62:G63)</f>
        <v>7.5794295127325011</v>
      </c>
      <c r="H64" s="301">
        <f t="shared" ref="H64" si="96">SUM(H62:H63)</f>
        <v>1.4985704872675063</v>
      </c>
      <c r="I64" s="301">
        <f t="shared" ref="I64" si="97">SUM(I62:I63)</f>
        <v>0</v>
      </c>
      <c r="J64" s="301">
        <f t="shared" si="90"/>
        <v>9.0780000000000065</v>
      </c>
      <c r="K64" s="301"/>
      <c r="L64" s="301">
        <f>SUM(L62:L63)</f>
        <v>6.5686829846430825</v>
      </c>
      <c r="M64" s="301">
        <f t="shared" ref="M64" si="98">SUM(M62:M63)</f>
        <v>1.8223001244727586</v>
      </c>
      <c r="N64" s="301">
        <f t="shared" ref="N64" si="99">SUM(N62:N63)</f>
        <v>0.47001689088416315</v>
      </c>
      <c r="O64" s="301">
        <f t="shared" si="91"/>
        <v>8.8610000000000042</v>
      </c>
      <c r="P64" s="301"/>
      <c r="Q64" s="301">
        <f>SUM(Q62:Q63)</f>
        <v>6.8197723846585774</v>
      </c>
      <c r="R64" s="301">
        <f t="shared" ref="R64" si="100">SUM(R62:R63)</f>
        <v>1.9020205573439961</v>
      </c>
      <c r="S64" s="301">
        <f t="shared" ref="S64" si="101">SUM(S62:S63)</f>
        <v>0.4692070579974037</v>
      </c>
      <c r="T64" s="301">
        <f t="shared" si="92"/>
        <v>9.1909999999999759</v>
      </c>
      <c r="U64" s="301"/>
      <c r="V64" s="301">
        <f>SUM(V62:V63)</f>
        <v>7.1937900732306552</v>
      </c>
      <c r="W64" s="301">
        <f t="shared" ref="W64" si="102">SUM(W62:W63)</f>
        <v>2.0170925956202366</v>
      </c>
      <c r="X64" s="301">
        <f t="shared" ref="X64" si="103">SUM(X62:X63)</f>
        <v>0.45511733114912589</v>
      </c>
      <c r="Y64" s="301">
        <f t="shared" si="93"/>
        <v>9.6660000000000181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4.7697856090558179</v>
      </c>
      <c r="C71" s="300">
        <v>3.7027222846928387</v>
      </c>
      <c r="D71" s="300">
        <v>0.21834851249701231</v>
      </c>
      <c r="E71" s="300">
        <f>SUM(B71:D71)</f>
        <v>8.6908564062456684</v>
      </c>
      <c r="F71" s="300"/>
      <c r="G71" s="300">
        <v>5.8682413245191176</v>
      </c>
      <c r="H71" s="300">
        <v>4.1714875812857075</v>
      </c>
      <c r="I71" s="300">
        <v>0.27265458750034</v>
      </c>
      <c r="J71" s="300">
        <f>SUM(G71:I71)</f>
        <v>10.312383493305164</v>
      </c>
      <c r="K71" s="300"/>
      <c r="L71" s="300">
        <v>6.8249527613085723</v>
      </c>
      <c r="M71" s="300">
        <v>4.1898586406811082</v>
      </c>
      <c r="N71" s="300">
        <v>1.12035741405407</v>
      </c>
      <c r="O71" s="300">
        <f>SUM(L71:N71)</f>
        <v>12.13516881604375</v>
      </c>
      <c r="P71" s="300"/>
      <c r="Q71" s="300">
        <v>6.8838975158713218</v>
      </c>
      <c r="R71" s="300">
        <v>4.2541370500097511</v>
      </c>
      <c r="S71" s="300">
        <v>1.1348909574506434</v>
      </c>
      <c r="T71" s="300">
        <f>SUM(Q71:S71)</f>
        <v>12.272925523331716</v>
      </c>
      <c r="U71" s="300"/>
      <c r="V71" s="300">
        <v>7.238516879707789</v>
      </c>
      <c r="W71" s="300">
        <v>4.5229399404951138</v>
      </c>
      <c r="X71" s="300">
        <v>1.227211132890536</v>
      </c>
      <c r="Y71" s="300">
        <f>SUM(V71:X71)</f>
        <v>12.988667953093438</v>
      </c>
    </row>
    <row r="72" spans="1:25" x14ac:dyDescent="0.2">
      <c r="A72" s="260" t="s">
        <v>364</v>
      </c>
      <c r="B72" s="300">
        <v>34.673911100708878</v>
      </c>
      <c r="C72" s="300">
        <v>1.0733377070087284</v>
      </c>
      <c r="D72" s="300">
        <v>27.099894786036668</v>
      </c>
      <c r="E72" s="300">
        <f t="shared" ref="E72:E73" si="104">SUM(B72:D72)</f>
        <v>62.847143593754268</v>
      </c>
      <c r="F72" s="300"/>
      <c r="G72" s="300">
        <v>40.736977377578974</v>
      </c>
      <c r="H72" s="300">
        <v>1.831166925382572</v>
      </c>
      <c r="I72" s="300">
        <v>26.034472203733486</v>
      </c>
      <c r="J72" s="300">
        <f t="shared" ref="J72:J73" si="105">SUM(G72:I72)</f>
        <v>68.602616506695028</v>
      </c>
      <c r="K72" s="300"/>
      <c r="L72" s="300">
        <v>41.824850961350187</v>
      </c>
      <c r="M72" s="300">
        <v>3.2995558140013777</v>
      </c>
      <c r="N72" s="300">
        <v>25.531424408604522</v>
      </c>
      <c r="O72" s="300">
        <f t="shared" ref="O72:O73" si="106">SUM(L72:N72)</f>
        <v>70.655831183956082</v>
      </c>
      <c r="P72" s="300"/>
      <c r="Q72" s="300">
        <v>41.475067171658907</v>
      </c>
      <c r="R72" s="300">
        <v>3.3740001438297629</v>
      </c>
      <c r="S72" s="300">
        <v>25.898007161179518</v>
      </c>
      <c r="T72" s="300">
        <f t="shared" ref="T72:T73" si="107">SUM(Q72:S72)</f>
        <v>70.747074476668189</v>
      </c>
      <c r="U72" s="300"/>
      <c r="V72" s="300">
        <v>41.662587729410518</v>
      </c>
      <c r="W72" s="300">
        <v>3.6272441610890662</v>
      </c>
      <c r="X72" s="300">
        <v>27.457500156406912</v>
      </c>
      <c r="Y72" s="300">
        <f t="shared" ref="Y72:Y73" si="108">SUM(V72:X72)</f>
        <v>72.747332046906493</v>
      </c>
    </row>
    <row r="73" spans="1:25" x14ac:dyDescent="0.2">
      <c r="A73" s="264" t="s">
        <v>363</v>
      </c>
      <c r="B73" s="301">
        <f>SUM(B71:B72)</f>
        <v>39.443696709764694</v>
      </c>
      <c r="C73" s="301">
        <f t="shared" ref="C73" si="109">SUM(C71:C72)</f>
        <v>4.7760599917015671</v>
      </c>
      <c r="D73" s="301">
        <f t="shared" ref="D73" si="110">SUM(D71:D72)</f>
        <v>27.31824329853368</v>
      </c>
      <c r="E73" s="301">
        <f t="shared" si="104"/>
        <v>71.53799999999994</v>
      </c>
      <c r="F73" s="301"/>
      <c r="G73" s="301">
        <f>SUM(G71:G72)</f>
        <v>46.605218702098092</v>
      </c>
      <c r="H73" s="301">
        <f t="shared" ref="H73" si="111">SUM(H71:H72)</f>
        <v>6.0026545066682795</v>
      </c>
      <c r="I73" s="301">
        <f t="shared" ref="I73" si="112">SUM(I71:I72)</f>
        <v>26.307126791233827</v>
      </c>
      <c r="J73" s="301">
        <f t="shared" si="105"/>
        <v>78.915000000000191</v>
      </c>
      <c r="K73" s="301"/>
      <c r="L73" s="301">
        <f>SUM(L71:L72)</f>
        <v>48.64980372265876</v>
      </c>
      <c r="M73" s="301">
        <f t="shared" ref="M73" si="113">SUM(M71:M72)</f>
        <v>7.4894144546824855</v>
      </c>
      <c r="N73" s="301">
        <f t="shared" ref="N73" si="114">SUM(N71:N72)</f>
        <v>26.651781822658592</v>
      </c>
      <c r="O73" s="301">
        <f t="shared" si="106"/>
        <v>82.79099999999984</v>
      </c>
      <c r="P73" s="301"/>
      <c r="Q73" s="301">
        <f>SUM(Q71:Q72)</f>
        <v>48.358964687530232</v>
      </c>
      <c r="R73" s="301">
        <f t="shared" ref="R73" si="115">SUM(R71:R72)</f>
        <v>7.6281371938395139</v>
      </c>
      <c r="S73" s="301">
        <f t="shared" ref="S73" si="116">SUM(S71:S72)</f>
        <v>27.032898118630161</v>
      </c>
      <c r="T73" s="301">
        <f t="shared" si="107"/>
        <v>83.019999999999911</v>
      </c>
      <c r="U73" s="301"/>
      <c r="V73" s="301">
        <f>SUM(V71:V72)</f>
        <v>48.901104609118306</v>
      </c>
      <c r="W73" s="301">
        <f t="shared" ref="W73" si="117">SUM(W71:W72)</f>
        <v>8.1501841015841805</v>
      </c>
      <c r="X73" s="301">
        <f t="shared" ref="X73" si="118">SUM(X71:X72)</f>
        <v>28.684711289297447</v>
      </c>
      <c r="Y73" s="301">
        <f t="shared" si="108"/>
        <v>85.735999999999933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32.645105977798494</v>
      </c>
      <c r="C80" s="300">
        <v>43.017206078028025</v>
      </c>
      <c r="D80" s="300">
        <v>6.3810083377292299</v>
      </c>
      <c r="E80" s="300">
        <f>SUM(B80:D80)</f>
        <v>82.043320393555746</v>
      </c>
      <c r="F80" s="300"/>
      <c r="G80" s="300">
        <v>34.030531831385588</v>
      </c>
      <c r="H80" s="300">
        <v>41.186366660167309</v>
      </c>
      <c r="I80" s="300">
        <v>3.6001459173229691</v>
      </c>
      <c r="J80" s="300">
        <f>SUM(G80:I80)</f>
        <v>78.817044408875859</v>
      </c>
      <c r="K80" s="300"/>
      <c r="L80" s="300">
        <v>30.732557216005816</v>
      </c>
      <c r="M80" s="300">
        <v>42.083120839785792</v>
      </c>
      <c r="N80" s="300">
        <v>3.4090996393777613</v>
      </c>
      <c r="O80" s="300">
        <f>SUM(L80:N80)</f>
        <v>76.224777695169365</v>
      </c>
      <c r="P80" s="300"/>
      <c r="Q80" s="300">
        <v>31.497154936752782</v>
      </c>
      <c r="R80" s="300">
        <v>39.969892669923624</v>
      </c>
      <c r="S80" s="300">
        <v>3.4748651477045835</v>
      </c>
      <c r="T80" s="300">
        <f>SUM(Q80:S80)</f>
        <v>74.941912754380979</v>
      </c>
      <c r="U80" s="300"/>
      <c r="V80" s="300">
        <v>33.455767106326164</v>
      </c>
      <c r="W80" s="300">
        <v>36.670705600836293</v>
      </c>
      <c r="X80" s="300">
        <v>3.6710385432052739</v>
      </c>
      <c r="Y80" s="300">
        <f>SUM(V80:X80)</f>
        <v>73.797511250367734</v>
      </c>
    </row>
    <row r="81" spans="1:25" x14ac:dyDescent="0.2">
      <c r="A81" s="260" t="s">
        <v>364</v>
      </c>
      <c r="B81" s="300">
        <v>62.245092942775834</v>
      </c>
      <c r="C81" s="300">
        <v>15.619319605543515</v>
      </c>
      <c r="D81" s="300">
        <v>9.7612670581249912</v>
      </c>
      <c r="E81" s="300">
        <f t="shared" ref="E81:E82" si="119">SUM(B81:D81)</f>
        <v>87.625679606444336</v>
      </c>
      <c r="F81" s="300"/>
      <c r="G81" s="300">
        <v>62.53052473524847</v>
      </c>
      <c r="H81" s="300">
        <v>20.697788053470116</v>
      </c>
      <c r="I81" s="300">
        <v>8.0336428024055326</v>
      </c>
      <c r="J81" s="300">
        <f t="shared" ref="J81:J82" si="120">SUM(G81:I81)</f>
        <v>91.261955591124121</v>
      </c>
      <c r="K81" s="300"/>
      <c r="L81" s="300">
        <v>69.451998137210708</v>
      </c>
      <c r="M81" s="300">
        <v>18.647853638670963</v>
      </c>
      <c r="N81" s="300">
        <v>9.2673705289487724</v>
      </c>
      <c r="O81" s="300">
        <f t="shared" ref="O81:O82" si="121">SUM(L81:N81)</f>
        <v>97.367222304830449</v>
      </c>
      <c r="P81" s="300"/>
      <c r="Q81" s="300">
        <v>70.075356478078902</v>
      </c>
      <c r="R81" s="300">
        <v>18.417003416439055</v>
      </c>
      <c r="S81" s="300">
        <v>9.3387273511012676</v>
      </c>
      <c r="T81" s="300">
        <f t="shared" ref="T81:T82" si="122">SUM(Q81:S81)</f>
        <v>97.83108724561923</v>
      </c>
      <c r="U81" s="300"/>
      <c r="V81" s="300">
        <v>71.27500762909041</v>
      </c>
      <c r="W81" s="300">
        <v>18.308100168031171</v>
      </c>
      <c r="X81" s="300">
        <v>9.494380952510431</v>
      </c>
      <c r="Y81" s="300">
        <f t="shared" ref="Y81:Y82" si="123">SUM(V81:X81)</f>
        <v>99.07748874963201</v>
      </c>
    </row>
    <row r="82" spans="1:25" x14ac:dyDescent="0.2">
      <c r="A82" s="264" t="s">
        <v>363</v>
      </c>
      <c r="B82" s="301">
        <f>SUM(B80:B81)</f>
        <v>94.890198920574335</v>
      </c>
      <c r="C82" s="301">
        <f t="shared" ref="C82" si="124">SUM(C80:C81)</f>
        <v>58.636525683571541</v>
      </c>
      <c r="D82" s="301">
        <f t="shared" ref="D82" si="125">SUM(D80:D81)</f>
        <v>16.14227539585422</v>
      </c>
      <c r="E82" s="301">
        <f t="shared" si="119"/>
        <v>169.6690000000001</v>
      </c>
      <c r="F82" s="301"/>
      <c r="G82" s="301">
        <f>SUM(G80:G81)</f>
        <v>96.561056566634051</v>
      </c>
      <c r="H82" s="301">
        <f t="shared" ref="H82" si="126">SUM(H80:H81)</f>
        <v>61.884154713637429</v>
      </c>
      <c r="I82" s="301">
        <f t="shared" ref="I82" si="127">SUM(I80:I81)</f>
        <v>11.633788719728502</v>
      </c>
      <c r="J82" s="301">
        <f t="shared" si="120"/>
        <v>170.07899999999998</v>
      </c>
      <c r="K82" s="301"/>
      <c r="L82" s="301">
        <f>SUM(L80:L81)</f>
        <v>100.18455535321652</v>
      </c>
      <c r="M82" s="301">
        <f t="shared" ref="M82" si="128">SUM(M80:M81)</f>
        <v>60.730974478456758</v>
      </c>
      <c r="N82" s="301">
        <f t="shared" ref="N82" si="129">SUM(N80:N81)</f>
        <v>12.676470168326533</v>
      </c>
      <c r="O82" s="301">
        <f t="shared" si="121"/>
        <v>173.59199999999981</v>
      </c>
      <c r="P82" s="301"/>
      <c r="Q82" s="301">
        <f>SUM(Q80:Q81)</f>
        <v>101.57251141483168</v>
      </c>
      <c r="R82" s="301">
        <f t="shared" ref="R82" si="130">SUM(R80:R81)</f>
        <v>58.386896086362682</v>
      </c>
      <c r="S82" s="301">
        <f t="shared" ref="S82" si="131">SUM(S80:S81)</f>
        <v>12.813592498805852</v>
      </c>
      <c r="T82" s="301">
        <f t="shared" si="122"/>
        <v>172.77300000000022</v>
      </c>
      <c r="U82" s="301"/>
      <c r="V82" s="301">
        <f>SUM(V80:V81)</f>
        <v>104.73077473541657</v>
      </c>
      <c r="W82" s="301">
        <f t="shared" ref="W82" si="132">SUM(W80:W81)</f>
        <v>54.97880576886746</v>
      </c>
      <c r="X82" s="301">
        <f t="shared" ref="X82" si="133">SUM(X80:X81)</f>
        <v>13.165419495715705</v>
      </c>
      <c r="Y82" s="301">
        <f t="shared" si="123"/>
        <v>172.87499999999972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6.6684933783510152</v>
      </c>
      <c r="C89" s="300">
        <v>4.2026544917887794</v>
      </c>
      <c r="D89" s="300">
        <v>0.71170581092274543</v>
      </c>
      <c r="E89" s="300">
        <f>SUM(B89:D89)</f>
        <v>11.58285368106254</v>
      </c>
      <c r="F89" s="300"/>
      <c r="G89" s="300">
        <v>8.8306424917203223</v>
      </c>
      <c r="H89" s="300">
        <v>5.0460814240058607</v>
      </c>
      <c r="I89" s="300">
        <v>0.796354069809312</v>
      </c>
      <c r="J89" s="300">
        <f>SUM(G89:I89)</f>
        <v>14.673077985535494</v>
      </c>
      <c r="K89" s="300"/>
      <c r="L89" s="300">
        <v>8.3616290086914944</v>
      </c>
      <c r="M89" s="300">
        <v>6.4831524459394521</v>
      </c>
      <c r="N89" s="300">
        <v>0.57886853527735005</v>
      </c>
      <c r="O89" s="300">
        <f>SUM(L89:N89)</f>
        <v>15.423649989908297</v>
      </c>
      <c r="P89" s="300"/>
      <c r="Q89" s="300">
        <v>9.6825290235045429</v>
      </c>
      <c r="R89" s="300">
        <v>7.5021511495082045</v>
      </c>
      <c r="S89" s="300">
        <v>0.63564762119913298</v>
      </c>
      <c r="T89" s="300">
        <f>SUM(Q89:S89)</f>
        <v>17.820327794211881</v>
      </c>
      <c r="U89" s="300"/>
      <c r="V89" s="300">
        <v>10.560509506546456</v>
      </c>
      <c r="W89" s="300">
        <v>8.4849278417001148</v>
      </c>
      <c r="X89" s="300">
        <v>0.65406047292295755</v>
      </c>
      <c r="Y89" s="300">
        <f>SUM(V89:X89)</f>
        <v>19.69949782116953</v>
      </c>
    </row>
    <row r="90" spans="1:25" x14ac:dyDescent="0.2">
      <c r="A90" s="260" t="s">
        <v>364</v>
      </c>
      <c r="B90" s="300">
        <v>32.743535829697755</v>
      </c>
      <c r="C90" s="300">
        <v>3.4170326470521726</v>
      </c>
      <c r="D90" s="300">
        <v>9.9845778421874716</v>
      </c>
      <c r="E90" s="300">
        <f t="shared" ref="E90:E91" si="134">SUM(B90:D90)</f>
        <v>46.1451463189374</v>
      </c>
      <c r="F90" s="300"/>
      <c r="G90" s="300">
        <v>34.602269700899072</v>
      </c>
      <c r="H90" s="300">
        <v>6.0803247161363609</v>
      </c>
      <c r="I90" s="300">
        <v>7.3993275974292354</v>
      </c>
      <c r="J90" s="300">
        <f t="shared" ref="J90:J91" si="135">SUM(G90:I90)</f>
        <v>48.081922014464666</v>
      </c>
      <c r="K90" s="300"/>
      <c r="L90" s="300">
        <v>36.231828253406476</v>
      </c>
      <c r="M90" s="300">
        <v>5.7019864344273001</v>
      </c>
      <c r="N90" s="300">
        <v>7.0055353222579013</v>
      </c>
      <c r="O90" s="300">
        <f t="shared" ref="O90:O91" si="136">SUM(L90:N90)</f>
        <v>48.939350010091673</v>
      </c>
      <c r="P90" s="300"/>
      <c r="Q90" s="300">
        <v>40.08353061628533</v>
      </c>
      <c r="R90" s="300">
        <v>6.3183018437862328</v>
      </c>
      <c r="S90" s="300">
        <v>7.9278397457165592</v>
      </c>
      <c r="T90" s="300">
        <f t="shared" ref="T90:T91" si="137">SUM(Q90:S90)</f>
        <v>54.329672205788121</v>
      </c>
      <c r="U90" s="300"/>
      <c r="V90" s="300">
        <v>40.829892444164855</v>
      </c>
      <c r="W90" s="300">
        <v>6.7991037148675542</v>
      </c>
      <c r="X90" s="300">
        <v>8.5885060197979861</v>
      </c>
      <c r="Y90" s="300">
        <f t="shared" ref="Y90:Y91" si="138">SUM(V90:X90)</f>
        <v>56.217502178830401</v>
      </c>
    </row>
    <row r="91" spans="1:25" x14ac:dyDescent="0.2">
      <c r="A91" s="264" t="s">
        <v>363</v>
      </c>
      <c r="B91" s="301">
        <f>SUM(B89:B90)</f>
        <v>39.412029208048772</v>
      </c>
      <c r="C91" s="301">
        <f t="shared" ref="C91" si="139">SUM(C89:C90)</f>
        <v>7.6196871388409519</v>
      </c>
      <c r="D91" s="301">
        <f t="shared" ref="D91" si="140">SUM(D89:D90)</f>
        <v>10.696283653110218</v>
      </c>
      <c r="E91" s="301">
        <f t="shared" si="134"/>
        <v>57.727999999999938</v>
      </c>
      <c r="F91" s="301"/>
      <c r="G91" s="301">
        <f>SUM(G89:G90)</f>
        <v>43.432912192619398</v>
      </c>
      <c r="H91" s="301">
        <f t="shared" ref="H91" si="141">SUM(H89:H90)</f>
        <v>11.126406140142223</v>
      </c>
      <c r="I91" s="301">
        <f t="shared" ref="I91" si="142">SUM(I89:I90)</f>
        <v>8.1956816672385475</v>
      </c>
      <c r="J91" s="301">
        <f t="shared" si="135"/>
        <v>62.755000000000166</v>
      </c>
      <c r="K91" s="301"/>
      <c r="L91" s="301">
        <f>SUM(L89:L90)</f>
        <v>44.593457262097971</v>
      </c>
      <c r="M91" s="301">
        <f t="shared" ref="M91" si="143">SUM(M89:M90)</f>
        <v>12.185138880366752</v>
      </c>
      <c r="N91" s="301">
        <f t="shared" ref="N91" si="144">SUM(N89:N90)</f>
        <v>7.5844038575352517</v>
      </c>
      <c r="O91" s="301">
        <f t="shared" si="136"/>
        <v>64.362999999999971</v>
      </c>
      <c r="P91" s="301"/>
      <c r="Q91" s="301">
        <f>SUM(Q89:Q90)</f>
        <v>49.766059639789873</v>
      </c>
      <c r="R91" s="301">
        <f t="shared" ref="R91" si="145">SUM(R89:R90)</f>
        <v>13.820452993294438</v>
      </c>
      <c r="S91" s="301">
        <f t="shared" ref="S91" si="146">SUM(S89:S90)</f>
        <v>8.5634873669156928</v>
      </c>
      <c r="T91" s="301">
        <f t="shared" si="137"/>
        <v>72.150000000000006</v>
      </c>
      <c r="U91" s="301"/>
      <c r="V91" s="301">
        <f>SUM(V89:V90)</f>
        <v>51.390401950711308</v>
      </c>
      <c r="W91" s="301">
        <f t="shared" ref="W91" si="147">SUM(W89:W90)</f>
        <v>15.284031556567669</v>
      </c>
      <c r="X91" s="301">
        <f t="shared" ref="X91" si="148">SUM(X89:X90)</f>
        <v>9.2425664927209432</v>
      </c>
      <c r="Y91" s="301">
        <f t="shared" si="138"/>
        <v>75.916999999999916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9.8807756574003935</v>
      </c>
      <c r="C98" s="300">
        <v>21.730703663158778</v>
      </c>
      <c r="D98" s="300">
        <v>2.3017845765939735</v>
      </c>
      <c r="E98" s="300">
        <f>SUM(B98:D98)</f>
        <v>33.913263897153143</v>
      </c>
      <c r="F98" s="300"/>
      <c r="G98" s="300">
        <v>14.195751470179774</v>
      </c>
      <c r="H98" s="300">
        <v>22.229003127714652</v>
      </c>
      <c r="I98" s="300">
        <v>4.384242538358551</v>
      </c>
      <c r="J98" s="300">
        <f>SUM(G98:I98)</f>
        <v>40.808997136252977</v>
      </c>
      <c r="K98" s="300"/>
      <c r="L98" s="300">
        <v>11.444213114266157</v>
      </c>
      <c r="M98" s="300">
        <v>20.621261673927425</v>
      </c>
      <c r="N98" s="300">
        <v>2.484337948589701</v>
      </c>
      <c r="O98" s="300">
        <f>SUM(L98:N98)</f>
        <v>34.549812736783281</v>
      </c>
      <c r="P98" s="300"/>
      <c r="Q98" s="300">
        <v>11.361875060770302</v>
      </c>
      <c r="R98" s="300">
        <v>20.308196533866706</v>
      </c>
      <c r="S98" s="300">
        <v>2.535648907611757</v>
      </c>
      <c r="T98" s="300">
        <f>SUM(Q98:S98)</f>
        <v>34.205720502248766</v>
      </c>
      <c r="U98" s="300"/>
      <c r="V98" s="300">
        <v>12.570222856473171</v>
      </c>
      <c r="W98" s="300">
        <v>22.165304900310844</v>
      </c>
      <c r="X98" s="300">
        <v>2.8638551376297228</v>
      </c>
      <c r="Y98" s="300">
        <f>SUM(V98:X98)</f>
        <v>37.599382894413736</v>
      </c>
    </row>
    <row r="99" spans="1:25" x14ac:dyDescent="0.2">
      <c r="A99" s="260" t="s">
        <v>364</v>
      </c>
      <c r="B99" s="300">
        <v>13.372272301730451</v>
      </c>
      <c r="C99" s="300">
        <v>13.921838593026752</v>
      </c>
      <c r="D99" s="300">
        <v>3.9516252080896166</v>
      </c>
      <c r="E99" s="300">
        <f t="shared" ref="E99:E100" si="149">SUM(B99:D99)</f>
        <v>31.24573610284682</v>
      </c>
      <c r="F99" s="300"/>
      <c r="G99" s="300">
        <v>13.564426842177397</v>
      </c>
      <c r="H99" s="300">
        <v>13.968647785624094</v>
      </c>
      <c r="I99" s="300">
        <v>3.3959282359454508</v>
      </c>
      <c r="J99" s="300">
        <f t="shared" ref="J99:J100" si="150">SUM(G99:I99)</f>
        <v>30.929002863746941</v>
      </c>
      <c r="K99" s="300"/>
      <c r="L99" s="300">
        <v>13.510698458033275</v>
      </c>
      <c r="M99" s="300">
        <v>13.999633131801774</v>
      </c>
      <c r="N99" s="300">
        <v>1.9278556733817271</v>
      </c>
      <c r="O99" s="300">
        <f t="shared" ref="O99:O100" si="151">SUM(L99:N99)</f>
        <v>29.438187263216776</v>
      </c>
      <c r="P99" s="300"/>
      <c r="Q99" s="300">
        <v>13.428060446155168</v>
      </c>
      <c r="R99" s="300">
        <v>13.717380989023637</v>
      </c>
      <c r="S99" s="300">
        <v>1.9558380625724709</v>
      </c>
      <c r="T99" s="300">
        <f t="shared" ref="T99:T100" si="152">SUM(Q99:S99)</f>
        <v>29.101279497751275</v>
      </c>
      <c r="U99" s="300"/>
      <c r="V99" s="300">
        <v>14.958195543822308</v>
      </c>
      <c r="W99" s="300">
        <v>14.908389367653758</v>
      </c>
      <c r="X99" s="300">
        <v>2.2000321941102015</v>
      </c>
      <c r="Y99" s="300">
        <f t="shared" ref="Y99:Y100" si="153">SUM(V99:X99)</f>
        <v>32.066617105586268</v>
      </c>
    </row>
    <row r="100" spans="1:25" x14ac:dyDescent="0.2">
      <c r="A100" s="264" t="s">
        <v>363</v>
      </c>
      <c r="B100" s="301">
        <f>SUM(B98:B99)</f>
        <v>23.253047959130846</v>
      </c>
      <c r="C100" s="301">
        <f t="shared" ref="C100" si="154">SUM(C98:C99)</f>
        <v>35.652542256185527</v>
      </c>
      <c r="D100" s="301">
        <f t="shared" ref="D100" si="155">SUM(D98:D99)</f>
        <v>6.2534097846835905</v>
      </c>
      <c r="E100" s="301">
        <f t="shared" si="149"/>
        <v>65.158999999999963</v>
      </c>
      <c r="F100" s="301"/>
      <c r="G100" s="301">
        <f>SUM(G98:G99)</f>
        <v>27.760178312357169</v>
      </c>
      <c r="H100" s="301">
        <f t="shared" ref="H100" si="156">SUM(H98:H99)</f>
        <v>36.197650913338748</v>
      </c>
      <c r="I100" s="301">
        <f t="shared" ref="I100" si="157">SUM(I98:I99)</f>
        <v>7.7801707743040023</v>
      </c>
      <c r="J100" s="301">
        <f t="shared" si="150"/>
        <v>71.737999999999914</v>
      </c>
      <c r="K100" s="301"/>
      <c r="L100" s="301">
        <f>SUM(L98:L99)</f>
        <v>24.95491157229943</v>
      </c>
      <c r="M100" s="301">
        <f t="shared" ref="M100" si="158">SUM(M98:M99)</f>
        <v>34.620894805729201</v>
      </c>
      <c r="N100" s="301">
        <f t="shared" ref="N100" si="159">SUM(N98:N99)</f>
        <v>4.4121936219714284</v>
      </c>
      <c r="O100" s="301">
        <f t="shared" si="151"/>
        <v>63.988000000000056</v>
      </c>
      <c r="P100" s="301"/>
      <c r="Q100" s="301">
        <f>SUM(Q98:Q99)</f>
        <v>24.78993550692547</v>
      </c>
      <c r="R100" s="301">
        <f t="shared" ref="R100" si="160">SUM(R98:R99)</f>
        <v>34.025577522890345</v>
      </c>
      <c r="S100" s="301">
        <f t="shared" ref="S100" si="161">SUM(S98:S99)</f>
        <v>4.4914869701842282</v>
      </c>
      <c r="T100" s="301">
        <f t="shared" si="152"/>
        <v>63.307000000000045</v>
      </c>
      <c r="U100" s="301"/>
      <c r="V100" s="301">
        <f>SUM(V98:V99)</f>
        <v>27.528418400295479</v>
      </c>
      <c r="W100" s="301">
        <f t="shared" ref="W100" si="162">SUM(W98:W99)</f>
        <v>37.073694267964598</v>
      </c>
      <c r="X100" s="301">
        <f t="shared" ref="X100" si="163">SUM(X98:X99)</f>
        <v>5.0638873317399238</v>
      </c>
      <c r="Y100" s="301">
        <f t="shared" si="153"/>
        <v>69.665999999999997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1.1479076478901695</v>
      </c>
      <c r="C107" s="300">
        <v>1.0933820346396501</v>
      </c>
      <c r="D107" s="300">
        <v>0.45916305917000322</v>
      </c>
      <c r="E107" s="300">
        <f>SUM(B107:D107)</f>
        <v>2.7004527416998227</v>
      </c>
      <c r="F107" s="300"/>
      <c r="G107" s="300">
        <v>1.7562106378462674</v>
      </c>
      <c r="H107" s="300">
        <v>0.65363418450527799</v>
      </c>
      <c r="I107" s="300">
        <v>1.6605344166555134</v>
      </c>
      <c r="J107" s="300">
        <f>SUM(G107:I107)</f>
        <v>4.0703792390070586</v>
      </c>
      <c r="K107" s="300"/>
      <c r="L107" s="300">
        <v>1.4768610318756636</v>
      </c>
      <c r="M107" s="300">
        <v>0.69614959814930155</v>
      </c>
      <c r="N107" s="300">
        <v>0.77156961366315213</v>
      </c>
      <c r="O107" s="300">
        <f>SUM(L107:N107)</f>
        <v>2.9445802436881174</v>
      </c>
      <c r="P107" s="300"/>
      <c r="Q107" s="300">
        <v>1.4483008044327124</v>
      </c>
      <c r="R107" s="300">
        <v>0.69353962810461289</v>
      </c>
      <c r="S107" s="300">
        <v>0.74927864960660251</v>
      </c>
      <c r="T107" s="300">
        <f>SUM(Q107:S107)</f>
        <v>2.8911190821439279</v>
      </c>
      <c r="U107" s="300"/>
      <c r="V107" s="300">
        <v>1.4873421377223721</v>
      </c>
      <c r="W107" s="300">
        <v>0.70780122005663215</v>
      </c>
      <c r="X107" s="300">
        <v>0.73064825751001317</v>
      </c>
      <c r="Y107" s="300">
        <f>SUM(V107:X107)</f>
        <v>2.9257916152890178</v>
      </c>
    </row>
    <row r="108" spans="1:25" x14ac:dyDescent="0.2">
      <c r="A108" s="260" t="s">
        <v>364</v>
      </c>
      <c r="B108" s="300">
        <v>1.404465007199712</v>
      </c>
      <c r="C108" s="300">
        <v>0.56304870129911777</v>
      </c>
      <c r="D108" s="300">
        <v>1.696033549801345</v>
      </c>
      <c r="E108" s="300">
        <f t="shared" ref="E108:E109" si="164">SUM(B108:D108)</f>
        <v>3.6635472583001745</v>
      </c>
      <c r="F108" s="300"/>
      <c r="G108" s="300">
        <v>2.2893295821483779</v>
      </c>
      <c r="H108" s="300">
        <v>0.1692733144945649</v>
      </c>
      <c r="I108" s="300">
        <v>2.5860178643499898</v>
      </c>
      <c r="J108" s="300">
        <f t="shared" ref="J108:J109" si="165">SUM(G108:I108)</f>
        <v>5.0446207609929328</v>
      </c>
      <c r="K108" s="300"/>
      <c r="L108" s="300">
        <v>2.5121721545241149</v>
      </c>
      <c r="M108" s="300">
        <v>0.21437568058249667</v>
      </c>
      <c r="N108" s="300">
        <v>1.3808719212052689</v>
      </c>
      <c r="O108" s="300">
        <f t="shared" ref="O108:O109" si="166">SUM(L108:N108)</f>
        <v>4.1074197563118808</v>
      </c>
      <c r="P108" s="300"/>
      <c r="Q108" s="300">
        <v>2.4529738229790157</v>
      </c>
      <c r="R108" s="300">
        <v>0.22067169985100688</v>
      </c>
      <c r="S108" s="300">
        <v>1.3642353950260522</v>
      </c>
      <c r="T108" s="300">
        <f t="shared" ref="T108:T109" si="167">SUM(Q108:S108)</f>
        <v>4.0378809178560751</v>
      </c>
      <c r="U108" s="300"/>
      <c r="V108" s="300">
        <v>2.4720494515705971</v>
      </c>
      <c r="W108" s="300">
        <v>0.23989389317453905</v>
      </c>
      <c r="X108" s="300">
        <v>1.4032650399658546</v>
      </c>
      <c r="Y108" s="300">
        <f t="shared" ref="Y108:Y109" si="168">SUM(V108:X108)</f>
        <v>4.115208384710991</v>
      </c>
    </row>
    <row r="109" spans="1:25" x14ac:dyDescent="0.2">
      <c r="A109" s="264" t="s">
        <v>363</v>
      </c>
      <c r="B109" s="301">
        <f>SUM(B107:B108)</f>
        <v>2.5523726550898815</v>
      </c>
      <c r="C109" s="301">
        <f t="shared" ref="C109" si="169">SUM(C107:C108)</f>
        <v>1.656430735938768</v>
      </c>
      <c r="D109" s="301">
        <f t="shared" ref="D109" si="170">SUM(D107:D108)</f>
        <v>2.1551966089713481</v>
      </c>
      <c r="E109" s="301">
        <f t="shared" si="164"/>
        <v>6.3639999999999972</v>
      </c>
      <c r="F109" s="301"/>
      <c r="G109" s="301">
        <f>SUM(G107:G108)</f>
        <v>4.0455402199946455</v>
      </c>
      <c r="H109" s="301">
        <f t="shared" ref="H109" si="171">SUM(H107:H108)</f>
        <v>0.82290749899984283</v>
      </c>
      <c r="I109" s="301">
        <f t="shared" ref="I109" si="172">SUM(I107:I108)</f>
        <v>4.2465522810055027</v>
      </c>
      <c r="J109" s="301">
        <f t="shared" si="165"/>
        <v>9.1149999999999913</v>
      </c>
      <c r="K109" s="301"/>
      <c r="L109" s="301">
        <f>SUM(L107:L108)</f>
        <v>3.9890331863997783</v>
      </c>
      <c r="M109" s="301">
        <f t="shared" ref="M109" si="173">SUM(M107:M108)</f>
        <v>0.91052527873179823</v>
      </c>
      <c r="N109" s="301">
        <f t="shared" ref="N109" si="174">SUM(N107:N108)</f>
        <v>2.1524415348684212</v>
      </c>
      <c r="O109" s="301">
        <f t="shared" si="166"/>
        <v>7.0519999999999978</v>
      </c>
      <c r="P109" s="301"/>
      <c r="Q109" s="301">
        <f>SUM(Q107:Q108)</f>
        <v>3.9012746274117278</v>
      </c>
      <c r="R109" s="301">
        <f t="shared" ref="R109" si="175">SUM(R107:R108)</f>
        <v>0.91421132795561977</v>
      </c>
      <c r="S109" s="301">
        <f t="shared" ref="S109" si="176">SUM(S107:S108)</f>
        <v>2.1135140446326548</v>
      </c>
      <c r="T109" s="301">
        <f t="shared" si="167"/>
        <v>6.929000000000002</v>
      </c>
      <c r="U109" s="301"/>
      <c r="V109" s="301">
        <f>SUM(V107:V108)</f>
        <v>3.9593915892929692</v>
      </c>
      <c r="W109" s="301">
        <f t="shared" ref="W109" si="177">SUM(W107:W108)</f>
        <v>0.94769511323117117</v>
      </c>
      <c r="X109" s="301">
        <f t="shared" ref="X109" si="178">SUM(X107:X108)</f>
        <v>2.1339132974758677</v>
      </c>
      <c r="Y109" s="301">
        <f t="shared" si="168"/>
        <v>7.0410000000000084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4.485027810310287</v>
      </c>
      <c r="C116" s="300">
        <v>2.1810061047155278</v>
      </c>
      <c r="D116" s="300">
        <v>0.24250206573592703</v>
      </c>
      <c r="E116" s="300">
        <f>SUM(B116:D116)</f>
        <v>6.9085359807617417</v>
      </c>
      <c r="F116" s="300"/>
      <c r="G116" s="300">
        <v>6.1081967395819952</v>
      </c>
      <c r="H116" s="300">
        <v>2.5979245025890014</v>
      </c>
      <c r="I116" s="300">
        <v>0.21988049340120444</v>
      </c>
      <c r="J116" s="300">
        <f>SUM(G116:I116)</f>
        <v>8.9260017355722017</v>
      </c>
      <c r="K116" s="300"/>
      <c r="L116" s="300">
        <v>5.9413251455707199</v>
      </c>
      <c r="M116" s="300">
        <v>1.8334334067765374</v>
      </c>
      <c r="N116" s="300">
        <v>0.31851800157272275</v>
      </c>
      <c r="O116" s="300">
        <f>SUM(L116:N116)</f>
        <v>8.0932765539199796</v>
      </c>
      <c r="P116" s="300"/>
      <c r="Q116" s="300">
        <v>6.4406150838244924</v>
      </c>
      <c r="R116" s="300">
        <v>1.9150164881461291</v>
      </c>
      <c r="S116" s="300">
        <v>0.34232025243129172</v>
      </c>
      <c r="T116" s="300">
        <f>SUM(Q116:S116)</f>
        <v>8.6979518244019118</v>
      </c>
      <c r="U116" s="300"/>
      <c r="V116" s="300">
        <v>7.0621852518872092</v>
      </c>
      <c r="W116" s="300">
        <v>1.9446973358844537</v>
      </c>
      <c r="X116" s="300">
        <v>0.36089843749423589</v>
      </c>
      <c r="Y116" s="300">
        <f>SUM(V116:X116)</f>
        <v>9.3677810252658986</v>
      </c>
    </row>
    <row r="117" spans="1:25" x14ac:dyDescent="0.2">
      <c r="A117" s="260" t="s">
        <v>364</v>
      </c>
      <c r="B117" s="300">
        <v>14.221914287434558</v>
      </c>
      <c r="C117" s="300">
        <v>1.2699848307390242</v>
      </c>
      <c r="D117" s="300">
        <v>2.1275649010646971</v>
      </c>
      <c r="E117" s="300">
        <f t="shared" ref="E117:E118" si="179">SUM(B117:D117)</f>
        <v>17.619464019238279</v>
      </c>
      <c r="F117" s="300"/>
      <c r="G117" s="300">
        <v>21.367486146385215</v>
      </c>
      <c r="H117" s="300">
        <v>1.009782929407119</v>
      </c>
      <c r="I117" s="300">
        <v>2.3207291886354615</v>
      </c>
      <c r="J117" s="300">
        <f t="shared" ref="J117:J118" si="180">SUM(G117:I117)</f>
        <v>24.697998264427795</v>
      </c>
      <c r="K117" s="300"/>
      <c r="L117" s="300">
        <v>21.462691722978033</v>
      </c>
      <c r="M117" s="300">
        <v>1.4200377026158739</v>
      </c>
      <c r="N117" s="300">
        <v>2.1529940204860978</v>
      </c>
      <c r="O117" s="300">
        <f t="shared" ref="O117:O118" si="181">SUM(L117:N117)</f>
        <v>25.035723446080006</v>
      </c>
      <c r="P117" s="300"/>
      <c r="Q117" s="300">
        <v>22.570245944550898</v>
      </c>
      <c r="R117" s="300">
        <v>1.5159896893284364</v>
      </c>
      <c r="S117" s="300">
        <v>2.3338125417188027</v>
      </c>
      <c r="T117" s="300">
        <f t="shared" ref="T117:T118" si="182">SUM(Q117:S117)</f>
        <v>26.420048175598136</v>
      </c>
      <c r="U117" s="300"/>
      <c r="V117" s="300">
        <v>23.47293823057225</v>
      </c>
      <c r="W117" s="300">
        <v>1.60664714476235</v>
      </c>
      <c r="X117" s="300">
        <v>2.5086335993994582</v>
      </c>
      <c r="Y117" s="300">
        <f t="shared" ref="Y117:Y118" si="183">SUM(V117:X117)</f>
        <v>27.588218974734058</v>
      </c>
    </row>
    <row r="118" spans="1:25" x14ac:dyDescent="0.2">
      <c r="A118" s="264" t="s">
        <v>363</v>
      </c>
      <c r="B118" s="301">
        <f>SUM(B116:B117)</f>
        <v>18.706942097744843</v>
      </c>
      <c r="C118" s="301">
        <f t="shared" ref="C118" si="184">SUM(C116:C117)</f>
        <v>3.450990935454552</v>
      </c>
      <c r="D118" s="301">
        <f t="shared" ref="D118" si="185">SUM(D116:D117)</f>
        <v>2.370066966800624</v>
      </c>
      <c r="E118" s="301">
        <f t="shared" si="179"/>
        <v>24.52800000000002</v>
      </c>
      <c r="F118" s="301"/>
      <c r="G118" s="301">
        <f>SUM(G116:G117)</f>
        <v>27.47568288596721</v>
      </c>
      <c r="H118" s="301">
        <f t="shared" ref="H118" si="186">SUM(H116:H117)</f>
        <v>3.6077074319961202</v>
      </c>
      <c r="I118" s="301">
        <f t="shared" ref="I118" si="187">SUM(I116:I117)</f>
        <v>2.5406096820366662</v>
      </c>
      <c r="J118" s="301">
        <f t="shared" si="180"/>
        <v>33.623999999999995</v>
      </c>
      <c r="K118" s="301"/>
      <c r="L118" s="301">
        <f>SUM(L116:L117)</f>
        <v>27.404016868548752</v>
      </c>
      <c r="M118" s="301">
        <f t="shared" ref="M118" si="188">SUM(M116:M117)</f>
        <v>3.2534711093924114</v>
      </c>
      <c r="N118" s="301">
        <f t="shared" ref="N118" si="189">SUM(N116:N117)</f>
        <v>2.4715120220588207</v>
      </c>
      <c r="O118" s="301">
        <f t="shared" si="181"/>
        <v>33.128999999999984</v>
      </c>
      <c r="P118" s="301"/>
      <c r="Q118" s="301">
        <f>SUM(Q116:Q117)</f>
        <v>29.010861028375391</v>
      </c>
      <c r="R118" s="301">
        <f t="shared" ref="R118" si="190">SUM(R116:R117)</f>
        <v>3.4310061774745657</v>
      </c>
      <c r="S118" s="301">
        <f t="shared" ref="S118" si="191">SUM(S116:S117)</f>
        <v>2.6761327941500945</v>
      </c>
      <c r="T118" s="301">
        <f t="shared" si="182"/>
        <v>35.118000000000052</v>
      </c>
      <c r="U118" s="301"/>
      <c r="V118" s="301">
        <f>SUM(V116:V117)</f>
        <v>30.535123482459461</v>
      </c>
      <c r="W118" s="301">
        <f t="shared" ref="W118" si="192">SUM(W116:W117)</f>
        <v>3.5513444806468035</v>
      </c>
      <c r="X118" s="301">
        <f t="shared" ref="X118" si="193">SUM(X116:X117)</f>
        <v>2.8695320368936938</v>
      </c>
      <c r="Y118" s="301">
        <f t="shared" si="183"/>
        <v>36.95599999999996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17.518154705828739</v>
      </c>
      <c r="C125" s="300">
        <v>7.3641408573507485</v>
      </c>
      <c r="D125" s="300">
        <v>0.77891675762331869</v>
      </c>
      <c r="E125" s="300">
        <f>SUM(B125:D125)</f>
        <v>25.661212320802804</v>
      </c>
      <c r="F125" s="300"/>
      <c r="G125" s="300">
        <v>15.850169183834945</v>
      </c>
      <c r="H125" s="300">
        <v>6.4353612256311621</v>
      </c>
      <c r="I125" s="300">
        <v>1.1838578736399048</v>
      </c>
      <c r="J125" s="300">
        <f>SUM(G125:I125)</f>
        <v>23.46938828310601</v>
      </c>
      <c r="K125" s="300"/>
      <c r="L125" s="300">
        <v>15.888664286366298</v>
      </c>
      <c r="M125" s="300">
        <v>6.8335661442573947</v>
      </c>
      <c r="N125" s="300">
        <v>1.2447872865789424</v>
      </c>
      <c r="O125" s="300">
        <f>SUM(L125:N125)</f>
        <v>23.967017717202637</v>
      </c>
      <c r="P125" s="300"/>
      <c r="Q125" s="300">
        <v>15.951522064047985</v>
      </c>
      <c r="R125" s="300">
        <v>6.7870541910365114</v>
      </c>
      <c r="S125" s="300">
        <v>1.3066051675120647</v>
      </c>
      <c r="T125" s="300">
        <f>SUM(Q125:S125)</f>
        <v>24.04518142259656</v>
      </c>
      <c r="U125" s="300"/>
      <c r="V125" s="300">
        <v>15.631638543672929</v>
      </c>
      <c r="W125" s="300">
        <v>6.5898143719678206</v>
      </c>
      <c r="X125" s="300">
        <v>1.3042087365308663</v>
      </c>
      <c r="Y125" s="300">
        <f>SUM(V125:X125)</f>
        <v>23.525661652171618</v>
      </c>
    </row>
    <row r="126" spans="1:25" x14ac:dyDescent="0.2">
      <c r="A126" s="260" t="s">
        <v>364</v>
      </c>
      <c r="B126" s="300">
        <v>20.419813908807928</v>
      </c>
      <c r="C126" s="300">
        <v>0.76696101306313857</v>
      </c>
      <c r="D126" s="300">
        <v>0.80701275732613587</v>
      </c>
      <c r="E126" s="300">
        <f t="shared" ref="E126:E127" si="194">SUM(B126:D126)</f>
        <v>21.993787679197201</v>
      </c>
      <c r="F126" s="300"/>
      <c r="G126" s="300">
        <v>19.378589640039252</v>
      </c>
      <c r="H126" s="300">
        <v>1.0723571063297312</v>
      </c>
      <c r="I126" s="300">
        <v>1.341664970524957</v>
      </c>
      <c r="J126" s="300">
        <f t="shared" ref="J126:J127" si="195">SUM(G126:I126)</f>
        <v>21.792611716893941</v>
      </c>
      <c r="K126" s="300"/>
      <c r="L126" s="300">
        <v>18.850504348688073</v>
      </c>
      <c r="M126" s="300">
        <v>1.051504885655915</v>
      </c>
      <c r="N126" s="300">
        <v>1.4149730484533796</v>
      </c>
      <c r="O126" s="300">
        <f t="shared" ref="O126:O127" si="196">SUM(L126:N126)</f>
        <v>21.316982282797369</v>
      </c>
      <c r="P126" s="300"/>
      <c r="Q126" s="300">
        <v>19.007154985649791</v>
      </c>
      <c r="R126" s="300">
        <v>1.1042332973744455</v>
      </c>
      <c r="S126" s="300">
        <v>1.4974302943791808</v>
      </c>
      <c r="T126" s="300">
        <f t="shared" ref="T126:T127" si="197">SUM(Q126:S126)</f>
        <v>21.608818577403419</v>
      </c>
      <c r="U126" s="300"/>
      <c r="V126" s="300">
        <v>18.685544021287843</v>
      </c>
      <c r="W126" s="300">
        <v>1.1599728659794046</v>
      </c>
      <c r="X126" s="300">
        <v>1.5318214605611193</v>
      </c>
      <c r="Y126" s="300">
        <f t="shared" ref="Y126:Y127" si="198">SUM(V126:X126)</f>
        <v>21.377338347828367</v>
      </c>
    </row>
    <row r="127" spans="1:25" x14ac:dyDescent="0.2">
      <c r="A127" s="264" t="s">
        <v>363</v>
      </c>
      <c r="B127" s="301">
        <f>SUM(B125:B126)</f>
        <v>37.937968614636667</v>
      </c>
      <c r="C127" s="301">
        <f t="shared" ref="C127" si="199">SUM(C125:C126)</f>
        <v>8.1311018704138878</v>
      </c>
      <c r="D127" s="301">
        <f t="shared" ref="D127" si="200">SUM(D125:D126)</f>
        <v>1.5859295149494546</v>
      </c>
      <c r="E127" s="301">
        <f t="shared" si="194"/>
        <v>47.655000000000008</v>
      </c>
      <c r="F127" s="301"/>
      <c r="G127" s="301">
        <f>SUM(G125:G126)</f>
        <v>35.228758823874195</v>
      </c>
      <c r="H127" s="301">
        <f t="shared" ref="H127" si="201">SUM(H125:H126)</f>
        <v>7.5077183319608931</v>
      </c>
      <c r="I127" s="301">
        <f t="shared" ref="I127" si="202">SUM(I125:I126)</f>
        <v>2.5255228441648621</v>
      </c>
      <c r="J127" s="301">
        <f t="shared" si="195"/>
        <v>45.261999999999951</v>
      </c>
      <c r="K127" s="301"/>
      <c r="L127" s="301">
        <f>SUM(L125:L126)</f>
        <v>34.739168635054369</v>
      </c>
      <c r="M127" s="301">
        <f t="shared" ref="M127" si="203">SUM(M125:M126)</f>
        <v>7.88507102991331</v>
      </c>
      <c r="N127" s="301">
        <f t="shared" ref="N127" si="204">SUM(N125:N126)</f>
        <v>2.6597603350323222</v>
      </c>
      <c r="O127" s="301">
        <f t="shared" si="196"/>
        <v>45.284000000000006</v>
      </c>
      <c r="P127" s="301"/>
      <c r="Q127" s="301">
        <f>SUM(Q125:Q126)</f>
        <v>34.958677049697776</v>
      </c>
      <c r="R127" s="301">
        <f t="shared" ref="R127" si="205">SUM(R125:R126)</f>
        <v>7.8912874884109572</v>
      </c>
      <c r="S127" s="301">
        <f t="shared" ref="S127" si="206">SUM(S125:S126)</f>
        <v>2.8040354618912455</v>
      </c>
      <c r="T127" s="301">
        <f t="shared" si="197"/>
        <v>45.653999999999982</v>
      </c>
      <c r="U127" s="301"/>
      <c r="V127" s="301">
        <f>SUM(V125:V126)</f>
        <v>34.317182564960774</v>
      </c>
      <c r="W127" s="301">
        <f t="shared" ref="W127" si="207">SUM(W125:W126)</f>
        <v>7.749787237947225</v>
      </c>
      <c r="X127" s="301">
        <f t="shared" ref="X127" si="208">SUM(X125:X126)</f>
        <v>2.8360301970919854</v>
      </c>
      <c r="Y127" s="301">
        <f t="shared" si="198"/>
        <v>44.902999999999984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4.2322643320603497</v>
      </c>
      <c r="C134" s="300">
        <v>3.1181836884378851</v>
      </c>
      <c r="D134" s="300">
        <v>0.76198911951298209</v>
      </c>
      <c r="E134" s="300">
        <f>SUM(B134:D134)</f>
        <v>8.1124371400112167</v>
      </c>
      <c r="F134" s="300"/>
      <c r="G134" s="300">
        <v>4.2529506718853476</v>
      </c>
      <c r="H134" s="300">
        <v>2.6917223229915566</v>
      </c>
      <c r="I134" s="300">
        <v>0.95212388013060412</v>
      </c>
      <c r="J134" s="300">
        <f>SUM(G134:I134)</f>
        <v>7.8967968750075084</v>
      </c>
      <c r="K134" s="300"/>
      <c r="L134" s="300">
        <v>5.6831734668427352</v>
      </c>
      <c r="M134" s="300">
        <v>2.656438050866027</v>
      </c>
      <c r="N134" s="300">
        <v>3.457923925544276</v>
      </c>
      <c r="O134" s="300">
        <f>SUM(L134:N134)</f>
        <v>11.797535443253039</v>
      </c>
      <c r="P134" s="300"/>
      <c r="Q134" s="300">
        <v>5.0869241679895625</v>
      </c>
      <c r="R134" s="300">
        <v>2.1959677469067911</v>
      </c>
      <c r="S134" s="300">
        <v>3.0309364719727632</v>
      </c>
      <c r="T134" s="300">
        <f>SUM(Q134:S134)</f>
        <v>10.313828386869117</v>
      </c>
      <c r="U134" s="300"/>
      <c r="V134" s="300">
        <v>5.7637105118607312</v>
      </c>
      <c r="W134" s="300">
        <v>2.1272892002763122</v>
      </c>
      <c r="X134" s="300">
        <v>3.2304011325186437</v>
      </c>
      <c r="Y134" s="300">
        <f>SUM(V134:X134)</f>
        <v>11.121400844655687</v>
      </c>
    </row>
    <row r="135" spans="1:25" x14ac:dyDescent="0.2">
      <c r="A135" s="260" t="s">
        <v>364</v>
      </c>
      <c r="B135" s="300">
        <v>4.8428110999082659</v>
      </c>
      <c r="C135" s="300">
        <v>0.64064414373103973</v>
      </c>
      <c r="D135" s="300">
        <v>2.0791076163494902</v>
      </c>
      <c r="E135" s="300">
        <f t="shared" ref="E135:E136" si="209">SUM(B135:D135)</f>
        <v>7.5625628599887955</v>
      </c>
      <c r="F135" s="300"/>
      <c r="G135" s="300">
        <v>6.0792840230038436</v>
      </c>
      <c r="H135" s="300">
        <v>1.3838383105770826</v>
      </c>
      <c r="I135" s="300">
        <v>3.0180807914115655</v>
      </c>
      <c r="J135" s="300">
        <f t="shared" ref="J135:J136" si="210">SUM(G135:I135)</f>
        <v>10.481203124992492</v>
      </c>
      <c r="K135" s="300"/>
      <c r="L135" s="300">
        <v>7.1589173783761586</v>
      </c>
      <c r="M135" s="300">
        <v>1.1232683446201646</v>
      </c>
      <c r="N135" s="300">
        <v>1.7722788337506787</v>
      </c>
      <c r="O135" s="300">
        <f t="shared" ref="O135:O136" si="211">SUM(L135:N135)</f>
        <v>10.054464556747002</v>
      </c>
      <c r="P135" s="300"/>
      <c r="Q135" s="300">
        <v>6.1831889881183644</v>
      </c>
      <c r="R135" s="300">
        <v>0.97298414373494835</v>
      </c>
      <c r="S135" s="300">
        <v>1.610998481277542</v>
      </c>
      <c r="T135" s="300">
        <f t="shared" ref="T135:T136" si="212">SUM(Q135:S135)</f>
        <v>8.7671716131308557</v>
      </c>
      <c r="U135" s="300"/>
      <c r="V135" s="300">
        <v>6.5402302708558695</v>
      </c>
      <c r="W135" s="300">
        <v>1.047857667298377</v>
      </c>
      <c r="X135" s="300">
        <v>1.8515112171900767</v>
      </c>
      <c r="Y135" s="300">
        <f t="shared" ref="Y135:Y136" si="213">SUM(V135:X135)</f>
        <v>9.4395991553443235</v>
      </c>
    </row>
    <row r="136" spans="1:25" x14ac:dyDescent="0.2">
      <c r="A136" s="264" t="s">
        <v>363</v>
      </c>
      <c r="B136" s="301">
        <f>SUM(B134:B135)</f>
        <v>9.0750754319686155</v>
      </c>
      <c r="C136" s="301">
        <f t="shared" ref="C136" si="214">SUM(C134:C135)</f>
        <v>3.758827832168925</v>
      </c>
      <c r="D136" s="301">
        <f t="shared" ref="D136" si="215">SUM(D134:D135)</f>
        <v>2.8410967358624721</v>
      </c>
      <c r="E136" s="301">
        <f t="shared" si="209"/>
        <v>15.675000000000011</v>
      </c>
      <c r="F136" s="301"/>
      <c r="G136" s="301">
        <f>SUM(G134:G135)</f>
        <v>10.332234694889191</v>
      </c>
      <c r="H136" s="301">
        <f t="shared" ref="H136" si="216">SUM(H134:H135)</f>
        <v>4.0755606335686387</v>
      </c>
      <c r="I136" s="301">
        <f t="shared" ref="I136" si="217">SUM(I134:I135)</f>
        <v>3.9702046715421697</v>
      </c>
      <c r="J136" s="301">
        <f t="shared" si="210"/>
        <v>18.378</v>
      </c>
      <c r="K136" s="301"/>
      <c r="L136" s="301">
        <f>SUM(L134:L135)</f>
        <v>12.842090845218895</v>
      </c>
      <c r="M136" s="301">
        <f t="shared" ref="M136" si="218">SUM(M134:M135)</f>
        <v>3.7797063954861914</v>
      </c>
      <c r="N136" s="301">
        <f t="shared" ref="N136" si="219">SUM(N134:N135)</f>
        <v>5.2302027592949543</v>
      </c>
      <c r="O136" s="301">
        <f t="shared" si="211"/>
        <v>21.852000000000039</v>
      </c>
      <c r="P136" s="301"/>
      <c r="Q136" s="301">
        <f>SUM(Q134:Q135)</f>
        <v>11.270113156107927</v>
      </c>
      <c r="R136" s="301">
        <f t="shared" ref="R136" si="220">SUM(R134:R135)</f>
        <v>3.1689518906417393</v>
      </c>
      <c r="S136" s="301">
        <f t="shared" ref="S136" si="221">SUM(S134:S135)</f>
        <v>4.6419349532503054</v>
      </c>
      <c r="T136" s="301">
        <f t="shared" si="212"/>
        <v>19.080999999999971</v>
      </c>
      <c r="U136" s="301"/>
      <c r="V136" s="301">
        <f>SUM(V134:V135)</f>
        <v>12.303940782716602</v>
      </c>
      <c r="W136" s="301">
        <f t="shared" ref="W136" si="222">SUM(W134:W135)</f>
        <v>3.1751468675746892</v>
      </c>
      <c r="X136" s="301">
        <f t="shared" ref="X136" si="223">SUM(X134:X135)</f>
        <v>5.0819123497087206</v>
      </c>
      <c r="Y136" s="301">
        <f t="shared" si="213"/>
        <v>20.561000000000011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23.678640789368352</v>
      </c>
      <c r="C143" s="300">
        <v>12.258725470506068</v>
      </c>
      <c r="D143" s="300">
        <v>4.2940281283300603</v>
      </c>
      <c r="E143" s="300">
        <f>SUM(B143:D143)</f>
        <v>40.231394388204485</v>
      </c>
      <c r="F143" s="300"/>
      <c r="G143" s="300">
        <v>22.710772077139488</v>
      </c>
      <c r="H143" s="300">
        <v>14.164426288760046</v>
      </c>
      <c r="I143" s="300">
        <v>3.8766574552312134</v>
      </c>
      <c r="J143" s="300">
        <f>SUM(G143:I143)</f>
        <v>40.751855821130746</v>
      </c>
      <c r="K143" s="300"/>
      <c r="L143" s="300">
        <v>28.263739072876458</v>
      </c>
      <c r="M143" s="300">
        <v>13.926317756343654</v>
      </c>
      <c r="N143" s="300">
        <v>3.7038707657149468</v>
      </c>
      <c r="O143" s="300">
        <f>SUM(L143:N143)</f>
        <v>45.893927594935057</v>
      </c>
      <c r="P143" s="300"/>
      <c r="Q143" s="300">
        <v>29.721195178498377</v>
      </c>
      <c r="R143" s="300">
        <v>14.814609449031332</v>
      </c>
      <c r="S143" s="300">
        <v>4.0350883909669237</v>
      </c>
      <c r="T143" s="300">
        <f>SUM(Q143:S143)</f>
        <v>48.570893018496633</v>
      </c>
      <c r="U143" s="300"/>
      <c r="V143" s="300">
        <v>31.794965249564211</v>
      </c>
      <c r="W143" s="300">
        <v>16.061665233662762</v>
      </c>
      <c r="X143" s="300">
        <v>4.5678920274390276</v>
      </c>
      <c r="Y143" s="300">
        <f>SUM(V143:X143)</f>
        <v>52.424522510666002</v>
      </c>
    </row>
    <row r="144" spans="1:25" x14ac:dyDescent="0.2">
      <c r="A144" s="260" t="s">
        <v>364</v>
      </c>
      <c r="B144" s="300">
        <v>34.256746636112915</v>
      </c>
      <c r="C144" s="300">
        <v>4.426498146265998</v>
      </c>
      <c r="D144" s="300">
        <v>7.2423608294165884</v>
      </c>
      <c r="E144" s="300">
        <f t="shared" ref="E144:E145" si="224">SUM(B144:D144)</f>
        <v>45.925605611795504</v>
      </c>
      <c r="F144" s="300"/>
      <c r="G144" s="300">
        <v>37.793599903849476</v>
      </c>
      <c r="H144" s="300">
        <v>4.759168569066631</v>
      </c>
      <c r="I144" s="300">
        <v>10.811375705953257</v>
      </c>
      <c r="J144" s="300">
        <f t="shared" ref="J144:J145" si="225">SUM(G144:I144)</f>
        <v>53.364144178869367</v>
      </c>
      <c r="K144" s="300"/>
      <c r="L144" s="300">
        <v>33.314158628479326</v>
      </c>
      <c r="M144" s="300">
        <v>5.1528261909837463</v>
      </c>
      <c r="N144" s="300">
        <v>10.374087585601801</v>
      </c>
      <c r="O144" s="300">
        <f t="shared" ref="O144:O145" si="226">SUM(L144:N144)</f>
        <v>48.841072405064871</v>
      </c>
      <c r="P144" s="300"/>
      <c r="Q144" s="300">
        <v>34.133089616961534</v>
      </c>
      <c r="R144" s="300">
        <v>5.4755556069303051</v>
      </c>
      <c r="S144" s="300">
        <v>11.009461757611355</v>
      </c>
      <c r="T144" s="300">
        <f t="shared" ref="T144:T145" si="227">SUM(Q144:S144)</f>
        <v>50.618106981503196</v>
      </c>
      <c r="U144" s="300"/>
      <c r="V144" s="300">
        <v>35.511980283050661</v>
      </c>
      <c r="W144" s="300">
        <v>6.0655940213735873</v>
      </c>
      <c r="X144" s="300">
        <v>12.003903184909763</v>
      </c>
      <c r="Y144" s="300">
        <f t="shared" ref="Y144:Y145" si="228">SUM(V144:X144)</f>
        <v>53.581477489334006</v>
      </c>
    </row>
    <row r="145" spans="1:25" x14ac:dyDescent="0.2">
      <c r="A145" s="264" t="s">
        <v>363</v>
      </c>
      <c r="B145" s="301">
        <f>SUM(B143:B144)</f>
        <v>57.935387425481267</v>
      </c>
      <c r="C145" s="301">
        <f t="shared" ref="C145" si="229">SUM(C143:C144)</f>
        <v>16.685223616772067</v>
      </c>
      <c r="D145" s="301">
        <f t="shared" ref="D145" si="230">SUM(D143:D144)</f>
        <v>11.536388957746649</v>
      </c>
      <c r="E145" s="301">
        <f t="shared" si="224"/>
        <v>86.156999999999982</v>
      </c>
      <c r="F145" s="301"/>
      <c r="G145" s="301">
        <f>SUM(G143:G144)</f>
        <v>60.504371980988964</v>
      </c>
      <c r="H145" s="301">
        <f t="shared" ref="H145" si="231">SUM(H143:H144)</f>
        <v>18.923594857826679</v>
      </c>
      <c r="I145" s="301">
        <f t="shared" ref="I145" si="232">SUM(I143:I144)</f>
        <v>14.688033161184471</v>
      </c>
      <c r="J145" s="301">
        <f t="shared" si="225"/>
        <v>94.116000000000128</v>
      </c>
      <c r="K145" s="301"/>
      <c r="L145" s="301">
        <f>SUM(L143:L144)</f>
        <v>61.577897701355781</v>
      </c>
      <c r="M145" s="301">
        <f t="shared" ref="M145" si="233">SUM(M143:M144)</f>
        <v>19.079143947327399</v>
      </c>
      <c r="N145" s="301">
        <f t="shared" ref="N145" si="234">SUM(N143:N144)</f>
        <v>14.077958351316749</v>
      </c>
      <c r="O145" s="301">
        <f t="shared" si="226"/>
        <v>94.734999999999928</v>
      </c>
      <c r="P145" s="301"/>
      <c r="Q145" s="301">
        <f>SUM(Q143:Q144)</f>
        <v>63.854284795459911</v>
      </c>
      <c r="R145" s="301">
        <f t="shared" ref="R145" si="235">SUM(R143:R144)</f>
        <v>20.290165055961637</v>
      </c>
      <c r="S145" s="301">
        <f t="shared" ref="S145" si="236">SUM(S143:S144)</f>
        <v>15.044550148578278</v>
      </c>
      <c r="T145" s="301">
        <f t="shared" si="227"/>
        <v>99.188999999999822</v>
      </c>
      <c r="U145" s="301"/>
      <c r="V145" s="301">
        <f>SUM(V143:V144)</f>
        <v>67.306945532614876</v>
      </c>
      <c r="W145" s="301">
        <f t="shared" ref="W145" si="237">SUM(W143:W144)</f>
        <v>22.12725925503635</v>
      </c>
      <c r="X145" s="301">
        <f t="shared" ref="X145" si="238">SUM(X143:X144)</f>
        <v>16.571795212348789</v>
      </c>
      <c r="Y145" s="301">
        <f t="shared" si="228"/>
        <v>106.00600000000001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18.905036590698895</v>
      </c>
      <c r="C152" s="300">
        <v>22.405823731785809</v>
      </c>
      <c r="D152" s="300">
        <v>3.9272091499425015</v>
      </c>
      <c r="E152" s="300">
        <f>SUM(B152:D152)</f>
        <v>45.238069472427199</v>
      </c>
      <c r="F152" s="300"/>
      <c r="G152" s="300">
        <v>19.565256133004929</v>
      </c>
      <c r="H152" s="300">
        <v>19.512040170930042</v>
      </c>
      <c r="I152" s="300">
        <v>4.430348736278801</v>
      </c>
      <c r="J152" s="300">
        <f>SUM(G152:I152)</f>
        <v>43.507645040213774</v>
      </c>
      <c r="K152" s="300"/>
      <c r="L152" s="300">
        <v>22.758429992630859</v>
      </c>
      <c r="M152" s="300">
        <v>19.590856652662275</v>
      </c>
      <c r="N152" s="300">
        <v>6.051061533887065</v>
      </c>
      <c r="O152" s="300">
        <f>SUM(L152:N152)</f>
        <v>48.400348179180199</v>
      </c>
      <c r="P152" s="300"/>
      <c r="Q152" s="300">
        <v>24.720804708521154</v>
      </c>
      <c r="R152" s="300">
        <v>20.511484687649368</v>
      </c>
      <c r="S152" s="300">
        <v>6.3483496209433925</v>
      </c>
      <c r="T152" s="300">
        <f>SUM(Q152:S152)</f>
        <v>51.580639017113917</v>
      </c>
      <c r="U152" s="300"/>
      <c r="V152" s="300">
        <v>27.097032293981208</v>
      </c>
      <c r="W152" s="300">
        <v>21.241646136763265</v>
      </c>
      <c r="X152" s="300">
        <v>6.86829710649641</v>
      </c>
      <c r="Y152" s="300">
        <f>SUM(V152:X152)</f>
        <v>55.206975537240879</v>
      </c>
    </row>
    <row r="153" spans="1:25" x14ac:dyDescent="0.2">
      <c r="A153" s="260" t="s">
        <v>364</v>
      </c>
      <c r="B153" s="300">
        <v>42.091978979647557</v>
      </c>
      <c r="C153" s="300">
        <v>15.602231097443811</v>
      </c>
      <c r="D153" s="300">
        <v>8.3157204504814928</v>
      </c>
      <c r="E153" s="300">
        <f t="shared" ref="E153:E154" si="239">SUM(B153:D153)</f>
        <v>66.009930527572863</v>
      </c>
      <c r="F153" s="300"/>
      <c r="G153" s="300">
        <v>34.210672559309913</v>
      </c>
      <c r="H153" s="300">
        <v>14.823761814301468</v>
      </c>
      <c r="I153" s="300">
        <v>10.835920586174757</v>
      </c>
      <c r="J153" s="300">
        <f t="shared" ref="J153:J154" si="240">SUM(G153:I153)</f>
        <v>59.870354959786141</v>
      </c>
      <c r="K153" s="300"/>
      <c r="L153" s="300">
        <v>38.248016927904175</v>
      </c>
      <c r="M153" s="300">
        <v>13.249003070686882</v>
      </c>
      <c r="N153" s="300">
        <v>4.1616318222287632</v>
      </c>
      <c r="O153" s="300">
        <f t="shared" ref="O153:O154" si="241">SUM(L153:N153)</f>
        <v>55.65865182081982</v>
      </c>
      <c r="P153" s="300"/>
      <c r="Q153" s="300">
        <v>40.811978282972134</v>
      </c>
      <c r="R153" s="300">
        <v>14.10823919436921</v>
      </c>
      <c r="S153" s="300">
        <v>4.3711435055448149</v>
      </c>
      <c r="T153" s="300">
        <f t="shared" ref="T153:T154" si="242">SUM(Q153:S153)</f>
        <v>59.291360982886161</v>
      </c>
      <c r="U153" s="300"/>
      <c r="V153" s="300">
        <v>43.760606267707544</v>
      </c>
      <c r="W153" s="300">
        <v>14.988704320283945</v>
      </c>
      <c r="X153" s="300">
        <v>4.7017138747675018</v>
      </c>
      <c r="Y153" s="300">
        <f t="shared" ref="Y153:Y154" si="243">SUM(V153:X153)</f>
        <v>63.451024462758987</v>
      </c>
    </row>
    <row r="154" spans="1:25" x14ac:dyDescent="0.2">
      <c r="A154" s="264" t="s">
        <v>363</v>
      </c>
      <c r="B154" s="301">
        <f>SUM(B152:B153)</f>
        <v>60.997015570346448</v>
      </c>
      <c r="C154" s="301">
        <f t="shared" ref="C154" si="244">SUM(C152:C153)</f>
        <v>38.008054829229621</v>
      </c>
      <c r="D154" s="301">
        <f t="shared" ref="D154" si="245">SUM(D152:D153)</f>
        <v>12.242929600423995</v>
      </c>
      <c r="E154" s="301">
        <f t="shared" si="239"/>
        <v>111.24800000000006</v>
      </c>
      <c r="F154" s="301"/>
      <c r="G154" s="301">
        <f>SUM(G152:G153)</f>
        <v>53.775928692314842</v>
      </c>
      <c r="H154" s="301">
        <f t="shared" ref="H154" si="246">SUM(H152:H153)</f>
        <v>34.335801985231512</v>
      </c>
      <c r="I154" s="301">
        <f t="shared" ref="I154" si="247">SUM(I152:I153)</f>
        <v>15.266269322453557</v>
      </c>
      <c r="J154" s="301">
        <f t="shared" si="240"/>
        <v>103.3779999999999</v>
      </c>
      <c r="K154" s="301"/>
      <c r="L154" s="301">
        <f>SUM(L152:L153)</f>
        <v>61.006446920535033</v>
      </c>
      <c r="M154" s="301">
        <f t="shared" ref="M154" si="248">SUM(M152:M153)</f>
        <v>32.839859723349157</v>
      </c>
      <c r="N154" s="301">
        <f t="shared" ref="N154" si="249">SUM(N152:N153)</f>
        <v>10.212693356115828</v>
      </c>
      <c r="O154" s="301">
        <f t="shared" si="241"/>
        <v>104.05900000000003</v>
      </c>
      <c r="P154" s="301"/>
      <c r="Q154" s="301">
        <f>SUM(Q152:Q153)</f>
        <v>65.532782991493292</v>
      </c>
      <c r="R154" s="301">
        <f t="shared" ref="R154" si="250">SUM(R152:R153)</f>
        <v>34.619723882018576</v>
      </c>
      <c r="S154" s="301">
        <f t="shared" ref="S154" si="251">SUM(S152:S153)</f>
        <v>10.719493126488207</v>
      </c>
      <c r="T154" s="301">
        <f t="shared" si="242"/>
        <v>110.87200000000007</v>
      </c>
      <c r="U154" s="301"/>
      <c r="V154" s="301">
        <f>SUM(V152:V153)</f>
        <v>70.857638561688759</v>
      </c>
      <c r="W154" s="301">
        <f t="shared" ref="W154" si="252">SUM(W152:W153)</f>
        <v>36.230350457047209</v>
      </c>
      <c r="X154" s="301">
        <f t="shared" ref="X154" si="253">SUM(X152:X153)</f>
        <v>11.570010981263913</v>
      </c>
      <c r="Y154" s="301">
        <f t="shared" si="243"/>
        <v>118.65799999999987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13.711814083035263</v>
      </c>
      <c r="C161" s="300">
        <v>15.489059402697878</v>
      </c>
      <c r="D161" s="300">
        <v>0.26567069210815031</v>
      </c>
      <c r="E161" s="300">
        <f>SUM(B161:D161)</f>
        <v>29.466544177841289</v>
      </c>
      <c r="F161" s="300"/>
      <c r="G161" s="300">
        <v>14.678232783436837</v>
      </c>
      <c r="H161" s="300">
        <v>14.54167794244769</v>
      </c>
      <c r="I161" s="300">
        <v>0.28111462119284458</v>
      </c>
      <c r="J161" s="300">
        <f>SUM(G161:I161)</f>
        <v>29.50102534707737</v>
      </c>
      <c r="K161" s="300"/>
      <c r="L161" s="300">
        <v>15.54658937186918</v>
      </c>
      <c r="M161" s="300">
        <v>15.168142697948149</v>
      </c>
      <c r="N161" s="300">
        <v>0.71289892232379526</v>
      </c>
      <c r="O161" s="300">
        <f>SUM(L161:N161)</f>
        <v>31.427630992141125</v>
      </c>
      <c r="P161" s="300"/>
      <c r="Q161" s="300">
        <v>15.624801449044934</v>
      </c>
      <c r="R161" s="300">
        <v>15.275670303277431</v>
      </c>
      <c r="S161" s="300">
        <v>0.7171853880440785</v>
      </c>
      <c r="T161" s="300">
        <f>SUM(Q161:S161)</f>
        <v>31.617657140366447</v>
      </c>
      <c r="U161" s="300"/>
      <c r="V161" s="300">
        <v>15.77262565050305</v>
      </c>
      <c r="W161" s="300">
        <v>15.426714095050096</v>
      </c>
      <c r="X161" s="300">
        <v>0.7299439751349156</v>
      </c>
      <c r="Y161" s="300">
        <f>SUM(V161:X161)</f>
        <v>31.929283720688062</v>
      </c>
    </row>
    <row r="162" spans="1:25" x14ac:dyDescent="0.2">
      <c r="A162" s="260" t="s">
        <v>364</v>
      </c>
      <c r="B162" s="300">
        <v>16.358901892894306</v>
      </c>
      <c r="C162" s="300">
        <v>2.8385539292644033</v>
      </c>
      <c r="D162" s="300">
        <v>0</v>
      </c>
      <c r="E162" s="300">
        <f t="shared" ref="E162:E163" si="254">SUM(B162:D162)</f>
        <v>19.197455822158709</v>
      </c>
      <c r="F162" s="300"/>
      <c r="G162" s="300">
        <v>17.296318702868518</v>
      </c>
      <c r="H162" s="300">
        <v>2.6788292796525495</v>
      </c>
      <c r="I162" s="300">
        <v>1.053826670401611</v>
      </c>
      <c r="J162" s="300">
        <f t="shared" ref="J162:J163" si="255">SUM(G162:I162)</f>
        <v>21.028974652922681</v>
      </c>
      <c r="K162" s="300"/>
      <c r="L162" s="300">
        <v>18.171590115242978</v>
      </c>
      <c r="M162" s="300">
        <v>2.7915172798165049</v>
      </c>
      <c r="N162" s="300">
        <v>1.0752616127993819</v>
      </c>
      <c r="O162" s="300">
        <f t="shared" ref="O162:O163" si="256">SUM(L162:N162)</f>
        <v>22.038369007858861</v>
      </c>
      <c r="P162" s="300"/>
      <c r="Q162" s="300">
        <v>17.894153893658888</v>
      </c>
      <c r="R162" s="300">
        <v>2.9567339546809177</v>
      </c>
      <c r="S162" s="300">
        <v>1.0814550112937704</v>
      </c>
      <c r="T162" s="300">
        <f t="shared" ref="T162:T163" si="257">SUM(Q162:S162)</f>
        <v>21.932342859633575</v>
      </c>
      <c r="U162" s="300"/>
      <c r="V162" s="300">
        <v>17.327580449538239</v>
      </c>
      <c r="W162" s="300">
        <v>3.2925132496513081</v>
      </c>
      <c r="X162" s="300">
        <v>1.1036225801224284</v>
      </c>
      <c r="Y162" s="300">
        <f t="shared" ref="Y162:Y163" si="258">SUM(V162:X162)</f>
        <v>21.723716279311976</v>
      </c>
    </row>
    <row r="163" spans="1:25" x14ac:dyDescent="0.2">
      <c r="A163" s="264" t="s">
        <v>363</v>
      </c>
      <c r="B163" s="301">
        <f>SUM(B161:B162)</f>
        <v>30.070715975929566</v>
      </c>
      <c r="C163" s="301">
        <f t="shared" ref="C163" si="259">SUM(C161:C162)</f>
        <v>18.327613331962283</v>
      </c>
      <c r="D163" s="301">
        <f t="shared" ref="D163" si="260">SUM(D161:D162)</f>
        <v>0.26567069210815031</v>
      </c>
      <c r="E163" s="301">
        <f t="shared" si="254"/>
        <v>48.664000000000001</v>
      </c>
      <c r="F163" s="301"/>
      <c r="G163" s="301">
        <f>SUM(G161:G162)</f>
        <v>31.974551486305355</v>
      </c>
      <c r="H163" s="301">
        <f t="shared" ref="H163" si="261">SUM(H161:H162)</f>
        <v>17.220507222100238</v>
      </c>
      <c r="I163" s="301">
        <f t="shared" ref="I163" si="262">SUM(I161:I162)</f>
        <v>1.3349412915944556</v>
      </c>
      <c r="J163" s="301">
        <f t="shared" si="255"/>
        <v>50.530000000000051</v>
      </c>
      <c r="K163" s="301"/>
      <c r="L163" s="301">
        <f>SUM(L161:L162)</f>
        <v>33.71817948711216</v>
      </c>
      <c r="M163" s="301">
        <f t="shared" ref="M163" si="263">SUM(M161:M162)</f>
        <v>17.959659977764652</v>
      </c>
      <c r="N163" s="301">
        <f t="shared" ref="N163" si="264">SUM(N161:N162)</f>
        <v>1.7881605351231773</v>
      </c>
      <c r="O163" s="301">
        <f t="shared" si="256"/>
        <v>53.465999999999987</v>
      </c>
      <c r="P163" s="301"/>
      <c r="Q163" s="301">
        <f>SUM(Q161:Q162)</f>
        <v>33.518955342703819</v>
      </c>
      <c r="R163" s="301">
        <f t="shared" ref="R163" si="265">SUM(R161:R162)</f>
        <v>18.232404257958351</v>
      </c>
      <c r="S163" s="301">
        <f t="shared" ref="S163" si="266">SUM(S161:S162)</f>
        <v>1.7986403993378488</v>
      </c>
      <c r="T163" s="301">
        <f t="shared" si="257"/>
        <v>53.550000000000018</v>
      </c>
      <c r="U163" s="301"/>
      <c r="V163" s="301">
        <f>SUM(V161:V162)</f>
        <v>33.100206100041291</v>
      </c>
      <c r="W163" s="301">
        <f t="shared" ref="W163" si="267">SUM(W161:W162)</f>
        <v>18.719227344701405</v>
      </c>
      <c r="X163" s="301">
        <f t="shared" ref="X163" si="268">SUM(X161:X162)</f>
        <v>1.8335665552573439</v>
      </c>
      <c r="Y163" s="301">
        <f t="shared" si="258"/>
        <v>53.653000000000041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29.030804933418619</v>
      </c>
      <c r="C170" s="300">
        <v>40.532300267166335</v>
      </c>
      <c r="D170" s="300">
        <v>5.1401670111001581</v>
      </c>
      <c r="E170" s="300">
        <f>SUM(B170:D170)</f>
        <v>74.703272211685118</v>
      </c>
      <c r="F170" s="300"/>
      <c r="G170" s="300">
        <v>30.910206548314054</v>
      </c>
      <c r="H170" s="300">
        <v>40.245506776892064</v>
      </c>
      <c r="I170" s="300">
        <v>4.1930558379192089</v>
      </c>
      <c r="J170" s="300">
        <f>SUM(G170:I170)</f>
        <v>75.348769163125326</v>
      </c>
      <c r="K170" s="300"/>
      <c r="L170" s="300">
        <v>31.246409579983411</v>
      </c>
      <c r="M170" s="300">
        <v>38.256607580673204</v>
      </c>
      <c r="N170" s="300">
        <v>7.1365039116420288</v>
      </c>
      <c r="O170" s="300">
        <f>SUM(L170:N170)</f>
        <v>76.639521072298635</v>
      </c>
      <c r="P170" s="300"/>
      <c r="Q170" s="300">
        <v>31.93375931467348</v>
      </c>
      <c r="R170" s="300">
        <v>37.425145804977795</v>
      </c>
      <c r="S170" s="300">
        <v>7.2145973037118472</v>
      </c>
      <c r="T170" s="300">
        <f>SUM(Q170:S170)</f>
        <v>76.573502423363109</v>
      </c>
      <c r="U170" s="300"/>
      <c r="V170" s="300">
        <v>34.270914017822378</v>
      </c>
      <c r="W170" s="300">
        <v>36.715195854619729</v>
      </c>
      <c r="X170" s="300">
        <v>7.4097373530234076</v>
      </c>
      <c r="Y170" s="300">
        <f>SUM(V170:X170)</f>
        <v>78.395847225465516</v>
      </c>
    </row>
    <row r="171" spans="1:25" x14ac:dyDescent="0.2">
      <c r="A171" s="260" t="s">
        <v>364</v>
      </c>
      <c r="B171" s="300">
        <v>20.579627501114537</v>
      </c>
      <c r="C171" s="300">
        <v>8.1228341288247279</v>
      </c>
      <c r="D171" s="300">
        <v>5.4232661583756681</v>
      </c>
      <c r="E171" s="300">
        <f t="shared" ref="E171" si="269">SUM(B171:D171)</f>
        <v>34.125727788314933</v>
      </c>
      <c r="F171" s="300"/>
      <c r="G171" s="300">
        <v>21.483858109092338</v>
      </c>
      <c r="H171" s="300">
        <v>7.5429261052734109</v>
      </c>
      <c r="I171" s="300">
        <v>4.2194466225091416</v>
      </c>
      <c r="J171" s="300">
        <f t="shared" ref="J171:J172" si="270">SUM(G171:I171)</f>
        <v>33.246230836874886</v>
      </c>
      <c r="K171" s="300"/>
      <c r="L171" s="300">
        <v>20.51392802481714</v>
      </c>
      <c r="M171" s="300">
        <v>7.3173810153504038</v>
      </c>
      <c r="N171" s="300">
        <v>3.3631698875339833</v>
      </c>
      <c r="O171" s="300">
        <f t="shared" ref="O171:O172" si="271">SUM(L171:N171)</f>
        <v>31.194478927701525</v>
      </c>
      <c r="P171" s="300"/>
      <c r="Q171" s="300">
        <v>20.241454834767982</v>
      </c>
      <c r="R171" s="300">
        <v>7.4135478235055663</v>
      </c>
      <c r="S171" s="300">
        <v>3.4274949183633923</v>
      </c>
      <c r="T171" s="300">
        <f t="shared" ref="T171:T172" si="272">SUM(Q171:S171)</f>
        <v>31.082497576636943</v>
      </c>
      <c r="U171" s="300"/>
      <c r="V171" s="300">
        <v>20.23573611157757</v>
      </c>
      <c r="W171" s="300">
        <v>7.7682730306754015</v>
      </c>
      <c r="X171" s="300">
        <v>3.6231436322813582</v>
      </c>
      <c r="Y171" s="300">
        <f t="shared" ref="Y171:Y172" si="273">SUM(V171:X171)</f>
        <v>31.627152774534331</v>
      </c>
    </row>
    <row r="172" spans="1:25" x14ac:dyDescent="0.2">
      <c r="A172" s="264" t="s">
        <v>363</v>
      </c>
      <c r="B172" s="301">
        <f>SUM(B170:B171)</f>
        <v>49.610432434533152</v>
      </c>
      <c r="C172" s="301">
        <f t="shared" ref="C172" si="274">SUM(C170:C171)</f>
        <v>48.655134395991062</v>
      </c>
      <c r="D172" s="301">
        <f t="shared" ref="D172" si="275">SUM(D170:D171)</f>
        <v>10.563433169475825</v>
      </c>
      <c r="E172" s="301">
        <f>SUM(B172:D172)</f>
        <v>108.82900000000005</v>
      </c>
      <c r="F172" s="301"/>
      <c r="G172" s="301">
        <f>SUM(G170:G171)</f>
        <v>52.394064657406389</v>
      </c>
      <c r="H172" s="301">
        <f t="shared" ref="H172" si="276">SUM(H170:H171)</f>
        <v>47.788432882165473</v>
      </c>
      <c r="I172" s="301">
        <f t="shared" ref="I172" si="277">SUM(I170:I171)</f>
        <v>8.4125024604283496</v>
      </c>
      <c r="J172" s="301">
        <f t="shared" si="270"/>
        <v>108.59500000000023</v>
      </c>
      <c r="K172" s="301"/>
      <c r="L172" s="301">
        <f>SUM(L170:L171)</f>
        <v>51.760337604800554</v>
      </c>
      <c r="M172" s="301">
        <f t="shared" ref="M172" si="278">SUM(M170:M171)</f>
        <v>45.573988596023611</v>
      </c>
      <c r="N172" s="301">
        <f t="shared" ref="N172" si="279">SUM(N170:N171)</f>
        <v>10.499673799176012</v>
      </c>
      <c r="O172" s="301">
        <f t="shared" si="271"/>
        <v>107.83400000000017</v>
      </c>
      <c r="P172" s="301"/>
      <c r="Q172" s="301">
        <f>SUM(Q170:Q171)</f>
        <v>52.175214149441459</v>
      </c>
      <c r="R172" s="301">
        <f t="shared" ref="R172" si="280">SUM(R170:R171)</f>
        <v>44.838693628483362</v>
      </c>
      <c r="S172" s="301">
        <f t="shared" ref="S172" si="281">SUM(S170:S171)</f>
        <v>10.64209222207524</v>
      </c>
      <c r="T172" s="301">
        <f t="shared" si="272"/>
        <v>107.65600000000006</v>
      </c>
      <c r="U172" s="301"/>
      <c r="V172" s="301">
        <f>SUM(V170:V171)</f>
        <v>54.506650129399944</v>
      </c>
      <c r="W172" s="301">
        <f t="shared" ref="W172" si="282">SUM(W170:W171)</f>
        <v>44.483468885295132</v>
      </c>
      <c r="X172" s="301">
        <f t="shared" ref="X172" si="283">SUM(X170:X171)</f>
        <v>11.032880985304766</v>
      </c>
      <c r="Y172" s="301">
        <f t="shared" si="273"/>
        <v>110.02299999999984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56.493144415489134</v>
      </c>
      <c r="C179" s="300">
        <v>55.283886827581362</v>
      </c>
      <c r="D179" s="300">
        <v>6.350667321805723</v>
      </c>
      <c r="E179" s="300">
        <f>SUM(B179:D179)</f>
        <v>118.12769856487623</v>
      </c>
      <c r="F179" s="300"/>
      <c r="G179" s="300">
        <v>61.248678776300821</v>
      </c>
      <c r="H179" s="300">
        <v>55.797295523735151</v>
      </c>
      <c r="I179" s="300">
        <v>8.6417547444602185</v>
      </c>
      <c r="J179" s="300">
        <f>SUM(G179:I179)</f>
        <v>125.68772904449618</v>
      </c>
      <c r="K179" s="300"/>
      <c r="L179" s="300">
        <v>61.289997334318109</v>
      </c>
      <c r="M179" s="300">
        <v>58.124345051553398</v>
      </c>
      <c r="N179" s="300">
        <v>5.8245770861147639</v>
      </c>
      <c r="O179" s="300">
        <f>SUM(L179:N179)</f>
        <v>125.23891947198626</v>
      </c>
      <c r="P179" s="300"/>
      <c r="Q179" s="300">
        <v>67.331241866162799</v>
      </c>
      <c r="R179" s="300">
        <v>60.217532518888625</v>
      </c>
      <c r="S179" s="300">
        <v>6.600340070653635</v>
      </c>
      <c r="T179" s="300">
        <f>SUM(Q179:S179)</f>
        <v>134.14911445570505</v>
      </c>
      <c r="U179" s="300"/>
      <c r="V179" s="300">
        <v>77.333850218700377</v>
      </c>
      <c r="W179" s="300">
        <v>60.808691499881427</v>
      </c>
      <c r="X179" s="300">
        <v>7.7745205007554397</v>
      </c>
      <c r="Y179" s="300">
        <f>SUM(V179:X179)</f>
        <v>145.91706221933725</v>
      </c>
    </row>
    <row r="180" spans="1:25" x14ac:dyDescent="0.2">
      <c r="A180" s="260" t="s">
        <v>364</v>
      </c>
      <c r="B180" s="300">
        <v>19.908559424410846</v>
      </c>
      <c r="C180" s="300">
        <v>5.9116506503735957</v>
      </c>
      <c r="D180" s="300">
        <v>3.8920913603394269</v>
      </c>
      <c r="E180" s="300">
        <f t="shared" ref="E180:E181" si="284">SUM(B180:D180)</f>
        <v>29.712301435123869</v>
      </c>
      <c r="F180" s="300"/>
      <c r="G180" s="300">
        <v>22.108435440316608</v>
      </c>
      <c r="H180" s="300">
        <v>7.0127936564374407</v>
      </c>
      <c r="I180" s="300">
        <v>2.5600418587500213</v>
      </c>
      <c r="J180" s="300">
        <f t="shared" ref="J180:J181" si="285">SUM(G180:I180)</f>
        <v>31.681270955504072</v>
      </c>
      <c r="K180" s="300"/>
      <c r="L180" s="300">
        <v>22.914722934794572</v>
      </c>
      <c r="M180" s="300">
        <v>7.7918467681954633</v>
      </c>
      <c r="N180" s="300">
        <v>3.4145108250236733</v>
      </c>
      <c r="O180" s="300">
        <f t="shared" ref="O180:O181" si="286">SUM(L180:N180)</f>
        <v>34.121080528013707</v>
      </c>
      <c r="P180" s="300"/>
      <c r="Q180" s="300">
        <v>24.477293244007924</v>
      </c>
      <c r="R180" s="300">
        <v>8.538074178330131</v>
      </c>
      <c r="S180" s="300">
        <v>3.44751812195691</v>
      </c>
      <c r="T180" s="300">
        <f t="shared" ref="T180:T181" si="287">SUM(Q180:S180)</f>
        <v>36.46288554429497</v>
      </c>
      <c r="U180" s="300"/>
      <c r="V180" s="300">
        <v>26.676867939807046</v>
      </c>
      <c r="W180" s="300">
        <v>9.6557887300974006</v>
      </c>
      <c r="X180" s="300">
        <v>3.356281110758383</v>
      </c>
      <c r="Y180" s="300">
        <f t="shared" ref="Y180:Y181" si="288">SUM(V180:X180)</f>
        <v>39.688937780662826</v>
      </c>
    </row>
    <row r="181" spans="1:25" x14ac:dyDescent="0.2">
      <c r="A181" s="264" t="s">
        <v>363</v>
      </c>
      <c r="B181" s="301">
        <f>SUM(B179:B180)</f>
        <v>76.40170383989998</v>
      </c>
      <c r="C181" s="301">
        <f t="shared" ref="C181" si="289">SUM(C179:C180)</f>
        <v>61.195537477954957</v>
      </c>
      <c r="D181" s="301">
        <f t="shared" ref="D181" si="290">SUM(D179:D180)</f>
        <v>10.24275868214515</v>
      </c>
      <c r="E181" s="301">
        <f t="shared" si="284"/>
        <v>147.84000000000006</v>
      </c>
      <c r="F181" s="301"/>
      <c r="G181" s="301">
        <f>SUM(G179:G180)</f>
        <v>83.357114216617433</v>
      </c>
      <c r="H181" s="301">
        <f t="shared" ref="H181" si="291">SUM(H179:H180)</f>
        <v>62.810089180172589</v>
      </c>
      <c r="I181" s="301">
        <f t="shared" ref="I181" si="292">SUM(I179:I180)</f>
        <v>11.201796603210241</v>
      </c>
      <c r="J181" s="301">
        <f t="shared" si="285"/>
        <v>157.36900000000026</v>
      </c>
      <c r="K181" s="301"/>
      <c r="L181" s="301">
        <f>SUM(L179:L180)</f>
        <v>84.204720269112684</v>
      </c>
      <c r="M181" s="301">
        <f t="shared" ref="M181" si="293">SUM(M179:M180)</f>
        <v>65.91619181974886</v>
      </c>
      <c r="N181" s="301">
        <f t="shared" ref="N181" si="294">SUM(N179:N180)</f>
        <v>9.2390879111384372</v>
      </c>
      <c r="O181" s="301">
        <f t="shared" si="286"/>
        <v>159.35999999999996</v>
      </c>
      <c r="P181" s="301"/>
      <c r="Q181" s="301">
        <f>SUM(Q179:Q180)</f>
        <v>91.808535110170723</v>
      </c>
      <c r="R181" s="301">
        <f t="shared" ref="R181" si="295">SUM(R179:R180)</f>
        <v>68.755606697218752</v>
      </c>
      <c r="S181" s="301">
        <f t="shared" ref="S181" si="296">SUM(S179:S180)</f>
        <v>10.047858192610544</v>
      </c>
      <c r="T181" s="301">
        <f t="shared" si="287"/>
        <v>170.61200000000002</v>
      </c>
      <c r="U181" s="301"/>
      <c r="V181" s="301">
        <f>SUM(V179:V180)</f>
        <v>104.01071815850742</v>
      </c>
      <c r="W181" s="301">
        <f t="shared" ref="W181" si="297">SUM(W179:W180)</f>
        <v>70.464480229978832</v>
      </c>
      <c r="X181" s="301">
        <f t="shared" ref="X181" si="298">SUM(X179:X180)</f>
        <v>11.130801611513823</v>
      </c>
      <c r="Y181" s="301">
        <f t="shared" si="288"/>
        <v>185.60600000000008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4.4875456555574713</v>
      </c>
      <c r="C188" s="300">
        <v>7.9318611404170056</v>
      </c>
      <c r="D188" s="300">
        <v>1.7140904354079143</v>
      </c>
      <c r="E188" s="300">
        <f>SUM(B188:D188)</f>
        <v>14.133497231382393</v>
      </c>
      <c r="F188" s="300"/>
      <c r="G188" s="300">
        <v>5.8881242309656585</v>
      </c>
      <c r="H188" s="300">
        <v>8.5086320780964062</v>
      </c>
      <c r="I188" s="300">
        <v>0.49410832708313479</v>
      </c>
      <c r="J188" s="300">
        <f>SUM(G188:I188)</f>
        <v>14.890864636145199</v>
      </c>
      <c r="K188" s="300"/>
      <c r="L188" s="300">
        <v>4.0971744025794301</v>
      </c>
      <c r="M188" s="300">
        <v>7.1036245296732057</v>
      </c>
      <c r="N188" s="300">
        <v>2.152310382939103</v>
      </c>
      <c r="O188" s="300">
        <f>SUM(L188:N188)</f>
        <v>13.353109315191737</v>
      </c>
      <c r="P188" s="300"/>
      <c r="Q188" s="300">
        <v>3.7118635092003824</v>
      </c>
      <c r="R188" s="300">
        <v>6.7240064339566867</v>
      </c>
      <c r="S188" s="300">
        <v>1.7573367374510531</v>
      </c>
      <c r="T188" s="300">
        <f>SUM(Q188:S188)</f>
        <v>12.193206680608123</v>
      </c>
      <c r="U188" s="300"/>
      <c r="V188" s="300">
        <v>3.6486005322856543</v>
      </c>
      <c r="W188" s="300">
        <v>7.0076090420079264</v>
      </c>
      <c r="X188" s="300">
        <v>1.9136378945129884</v>
      </c>
      <c r="Y188" s="300">
        <f>SUM(V188:X188)</f>
        <v>12.569847468806568</v>
      </c>
    </row>
    <row r="189" spans="1:25" x14ac:dyDescent="0.2">
      <c r="A189" s="260" t="s">
        <v>364</v>
      </c>
      <c r="B189" s="300">
        <v>6.1158678799491382</v>
      </c>
      <c r="C189" s="300">
        <v>5.5948896872260647</v>
      </c>
      <c r="D189" s="300">
        <v>2.7577452014423449</v>
      </c>
      <c r="E189" s="300">
        <f t="shared" ref="E189:E190" si="299">SUM(B189:D189)</f>
        <v>14.468502768617549</v>
      </c>
      <c r="F189" s="300"/>
      <c r="G189" s="300">
        <v>6.8698394598497146</v>
      </c>
      <c r="H189" s="300">
        <v>3.7097133083510463</v>
      </c>
      <c r="I189" s="300">
        <v>3.4175825956540438</v>
      </c>
      <c r="J189" s="300">
        <f t="shared" ref="J189:J190" si="300">SUM(G189:I189)</f>
        <v>13.997135363854806</v>
      </c>
      <c r="K189" s="300"/>
      <c r="L189" s="300">
        <v>6.1194502727533342</v>
      </c>
      <c r="M189" s="300">
        <v>5.6184477346482291</v>
      </c>
      <c r="N189" s="300">
        <v>4.72299267740663</v>
      </c>
      <c r="O189" s="300">
        <f t="shared" ref="O189:O190" si="301">SUM(L189:N189)</f>
        <v>16.460890684808192</v>
      </c>
      <c r="P189" s="300"/>
      <c r="Q189" s="300">
        <v>5.9461047788142967</v>
      </c>
      <c r="R189" s="300">
        <v>5.3580093901788421</v>
      </c>
      <c r="S189" s="300">
        <v>3.9776791503987381</v>
      </c>
      <c r="T189" s="300">
        <f t="shared" ref="T189:T190" si="302">SUM(Q189:S189)</f>
        <v>15.281793319391877</v>
      </c>
      <c r="U189" s="300"/>
      <c r="V189" s="300">
        <v>6.256223481720391</v>
      </c>
      <c r="W189" s="300">
        <v>5.7521348347354992</v>
      </c>
      <c r="X189" s="300">
        <v>4.1267942147375622</v>
      </c>
      <c r="Y189" s="300">
        <f t="shared" ref="Y189:Y190" si="303">SUM(V189:X189)</f>
        <v>16.135152531193452</v>
      </c>
    </row>
    <row r="190" spans="1:25" x14ac:dyDescent="0.2">
      <c r="A190" s="264" t="s">
        <v>363</v>
      </c>
      <c r="B190" s="301">
        <f>SUM(B188:B189)</f>
        <v>10.603413535506609</v>
      </c>
      <c r="C190" s="301">
        <f t="shared" ref="C190" si="304">SUM(C188:C189)</f>
        <v>13.52675082764307</v>
      </c>
      <c r="D190" s="301">
        <f t="shared" ref="D190" si="305">SUM(D188:D189)</f>
        <v>4.4718356368502592</v>
      </c>
      <c r="E190" s="301">
        <f t="shared" si="299"/>
        <v>28.60199999999994</v>
      </c>
      <c r="F190" s="301"/>
      <c r="G190" s="301">
        <f>SUM(G188:G189)</f>
        <v>12.757963690815373</v>
      </c>
      <c r="H190" s="301">
        <f t="shared" ref="H190" si="306">SUM(H188:H189)</f>
        <v>12.218345386447453</v>
      </c>
      <c r="I190" s="301">
        <f t="shared" ref="I190" si="307">SUM(I188:I189)</f>
        <v>3.9116909227371783</v>
      </c>
      <c r="J190" s="301">
        <f t="shared" si="300"/>
        <v>28.888000000000005</v>
      </c>
      <c r="K190" s="301"/>
      <c r="L190" s="301">
        <f>SUM(L188:L189)</f>
        <v>10.216624675332763</v>
      </c>
      <c r="M190" s="301">
        <f t="shared" ref="M190" si="308">SUM(M188:M189)</f>
        <v>12.722072264321435</v>
      </c>
      <c r="N190" s="301">
        <f t="shared" ref="N190" si="309">SUM(N188:N189)</f>
        <v>6.8753030603457326</v>
      </c>
      <c r="O190" s="301">
        <f t="shared" si="301"/>
        <v>29.813999999999933</v>
      </c>
      <c r="P190" s="301"/>
      <c r="Q190" s="301">
        <f>SUM(Q188:Q189)</f>
        <v>9.6579682880146791</v>
      </c>
      <c r="R190" s="301">
        <f t="shared" ref="R190" si="310">SUM(R188:R189)</f>
        <v>12.082015824135528</v>
      </c>
      <c r="S190" s="301">
        <f t="shared" ref="S190" si="311">SUM(S188:S189)</f>
        <v>5.7350158878497908</v>
      </c>
      <c r="T190" s="301">
        <f t="shared" si="302"/>
        <v>27.474999999999998</v>
      </c>
      <c r="U190" s="301"/>
      <c r="V190" s="301">
        <f>SUM(V188:V189)</f>
        <v>9.9048240140060457</v>
      </c>
      <c r="W190" s="301">
        <f t="shared" ref="W190" si="312">SUM(W188:W189)</f>
        <v>12.759743876743425</v>
      </c>
      <c r="X190" s="301">
        <f t="shared" ref="X190" si="313">SUM(X188:X189)</f>
        <v>6.0404321092505509</v>
      </c>
      <c r="Y190" s="301">
        <f t="shared" si="303"/>
        <v>28.70500000000002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6.8257310893358252</v>
      </c>
      <c r="C197" s="300">
        <v>4.7049720923536666</v>
      </c>
      <c r="D197" s="300">
        <v>5.6453578469409598</v>
      </c>
      <c r="E197" s="300">
        <f>SUM(B197:D197)</f>
        <v>17.176061028630453</v>
      </c>
      <c r="F197" s="300"/>
      <c r="G197" s="300">
        <v>4.5591251511492734</v>
      </c>
      <c r="H197" s="300">
        <v>7.6822185270634238</v>
      </c>
      <c r="I197" s="300">
        <v>11.523107202046846</v>
      </c>
      <c r="J197" s="300">
        <f>SUM(G197:I197)</f>
        <v>23.764450880259545</v>
      </c>
      <c r="K197" s="300"/>
      <c r="L197" s="300">
        <v>7.6962131612899176</v>
      </c>
      <c r="M197" s="300">
        <v>6.351098956538717</v>
      </c>
      <c r="N197" s="300">
        <v>9.7152014862250535</v>
      </c>
      <c r="O197" s="300">
        <f>SUM(L197:N197)</f>
        <v>23.762513604053687</v>
      </c>
      <c r="P197" s="300"/>
      <c r="Q197" s="300">
        <v>6.7253239565620504</v>
      </c>
      <c r="R197" s="300">
        <v>5.6472960329552384</v>
      </c>
      <c r="S197" s="300">
        <v>8.7913971126999115</v>
      </c>
      <c r="T197" s="300">
        <f>SUM(Q197:S197)</f>
        <v>21.164017102217201</v>
      </c>
      <c r="U197" s="300"/>
      <c r="V197" s="300">
        <v>6.2181939605167198</v>
      </c>
      <c r="W197" s="300">
        <v>5.2946735703640009</v>
      </c>
      <c r="X197" s="300">
        <v>8.3814664954433749</v>
      </c>
      <c r="Y197" s="300">
        <f>SUM(V197:X197)</f>
        <v>19.894334026324096</v>
      </c>
    </row>
    <row r="198" spans="1:25" x14ac:dyDescent="0.2">
      <c r="A198" s="260" t="s">
        <v>364</v>
      </c>
      <c r="B198" s="300">
        <v>3.8789282024979057</v>
      </c>
      <c r="C198" s="300">
        <v>0.87734556295599742</v>
      </c>
      <c r="D198" s="300">
        <v>4.7536652059156266</v>
      </c>
      <c r="E198" s="300">
        <f t="shared" ref="E198:E199" si="314">SUM(B198:D198)</f>
        <v>9.5099389713695288</v>
      </c>
      <c r="F198" s="300"/>
      <c r="G198" s="300">
        <v>6.3269221785419125</v>
      </c>
      <c r="H198" s="300">
        <v>2.6558867244348927</v>
      </c>
      <c r="I198" s="300">
        <v>2.9907402167637138</v>
      </c>
      <c r="J198" s="300">
        <f t="shared" ref="J198:J199" si="315">SUM(G198:I198)</f>
        <v>11.973549119740518</v>
      </c>
      <c r="K198" s="300"/>
      <c r="L198" s="300">
        <v>8.3204796101769229</v>
      </c>
      <c r="M198" s="300">
        <v>2.8851470478835854</v>
      </c>
      <c r="N198" s="300">
        <v>5.0788597378857947</v>
      </c>
      <c r="O198" s="300">
        <f t="shared" ref="O198:O199" si="316">SUM(L198:N198)</f>
        <v>16.284486395946303</v>
      </c>
      <c r="P198" s="300"/>
      <c r="Q198" s="300">
        <v>7.7526263434578659</v>
      </c>
      <c r="R198" s="300">
        <v>2.5936187357465488</v>
      </c>
      <c r="S198" s="300">
        <v>4.7267378185783899</v>
      </c>
      <c r="T198" s="300">
        <f t="shared" ref="T198:T199" si="317">SUM(Q198:S198)</f>
        <v>15.072982897782804</v>
      </c>
      <c r="U198" s="300"/>
      <c r="V198" s="300">
        <v>7.8669273969867284</v>
      </c>
      <c r="W198" s="300">
        <v>2.5205790845811649</v>
      </c>
      <c r="X198" s="300">
        <v>4.7761594921079809</v>
      </c>
      <c r="Y198" s="300">
        <f t="shared" ref="Y198:Y199" si="318">SUM(V198:X198)</f>
        <v>15.163665973675874</v>
      </c>
    </row>
    <row r="199" spans="1:25" x14ac:dyDescent="0.2">
      <c r="A199" s="264" t="s">
        <v>363</v>
      </c>
      <c r="B199" s="301">
        <f>SUM(B197:B198)</f>
        <v>10.704659291833732</v>
      </c>
      <c r="C199" s="301">
        <f t="shared" ref="C199" si="319">SUM(C197:C198)</f>
        <v>5.5823176553096641</v>
      </c>
      <c r="D199" s="301">
        <f t="shared" ref="D199" si="320">SUM(D197:D198)</f>
        <v>10.399023052856586</v>
      </c>
      <c r="E199" s="301">
        <f t="shared" si="314"/>
        <v>26.685999999999979</v>
      </c>
      <c r="F199" s="301"/>
      <c r="G199" s="301">
        <f>SUM(G197:G198)</f>
        <v>10.886047329691186</v>
      </c>
      <c r="H199" s="301">
        <f t="shared" ref="H199" si="321">SUM(H197:H198)</f>
        <v>10.338105251498316</v>
      </c>
      <c r="I199" s="301">
        <f t="shared" ref="I199" si="322">SUM(I197:I198)</f>
        <v>14.51384741881056</v>
      </c>
      <c r="J199" s="301">
        <f t="shared" si="315"/>
        <v>35.738000000000056</v>
      </c>
      <c r="K199" s="301"/>
      <c r="L199" s="301">
        <f>SUM(L197:L198)</f>
        <v>16.01669277146684</v>
      </c>
      <c r="M199" s="301">
        <f t="shared" ref="M199" si="323">SUM(M197:M198)</f>
        <v>9.236246004422302</v>
      </c>
      <c r="N199" s="301">
        <f t="shared" ref="N199" si="324">SUM(N197:N198)</f>
        <v>14.794061224110848</v>
      </c>
      <c r="O199" s="301">
        <f t="shared" si="316"/>
        <v>40.04699999999999</v>
      </c>
      <c r="P199" s="301"/>
      <c r="Q199" s="301">
        <f>SUM(Q197:Q198)</f>
        <v>14.477950300019916</v>
      </c>
      <c r="R199" s="301">
        <f t="shared" ref="R199" si="325">SUM(R197:R198)</f>
        <v>8.2409147687017867</v>
      </c>
      <c r="S199" s="301">
        <f t="shared" ref="S199" si="326">SUM(S197:S198)</f>
        <v>13.518134931278301</v>
      </c>
      <c r="T199" s="301">
        <f t="shared" si="317"/>
        <v>36.237000000000009</v>
      </c>
      <c r="U199" s="301"/>
      <c r="V199" s="301">
        <f>SUM(V197:V198)</f>
        <v>14.085121357503448</v>
      </c>
      <c r="W199" s="301">
        <f t="shared" ref="W199" si="327">SUM(W197:W198)</f>
        <v>7.8152526549451657</v>
      </c>
      <c r="X199" s="301">
        <f t="shared" ref="X199" si="328">SUM(X197:X198)</f>
        <v>13.157625987551356</v>
      </c>
      <c r="Y199" s="301">
        <f t="shared" si="318"/>
        <v>35.057999999999971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Yorkshire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1.0110023691278114</v>
      </c>
      <c r="N7">
        <f>'Ind T4'!C122</f>
        <v>0.27528835539654128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1.5120208182922701</v>
      </c>
      <c r="N9">
        <f>'Ind T4'!C120</f>
        <v>1.0215852708240769</v>
      </c>
    </row>
    <row r="10" spans="1:16" x14ac:dyDescent="0.2">
      <c r="L10" s="13" t="str">
        <f>'Ind T4'!A80</f>
        <v>Education</v>
      </c>
      <c r="M10">
        <f>'Ind T4'!B119</f>
        <v>-0.18352808864209313</v>
      </c>
      <c r="N10">
        <f>'Ind T4'!C119</f>
        <v>0.13406596958700501</v>
      </c>
    </row>
    <row r="11" spans="1:16" x14ac:dyDescent="0.2">
      <c r="L11" s="13" t="str">
        <f>'Ind T4'!A79</f>
        <v>Public admin. and defence</v>
      </c>
      <c r="M11">
        <f>'Ind T4'!B118</f>
        <v>1.8999516920195303</v>
      </c>
      <c r="N11">
        <f>'Ind T4'!C118</f>
        <v>2.327902675614002E-2</v>
      </c>
    </row>
    <row r="12" spans="1:16" x14ac:dyDescent="0.2">
      <c r="L12" s="1" t="str">
        <f>CONCATENATE("[",'Ind T4'!A78,"]")</f>
        <v>[Non-marketed services]</v>
      </c>
      <c r="M12">
        <f>'Ind T4'!B117</f>
        <v>0.98438121826784908</v>
      </c>
      <c r="N12">
        <f>'Ind T4'!C117</f>
        <v>0.57161583808387206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8.4569285408324202</v>
      </c>
      <c r="N14" s="13">
        <f>'Ind T4'!C115</f>
        <v>-0.88307730796145512</v>
      </c>
    </row>
    <row r="15" spans="1:16" x14ac:dyDescent="0.2">
      <c r="L15" s="13" t="str">
        <f>'Ind T4'!A75</f>
        <v>Arts and entertainment</v>
      </c>
      <c r="M15" s="13">
        <f>'Ind T4'!B114</f>
        <v>0.83348301697883098</v>
      </c>
      <c r="N15" s="13">
        <f>'Ind T4'!C114</f>
        <v>-0.25239267426644396</v>
      </c>
    </row>
    <row r="16" spans="1:16" x14ac:dyDescent="0.2">
      <c r="L16" s="13" t="str">
        <f>'Ind T4'!A74</f>
        <v>Support services</v>
      </c>
      <c r="M16" s="13">
        <f>'Ind T4'!B113</f>
        <v>-1.3271920444326901</v>
      </c>
      <c r="N16" s="13">
        <f>'Ind T4'!C113</f>
        <v>0.87909056958690446</v>
      </c>
    </row>
    <row r="17" spans="12:14" x14ac:dyDescent="0.2">
      <c r="L17" s="13" t="str">
        <f>'Ind T4'!A73</f>
        <v>Professional services</v>
      </c>
      <c r="M17" s="13">
        <f>'Ind T4'!B112</f>
        <v>1.9163773710845655</v>
      </c>
      <c r="N17" s="13">
        <f>'Ind T4'!C112</f>
        <v>0.75222964647800872</v>
      </c>
    </row>
    <row r="18" spans="12:14" x14ac:dyDescent="0.2">
      <c r="L18" s="13" t="str">
        <f>'Ind T4'!A72</f>
        <v>Real estate</v>
      </c>
      <c r="M18" s="13">
        <f>'Ind T4'!B111</f>
        <v>6.8702261643239337</v>
      </c>
      <c r="N18" s="13">
        <f>'Ind T4'!C111</f>
        <v>-0.40515285220807939</v>
      </c>
    </row>
    <row r="19" spans="12:14" x14ac:dyDescent="0.2">
      <c r="L19" t="str">
        <f>'Ind T4'!A71</f>
        <v>Finance and insurance</v>
      </c>
      <c r="M19">
        <f>'Ind T4'!B110</f>
        <v>-1.0154845254546241</v>
      </c>
      <c r="N19">
        <f>'Ind T4'!C110</f>
        <v>-5.6311882604109798E-2</v>
      </c>
    </row>
    <row r="20" spans="12:14" x14ac:dyDescent="0.2">
      <c r="L20" t="str">
        <f>'Ind T4'!A70</f>
        <v>Information technology</v>
      </c>
      <c r="M20">
        <f>'Ind T4'!B109</f>
        <v>6.1962638542450765</v>
      </c>
      <c r="N20">
        <f>'Ind T4'!C109</f>
        <v>0.73145538829619827</v>
      </c>
    </row>
    <row r="21" spans="12:14" x14ac:dyDescent="0.2">
      <c r="L21" t="str">
        <f>'Ind T4'!A69</f>
        <v>Media</v>
      </c>
      <c r="M21">
        <f>'Ind T4'!B108</f>
        <v>2.0743038094795496</v>
      </c>
      <c r="N21">
        <f>'Ind T4'!C108</f>
        <v>-1.0406518475136739E-2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1.6217067928941065</v>
      </c>
      <c r="N22">
        <f>'Ind T4'!C107</f>
        <v>0.37842011511410867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-0.36204046736137974</v>
      </c>
      <c r="N24">
        <f>'Ind T4'!C105</f>
        <v>0.56838808412589259</v>
      </c>
    </row>
    <row r="25" spans="12:14" x14ac:dyDescent="0.2">
      <c r="L25" s="13" t="str">
        <f>'Ind T4'!A65</f>
        <v>Transport and storage</v>
      </c>
      <c r="M25">
        <f>'Ind T4'!B104</f>
        <v>2.1997782363196272</v>
      </c>
      <c r="N25">
        <f>'Ind T4'!C104</f>
        <v>1.1067577756294078</v>
      </c>
    </row>
    <row r="26" spans="12:14" x14ac:dyDescent="0.2">
      <c r="L26" s="13" t="str">
        <f>'Ind T4'!A64</f>
        <v>Wholesale and retail trade</v>
      </c>
      <c r="M26">
        <f>'Ind T4'!B103</f>
        <v>0.45821135179122674</v>
      </c>
      <c r="N26">
        <f>'Ind T4'!C103</f>
        <v>-2.758904838969789E-2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0.63364220201185262</v>
      </c>
      <c r="N27">
        <f>'Ind T4'!C102</f>
        <v>0.35564652910418104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2.9649153511303483</v>
      </c>
      <c r="N29">
        <f>'Ind T4'!C100</f>
        <v>0.23329469342570075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-0.20779891086927238</v>
      </c>
      <c r="N31">
        <f>'Ind T4'!C98</f>
        <v>-1.439934852229352</v>
      </c>
    </row>
    <row r="32" spans="12:14" x14ac:dyDescent="0.2">
      <c r="L32" s="13" t="str">
        <f>'Ind T4'!A58</f>
        <v>Engineering</v>
      </c>
      <c r="M32">
        <f>'Ind T4'!B97</f>
        <v>-0.88637166610868734</v>
      </c>
      <c r="N32">
        <f>'Ind T4'!C97</f>
        <v>0.25812159708560323</v>
      </c>
    </row>
    <row r="33" spans="12:14" x14ac:dyDescent="0.2">
      <c r="L33" s="13" t="str">
        <f>'Ind T4'!A57</f>
        <v>Food drink and tobacco</v>
      </c>
      <c r="M33">
        <f>'Ind T4'!B96</f>
        <v>0.72643907650364881</v>
      </c>
      <c r="N33">
        <f>'Ind T4'!C96</f>
        <v>-1.2713523065875587</v>
      </c>
    </row>
    <row r="34" spans="12:14" x14ac:dyDescent="0.2">
      <c r="L34" s="1" t="str">
        <f>CONCATENATE("[",'Ind T4'!A56,"]")</f>
        <v>[Manufacturing]</v>
      </c>
      <c r="M34">
        <f>'Ind T4'!B95</f>
        <v>-0.15769469531287106</v>
      </c>
      <c r="N34">
        <f>'Ind T4'!C95</f>
        <v>-1.1416909727917979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3.9204911246430774</v>
      </c>
      <c r="N36">
        <f>'Ind T4'!C93</f>
        <v>0.58138316570079951</v>
      </c>
    </row>
    <row r="37" spans="12:14" x14ac:dyDescent="0.2">
      <c r="L37" s="13" t="str">
        <f>'Ind T4'!A53</f>
        <v>Electricity and gas</v>
      </c>
      <c r="M37">
        <f>'Ind T4'!B92</f>
        <v>-7.7864909342009403</v>
      </c>
      <c r="N37">
        <f>'Ind T4'!C92</f>
        <v>-0.36583829569361015</v>
      </c>
    </row>
    <row r="38" spans="12:14" x14ac:dyDescent="0.2">
      <c r="L38" s="13" t="str">
        <f>'Ind T4'!A52</f>
        <v>Mining and quarrying</v>
      </c>
      <c r="M38">
        <f>'Ind T4'!B91</f>
        <v>-20.580587192123001</v>
      </c>
      <c r="N38">
        <f>'Ind T4'!C91</f>
        <v>-4.8521294225485789</v>
      </c>
    </row>
    <row r="39" spans="12:14" x14ac:dyDescent="0.2">
      <c r="L39" s="45" t="str">
        <f>'Ind T4'!A51</f>
        <v>Agriculture</v>
      </c>
      <c r="M39">
        <f>'Ind T4'!B90</f>
        <v>-7.8060352010107081</v>
      </c>
      <c r="N39">
        <f>'Ind T4'!C90</f>
        <v>0.45839113674224219</v>
      </c>
    </row>
    <row r="40" spans="12:14" x14ac:dyDescent="0.2">
      <c r="L40" s="1" t="str">
        <f>CONCATENATE("[",'Ind T4'!A50,"]")</f>
        <v>[Primary sector and utilities]</v>
      </c>
      <c r="M40">
        <f>'Ind T4'!B89</f>
        <v>-3.8649830560066434</v>
      </c>
      <c r="N40">
        <f>'Ind T4'!C89</f>
        <v>0.25043766699226477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Yorkshire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20.830000000000013</v>
      </c>
      <c r="N5" s="11">
        <f t="shared" ref="N5:AL5" si="1">SUM(N6:N9)</f>
        <v>23.51499999999999</v>
      </c>
      <c r="O5" s="11">
        <f t="shared" si="1"/>
        <v>24.889000000000003</v>
      </c>
      <c r="P5" s="11">
        <f t="shared" si="1"/>
        <v>23.207000000000043</v>
      </c>
      <c r="Q5" s="11">
        <f t="shared" si="1"/>
        <v>22.353000000000016</v>
      </c>
      <c r="R5" s="11">
        <f t="shared" si="1"/>
        <v>22.998999999999999</v>
      </c>
      <c r="S5" s="11">
        <f t="shared" si="1"/>
        <v>21.649000000000001</v>
      </c>
      <c r="T5" s="11">
        <f t="shared" si="1"/>
        <v>17.536000000000016</v>
      </c>
      <c r="U5" s="11">
        <f t="shared" si="1"/>
        <v>24.074999999999985</v>
      </c>
      <c r="V5" s="11">
        <f t="shared" si="1"/>
        <v>23.179999999999986</v>
      </c>
      <c r="W5" s="11">
        <f t="shared" si="1"/>
        <v>18.884999999999991</v>
      </c>
      <c r="X5" s="11">
        <f t="shared" si="1"/>
        <v>18.656000000000006</v>
      </c>
      <c r="Y5" s="11">
        <f t="shared" si="1"/>
        <v>18.542000000000023</v>
      </c>
      <c r="Z5" s="11">
        <f t="shared" si="1"/>
        <v>18.654999999999994</v>
      </c>
      <c r="AA5" s="11">
        <f t="shared" si="1"/>
        <v>19.008999999999972</v>
      </c>
      <c r="AB5" s="11">
        <f t="shared" si="1"/>
        <v>19.168000000000021</v>
      </c>
      <c r="AC5" s="11">
        <f t="shared" si="1"/>
        <v>19.283000000000023</v>
      </c>
      <c r="AD5" s="11">
        <f t="shared" si="1"/>
        <v>19.357999999999954</v>
      </c>
      <c r="AE5" s="11">
        <f t="shared" si="1"/>
        <v>19.407000000000004</v>
      </c>
      <c r="AF5" s="11">
        <f t="shared" si="1"/>
        <v>19.440000000000005</v>
      </c>
      <c r="AG5" s="11">
        <f t="shared" si="1"/>
        <v>19.477000000000032</v>
      </c>
      <c r="AH5" s="11">
        <f t="shared" si="1"/>
        <v>19.507999999999988</v>
      </c>
      <c r="AI5" s="11">
        <f t="shared" si="1"/>
        <v>19.534999999999965</v>
      </c>
      <c r="AJ5" s="11">
        <f t="shared" si="1"/>
        <v>19.560999999999986</v>
      </c>
      <c r="AK5" s="11">
        <f t="shared" si="1"/>
        <v>19.584000000000021</v>
      </c>
      <c r="AL5" s="11">
        <f t="shared" si="1"/>
        <v>19.607000000000021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7.2150000000000079</v>
      </c>
      <c r="N6" s="11">
        <v>10.146999999999995</v>
      </c>
      <c r="O6" s="11">
        <v>10.604000000000012</v>
      </c>
      <c r="P6" s="11">
        <v>8.159000000000006</v>
      </c>
      <c r="Q6" s="11">
        <v>8.7610000000000117</v>
      </c>
      <c r="R6" s="11">
        <v>7.6750000000000078</v>
      </c>
      <c r="S6" s="11">
        <v>6.2630000000000097</v>
      </c>
      <c r="T6" s="11">
        <v>4.3300000000000072</v>
      </c>
      <c r="U6" s="11">
        <v>7.2600000000000025</v>
      </c>
      <c r="V6" s="11">
        <v>8.6059999999999892</v>
      </c>
      <c r="W6" s="11">
        <v>5.1120000000000019</v>
      </c>
      <c r="X6" s="11">
        <v>5.1739999999999959</v>
      </c>
      <c r="Y6" s="11">
        <v>5.2379999999999942</v>
      </c>
      <c r="Z6" s="11">
        <v>5.3109999999999964</v>
      </c>
      <c r="AA6" s="11">
        <v>5.3680000000000128</v>
      </c>
      <c r="AB6" s="11">
        <v>5.372000000000007</v>
      </c>
      <c r="AC6" s="11">
        <v>5.3829999999999965</v>
      </c>
      <c r="AD6" s="11">
        <v>5.3919999999999879</v>
      </c>
      <c r="AE6" s="11">
        <v>5.3989999999999991</v>
      </c>
      <c r="AF6" s="11">
        <v>5.4059999999999864</v>
      </c>
      <c r="AG6" s="11">
        <v>5.4190000000000094</v>
      </c>
      <c r="AH6" s="11">
        <v>5.4319999999999986</v>
      </c>
      <c r="AI6" s="11">
        <v>5.4439999999999928</v>
      </c>
      <c r="AJ6" s="11">
        <v>5.4550000000000098</v>
      </c>
      <c r="AK6" s="172">
        <v>5.4649999999999945</v>
      </c>
      <c r="AL6" s="11">
        <v>5.4750000000000085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0.69899999999999973</v>
      </c>
      <c r="N7" s="11">
        <v>0.70399999999999952</v>
      </c>
      <c r="O7" s="11">
        <v>0.75599999999999901</v>
      </c>
      <c r="P7" s="11">
        <v>0.57500000000000173</v>
      </c>
      <c r="Q7" s="11">
        <v>1.0060000000000011</v>
      </c>
      <c r="R7" s="11">
        <v>1.2279999999999993</v>
      </c>
      <c r="S7" s="11">
        <v>1.6429999999999971</v>
      </c>
      <c r="T7" s="11">
        <v>0.76000000000000134</v>
      </c>
      <c r="U7" s="11">
        <v>1.1540000000000019</v>
      </c>
      <c r="V7" s="11">
        <v>0.42099999999999949</v>
      </c>
      <c r="W7" s="11">
        <v>0.3879999999999999</v>
      </c>
      <c r="X7" s="11">
        <v>0.35999999999999988</v>
      </c>
      <c r="Y7" s="11">
        <v>0.34899999999999964</v>
      </c>
      <c r="Z7" s="11">
        <v>0.32699999999999996</v>
      </c>
      <c r="AA7" s="11">
        <v>0.3050000000000001</v>
      </c>
      <c r="AB7" s="11">
        <v>0.28799999999999987</v>
      </c>
      <c r="AC7" s="11">
        <v>0.27400000000000013</v>
      </c>
      <c r="AD7" s="11">
        <v>0.26000000000000006</v>
      </c>
      <c r="AE7" s="11">
        <v>0.24800000000000022</v>
      </c>
      <c r="AF7" s="11">
        <v>0.23600000000000027</v>
      </c>
      <c r="AG7" s="11">
        <v>0.22599999999999978</v>
      </c>
      <c r="AH7" s="11">
        <v>0.21600000000000005</v>
      </c>
      <c r="AI7" s="11">
        <v>0.20699999999999982</v>
      </c>
      <c r="AJ7" s="11">
        <v>0.19899999999999982</v>
      </c>
      <c r="AK7" s="172">
        <v>0.19100000000000014</v>
      </c>
      <c r="AL7" s="11">
        <v>0.18399999999999986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6.9739999999999958</v>
      </c>
      <c r="N8" s="11">
        <v>6.0419999999999936</v>
      </c>
      <c r="O8" s="11">
        <v>5.2960000000000003</v>
      </c>
      <c r="P8" s="11">
        <v>5.9290000000000065</v>
      </c>
      <c r="Q8" s="11">
        <v>5.0729999999999986</v>
      </c>
      <c r="R8" s="11">
        <v>6.7850000000000161</v>
      </c>
      <c r="S8" s="11">
        <v>5.3990000000000045</v>
      </c>
      <c r="T8" s="11">
        <v>4.21</v>
      </c>
      <c r="U8" s="11">
        <v>5.2790000000000115</v>
      </c>
      <c r="V8" s="11">
        <v>5.0749999999999957</v>
      </c>
      <c r="W8" s="11">
        <v>4.5240000000000009</v>
      </c>
      <c r="X8" s="11">
        <v>4.4600000000000035</v>
      </c>
      <c r="Y8" s="11">
        <v>4.359000000000008</v>
      </c>
      <c r="Z8" s="11">
        <v>4.3329999999999984</v>
      </c>
      <c r="AA8" s="11">
        <v>4.3250000000000046</v>
      </c>
      <c r="AB8" s="11">
        <v>4.3170000000000055</v>
      </c>
      <c r="AC8" s="11">
        <v>4.3069999999999968</v>
      </c>
      <c r="AD8" s="11">
        <v>4.3000000000000016</v>
      </c>
      <c r="AE8" s="11">
        <v>4.293000000000001</v>
      </c>
      <c r="AF8" s="11">
        <v>4.286999999999999</v>
      </c>
      <c r="AG8" s="11">
        <v>4.2849999999999939</v>
      </c>
      <c r="AH8" s="11">
        <v>4.2830000000000084</v>
      </c>
      <c r="AI8" s="11">
        <v>4.2819999999999991</v>
      </c>
      <c r="AJ8" s="11">
        <v>4.2819999999999965</v>
      </c>
      <c r="AK8" s="172">
        <v>4.2820000000000107</v>
      </c>
      <c r="AL8" s="11">
        <v>4.2819999999999947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5.9420000000000082</v>
      </c>
      <c r="N9" s="11">
        <v>6.6220000000000026</v>
      </c>
      <c r="O9" s="11">
        <v>8.2329999999999934</v>
      </c>
      <c r="P9" s="11">
        <v>8.5440000000000271</v>
      </c>
      <c r="Q9" s="11">
        <v>7.5130000000000043</v>
      </c>
      <c r="R9" s="11">
        <v>7.310999999999976</v>
      </c>
      <c r="S9" s="11">
        <v>8.3439999999999923</v>
      </c>
      <c r="T9" s="11">
        <v>8.2360000000000095</v>
      </c>
      <c r="U9" s="11">
        <v>10.381999999999969</v>
      </c>
      <c r="V9" s="11">
        <v>9.0779999999999994</v>
      </c>
      <c r="W9" s="11">
        <v>8.8609999999999864</v>
      </c>
      <c r="X9" s="11">
        <v>8.6620000000000061</v>
      </c>
      <c r="Y9" s="11">
        <v>8.5960000000000232</v>
      </c>
      <c r="Z9" s="11">
        <v>8.6840000000000011</v>
      </c>
      <c r="AA9" s="11">
        <v>9.0109999999999566</v>
      </c>
      <c r="AB9" s="11">
        <v>9.1910000000000078</v>
      </c>
      <c r="AC9" s="11">
        <v>9.3190000000000275</v>
      </c>
      <c r="AD9" s="11">
        <v>9.4059999999999668</v>
      </c>
      <c r="AE9" s="11">
        <v>9.4670000000000005</v>
      </c>
      <c r="AF9" s="11">
        <v>9.511000000000017</v>
      </c>
      <c r="AG9" s="11">
        <v>9.5470000000000308</v>
      </c>
      <c r="AH9" s="11">
        <v>9.5769999999999786</v>
      </c>
      <c r="AI9" s="11">
        <v>9.6019999999999719</v>
      </c>
      <c r="AJ9" s="11">
        <v>9.6249999999999787</v>
      </c>
      <c r="AK9" s="172">
        <v>9.646000000000015</v>
      </c>
      <c r="AL9" s="11">
        <v>9.6660000000000199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114.11700000000009</v>
      </c>
      <c r="N11" s="11">
        <f t="shared" si="2"/>
        <v>114.37799999999987</v>
      </c>
      <c r="O11" s="11">
        <f t="shared" si="2"/>
        <v>113.55700000000009</v>
      </c>
      <c r="P11" s="11">
        <f t="shared" si="2"/>
        <v>111.06100000000025</v>
      </c>
      <c r="Q11" s="11">
        <f t="shared" si="2"/>
        <v>116.48299999999985</v>
      </c>
      <c r="R11" s="11">
        <f t="shared" ref="R11" si="3">SUM(R12:R14)</f>
        <v>122.77499999999974</v>
      </c>
      <c r="S11" s="11">
        <f t="shared" ref="S11" si="4">SUM(S12:S14)</f>
        <v>107.34500000000024</v>
      </c>
      <c r="T11" s="11">
        <f t="shared" ref="T11" si="5">SUM(T12:T14)</f>
        <v>117.91600000000054</v>
      </c>
      <c r="U11" s="11">
        <f t="shared" ref="U11" si="6">SUM(U12:U14)</f>
        <v>126.40800000000043</v>
      </c>
      <c r="V11" s="11">
        <f t="shared" ref="V11" si="7">SUM(V12:V14)</f>
        <v>117.91200000000003</v>
      </c>
      <c r="W11" s="11">
        <f t="shared" ref="W11" si="8">SUM(W12:W14)</f>
        <v>121.81000000000049</v>
      </c>
      <c r="X11" s="11">
        <f t="shared" ref="X11" si="9">SUM(X12:X14)</f>
        <v>121.01699999999987</v>
      </c>
      <c r="Y11" s="11">
        <f t="shared" ref="Y11" si="10">SUM(Y12:Y14)</f>
        <v>119.25699999999981</v>
      </c>
      <c r="Z11" s="11">
        <f t="shared" ref="Z11" si="11">SUM(Z12:Z14)</f>
        <v>117.54899999999968</v>
      </c>
      <c r="AA11" s="11">
        <f t="shared" ref="AA11" si="12">SUM(AA12:AA14)</f>
        <v>116.32599999999968</v>
      </c>
      <c r="AB11" s="11">
        <f t="shared" ref="AB11" si="13">SUM(AB12:AB14)</f>
        <v>114.92499999999995</v>
      </c>
      <c r="AC11" s="11">
        <f t="shared" ref="AC11" si="14">SUM(AC12:AC14)</f>
        <v>113.57499999999989</v>
      </c>
      <c r="AD11" s="11">
        <f>SUM(AD12:AD14)</f>
        <v>112.20599999999982</v>
      </c>
      <c r="AE11" s="11">
        <f t="shared" ref="AE11" si="15">SUM(AE12:AE14)</f>
        <v>110.87600000000002</v>
      </c>
      <c r="AF11" s="11">
        <f t="shared" ref="AF11" si="16">SUM(AF12:AF14)</f>
        <v>109.58000000000007</v>
      </c>
      <c r="AG11" s="11">
        <f t="shared" ref="AG11:AL11" si="17">SUM(AG12:AG14)</f>
        <v>108.3669999999999</v>
      </c>
      <c r="AH11" s="11">
        <f t="shared" si="17"/>
        <v>107.13999999999993</v>
      </c>
      <c r="AI11" s="11">
        <f t="shared" si="17"/>
        <v>105.9429999999999</v>
      </c>
      <c r="AJ11" s="11">
        <f t="shared" si="17"/>
        <v>104.77499999999989</v>
      </c>
      <c r="AK11" s="11">
        <f t="shared" si="17"/>
        <v>103.63900000000018</v>
      </c>
      <c r="AL11" s="11">
        <f t="shared" si="17"/>
        <v>102.53700000000022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17.235000000000024</v>
      </c>
      <c r="N12" s="11">
        <v>15.185999999999984</v>
      </c>
      <c r="O12" s="11">
        <v>14.952999999999959</v>
      </c>
      <c r="P12" s="11">
        <v>18.542000000000012</v>
      </c>
      <c r="Q12" s="11">
        <v>17.922000000000015</v>
      </c>
      <c r="R12" s="11">
        <v>19.373999999999974</v>
      </c>
      <c r="S12" s="11">
        <v>20.106999999999974</v>
      </c>
      <c r="T12" s="11">
        <v>21.204000000000001</v>
      </c>
      <c r="U12" s="11">
        <v>18.898000000000014</v>
      </c>
      <c r="V12" s="11">
        <v>19.295999999999996</v>
      </c>
      <c r="W12" s="11">
        <v>20.088000000000029</v>
      </c>
      <c r="X12" s="11">
        <v>19.882000000000001</v>
      </c>
      <c r="Y12" s="11">
        <v>19.689000000000018</v>
      </c>
      <c r="Z12" s="11">
        <v>19.57699999999998</v>
      </c>
      <c r="AA12" s="11">
        <v>19.358000000000018</v>
      </c>
      <c r="AB12" s="11">
        <v>19.076999999999984</v>
      </c>
      <c r="AC12" s="11">
        <v>18.832999999999977</v>
      </c>
      <c r="AD12" s="11">
        <v>18.580000000000005</v>
      </c>
      <c r="AE12" s="11">
        <v>18.323000000000015</v>
      </c>
      <c r="AF12" s="11">
        <v>18.067000000000029</v>
      </c>
      <c r="AG12" s="11">
        <v>17.81600000000002</v>
      </c>
      <c r="AH12" s="11">
        <v>17.566999999999986</v>
      </c>
      <c r="AI12" s="11">
        <v>17.318999999999935</v>
      </c>
      <c r="AJ12" s="11">
        <v>17.072000000000024</v>
      </c>
      <c r="AK12" s="172">
        <v>16.824999999999974</v>
      </c>
      <c r="AL12" s="11">
        <v>16.58000000000002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16.728999999999999</v>
      </c>
      <c r="N13" s="11">
        <v>15.600999999999992</v>
      </c>
      <c r="O13" s="11">
        <v>21.421000000000038</v>
      </c>
      <c r="P13" s="11">
        <v>20.778000000000013</v>
      </c>
      <c r="Q13" s="11">
        <v>16.533000000000023</v>
      </c>
      <c r="R13" s="11">
        <v>18.35100000000001</v>
      </c>
      <c r="S13" s="11">
        <v>16.135000000000058</v>
      </c>
      <c r="T13" s="11">
        <v>16.76100000000006</v>
      </c>
      <c r="U13" s="11">
        <v>17.945000000000043</v>
      </c>
      <c r="V13" s="11">
        <v>17.928999999999974</v>
      </c>
      <c r="W13" s="11">
        <v>17.552000000000042</v>
      </c>
      <c r="X13" s="11">
        <v>18.062000000000026</v>
      </c>
      <c r="Y13" s="11">
        <v>18.05899999999999</v>
      </c>
      <c r="Z13" s="11">
        <v>18.199000000000012</v>
      </c>
      <c r="AA13" s="11">
        <v>18.306999999999956</v>
      </c>
      <c r="AB13" s="11">
        <v>18.445999999999977</v>
      </c>
      <c r="AC13" s="11">
        <v>18.431000000000019</v>
      </c>
      <c r="AD13" s="11">
        <v>18.411999999999978</v>
      </c>
      <c r="AE13" s="11">
        <v>18.390999999999984</v>
      </c>
      <c r="AF13" s="11">
        <v>18.369000000000021</v>
      </c>
      <c r="AG13" s="11">
        <v>18.363000000000039</v>
      </c>
      <c r="AH13" s="11">
        <v>18.347000000000069</v>
      </c>
      <c r="AI13" s="11">
        <v>18.326999999999988</v>
      </c>
      <c r="AJ13" s="11">
        <v>18.302000000000003</v>
      </c>
      <c r="AK13" s="172">
        <v>18.275000000000031</v>
      </c>
      <c r="AL13" s="11">
        <v>18.244000000000064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80.153000000000063</v>
      </c>
      <c r="N14" s="11">
        <v>83.590999999999894</v>
      </c>
      <c r="O14" s="11">
        <v>77.183000000000092</v>
      </c>
      <c r="P14" s="11">
        <v>71.741000000000227</v>
      </c>
      <c r="Q14" s="11">
        <v>82.027999999999807</v>
      </c>
      <c r="R14" s="11">
        <v>85.049999999999756</v>
      </c>
      <c r="S14" s="11">
        <v>71.103000000000208</v>
      </c>
      <c r="T14" s="11">
        <v>79.951000000000477</v>
      </c>
      <c r="U14" s="11">
        <v>89.565000000000367</v>
      </c>
      <c r="V14" s="11">
        <v>80.687000000000069</v>
      </c>
      <c r="W14" s="11">
        <v>84.170000000000414</v>
      </c>
      <c r="X14" s="11">
        <v>83.072999999999837</v>
      </c>
      <c r="Y14" s="11">
        <v>81.508999999999801</v>
      </c>
      <c r="Z14" s="11">
        <v>79.772999999999683</v>
      </c>
      <c r="AA14" s="11">
        <v>78.660999999999703</v>
      </c>
      <c r="AB14" s="11">
        <v>77.401999999999987</v>
      </c>
      <c r="AC14" s="11">
        <v>76.310999999999893</v>
      </c>
      <c r="AD14" s="11">
        <v>75.213999999999828</v>
      </c>
      <c r="AE14" s="11">
        <v>74.16200000000002</v>
      </c>
      <c r="AF14" s="11">
        <v>73.14400000000002</v>
      </c>
      <c r="AG14" s="11">
        <v>72.187999999999846</v>
      </c>
      <c r="AH14" s="11">
        <v>71.225999999999871</v>
      </c>
      <c r="AI14" s="11">
        <v>70.296999999999983</v>
      </c>
      <c r="AJ14" s="11">
        <v>69.400999999999868</v>
      </c>
      <c r="AK14" s="172">
        <v>68.539000000000172</v>
      </c>
      <c r="AL14" s="11">
        <v>67.713000000000136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70.777999999999849</v>
      </c>
      <c r="N16" s="11">
        <v>67.384999999999906</v>
      </c>
      <c r="O16" s="11">
        <v>65.314999999999827</v>
      </c>
      <c r="P16" s="11">
        <v>62.035999999999895</v>
      </c>
      <c r="Q16" s="11">
        <v>66.783000000000087</v>
      </c>
      <c r="R16" s="11">
        <v>71.537999999999997</v>
      </c>
      <c r="S16" s="11">
        <v>74.785999999999873</v>
      </c>
      <c r="T16" s="11">
        <v>77.610000000000142</v>
      </c>
      <c r="U16" s="11">
        <v>66.767999999999788</v>
      </c>
      <c r="V16" s="11">
        <v>78.91500000000029</v>
      </c>
      <c r="W16" s="11">
        <v>82.790999999999741</v>
      </c>
      <c r="X16" s="11">
        <v>81.221999999999994</v>
      </c>
      <c r="Y16" s="11">
        <v>81.463000000000164</v>
      </c>
      <c r="Z16" s="11">
        <v>82.023000000000039</v>
      </c>
      <c r="AA16" s="11">
        <v>82.607000000000042</v>
      </c>
      <c r="AB16" s="11">
        <v>83.019999999999925</v>
      </c>
      <c r="AC16" s="11">
        <v>83.34500000000007</v>
      </c>
      <c r="AD16" s="11">
        <v>83.477000000000203</v>
      </c>
      <c r="AE16" s="11">
        <v>83.703000000000117</v>
      </c>
      <c r="AF16" s="11">
        <v>83.879999999999967</v>
      </c>
      <c r="AG16" s="11">
        <v>84.154000000000039</v>
      </c>
      <c r="AH16" s="11">
        <v>84.444999999999766</v>
      </c>
      <c r="AI16" s="11">
        <v>84.753000000000043</v>
      </c>
      <c r="AJ16" s="11">
        <v>85.074000000000026</v>
      </c>
      <c r="AK16" s="172">
        <v>85.402000000000044</v>
      </c>
      <c r="AL16" s="11">
        <v>85.736000000000118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277.42299999999994</v>
      </c>
      <c r="N18" s="11">
        <f t="shared" ref="N18:AL18" si="18">SUM(N19:N21)</f>
        <v>278.94299999999987</v>
      </c>
      <c r="O18" s="11">
        <f t="shared" si="18"/>
        <v>263.73399999999953</v>
      </c>
      <c r="P18" s="11">
        <f t="shared" si="18"/>
        <v>274.49500000000035</v>
      </c>
      <c r="Q18" s="11">
        <f t="shared" si="18"/>
        <v>278.48599999999948</v>
      </c>
      <c r="R18" s="11">
        <f t="shared" si="18"/>
        <v>292.55599999999959</v>
      </c>
      <c r="S18" s="11">
        <f t="shared" si="18"/>
        <v>305.73100000000039</v>
      </c>
      <c r="T18" s="11">
        <f t="shared" si="18"/>
        <v>316.55699999999996</v>
      </c>
      <c r="U18" s="11">
        <f t="shared" si="18"/>
        <v>311.8600000000007</v>
      </c>
      <c r="V18" s="11">
        <f t="shared" si="18"/>
        <v>304.572</v>
      </c>
      <c r="W18" s="11">
        <f t="shared" si="18"/>
        <v>301.94299999999959</v>
      </c>
      <c r="X18" s="11">
        <f t="shared" si="18"/>
        <v>301.43399999999974</v>
      </c>
      <c r="Y18" s="11">
        <f t="shared" si="18"/>
        <v>302.55500000000012</v>
      </c>
      <c r="Z18" s="11">
        <f t="shared" si="18"/>
        <v>304.34600000000034</v>
      </c>
      <c r="AA18" s="11">
        <f t="shared" si="18"/>
        <v>306.60700000000008</v>
      </c>
      <c r="AB18" s="11">
        <f t="shared" si="18"/>
        <v>308.23000000000064</v>
      </c>
      <c r="AC18" s="11">
        <f t="shared" si="18"/>
        <v>309.41999999999979</v>
      </c>
      <c r="AD18" s="11">
        <f t="shared" si="18"/>
        <v>310.4890000000002</v>
      </c>
      <c r="AE18" s="11">
        <f t="shared" si="18"/>
        <v>311.49800000000045</v>
      </c>
      <c r="AF18" s="11">
        <f t="shared" si="18"/>
        <v>312.47900000000061</v>
      </c>
      <c r="AG18" s="11">
        <f t="shared" si="18"/>
        <v>313.5070000000004</v>
      </c>
      <c r="AH18" s="11">
        <f t="shared" si="18"/>
        <v>314.50200000000012</v>
      </c>
      <c r="AI18" s="11">
        <f t="shared" si="18"/>
        <v>315.47899999999987</v>
      </c>
      <c r="AJ18" s="11">
        <f t="shared" si="18"/>
        <v>316.51600000000042</v>
      </c>
      <c r="AK18" s="11">
        <f t="shared" si="18"/>
        <v>317.50000000000023</v>
      </c>
      <c r="AL18" s="11">
        <f t="shared" si="18"/>
        <v>318.45799999999963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168.21099999999979</v>
      </c>
      <c r="N19" s="11">
        <v>169.9249999999999</v>
      </c>
      <c r="O19" s="11">
        <v>159.14099999999974</v>
      </c>
      <c r="P19" s="11">
        <v>162.0180000000002</v>
      </c>
      <c r="Q19" s="11">
        <v>165.09899999999953</v>
      </c>
      <c r="R19" s="11">
        <v>169.66899999999984</v>
      </c>
      <c r="S19" s="11">
        <v>184.46100000000013</v>
      </c>
      <c r="T19" s="11">
        <v>179.5230000000002</v>
      </c>
      <c r="U19" s="11">
        <v>170.00900000000027</v>
      </c>
      <c r="V19" s="11">
        <v>170.07899999999998</v>
      </c>
      <c r="W19" s="11">
        <v>173.59199999999964</v>
      </c>
      <c r="X19" s="11">
        <v>173.16099999999963</v>
      </c>
      <c r="Y19" s="11">
        <v>172.75900000000004</v>
      </c>
      <c r="Z19" s="11">
        <v>172.63500000000033</v>
      </c>
      <c r="AA19" s="11">
        <v>172.66200000000006</v>
      </c>
      <c r="AB19" s="11">
        <v>172.77300000000037</v>
      </c>
      <c r="AC19" s="11">
        <v>172.75299999999973</v>
      </c>
      <c r="AD19" s="11">
        <v>172.70700000000011</v>
      </c>
      <c r="AE19" s="11">
        <v>172.65500000000031</v>
      </c>
      <c r="AF19" s="11">
        <v>172.60500000000062</v>
      </c>
      <c r="AG19" s="11">
        <v>172.5930000000001</v>
      </c>
      <c r="AH19" s="11">
        <v>172.602</v>
      </c>
      <c r="AI19" s="11">
        <v>172.61499999999984</v>
      </c>
      <c r="AJ19" s="11">
        <v>172.71400000000025</v>
      </c>
      <c r="AK19" s="172">
        <v>172.79600000000016</v>
      </c>
      <c r="AL19" s="11">
        <v>172.8749999999996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51.744000000000028</v>
      </c>
      <c r="N20" s="11">
        <v>50.726999999999911</v>
      </c>
      <c r="O20" s="11">
        <v>48.333999999999953</v>
      </c>
      <c r="P20" s="11">
        <v>54.067000000000043</v>
      </c>
      <c r="Q20" s="11">
        <v>52.688999999999858</v>
      </c>
      <c r="R20" s="11">
        <v>57.727999999999774</v>
      </c>
      <c r="S20" s="11">
        <v>61.872000000000071</v>
      </c>
      <c r="T20" s="11">
        <v>66.554999999999794</v>
      </c>
      <c r="U20" s="11">
        <v>69.362000000000236</v>
      </c>
      <c r="V20" s="11">
        <v>62.755000000000173</v>
      </c>
      <c r="W20" s="11">
        <v>64.362999999999914</v>
      </c>
      <c r="X20" s="11">
        <v>68.347000000000008</v>
      </c>
      <c r="Y20" s="11">
        <v>69.480000000000047</v>
      </c>
      <c r="Z20" s="11">
        <v>70.584000000000017</v>
      </c>
      <c r="AA20" s="11">
        <v>71.61699999999999</v>
      </c>
      <c r="AB20" s="11">
        <v>72.150000000000148</v>
      </c>
      <c r="AC20" s="11">
        <v>72.56100000000005</v>
      </c>
      <c r="AD20" s="11">
        <v>72.95700000000005</v>
      </c>
      <c r="AE20" s="11">
        <v>73.339000000000098</v>
      </c>
      <c r="AF20" s="11">
        <v>73.71700000000007</v>
      </c>
      <c r="AG20" s="11">
        <v>74.122000000000327</v>
      </c>
      <c r="AH20" s="11">
        <v>74.494000000000014</v>
      </c>
      <c r="AI20" s="11">
        <v>74.859999999999886</v>
      </c>
      <c r="AJ20" s="11">
        <v>75.218000000000018</v>
      </c>
      <c r="AK20" s="172">
        <v>75.567999999999984</v>
      </c>
      <c r="AL20" s="11">
        <v>75.917000000000016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57.468000000000139</v>
      </c>
      <c r="N21" s="11">
        <v>58.291000000000054</v>
      </c>
      <c r="O21" s="11">
        <v>56.258999999999823</v>
      </c>
      <c r="P21" s="11">
        <v>58.410000000000089</v>
      </c>
      <c r="Q21" s="11">
        <v>60.6980000000001</v>
      </c>
      <c r="R21" s="11">
        <v>65.158999999999949</v>
      </c>
      <c r="S21" s="11">
        <v>59.398000000000181</v>
      </c>
      <c r="T21" s="11">
        <v>70.478999999999999</v>
      </c>
      <c r="U21" s="11">
        <v>72.489000000000232</v>
      </c>
      <c r="V21" s="11">
        <v>71.737999999999872</v>
      </c>
      <c r="W21" s="11">
        <v>63.988000000000028</v>
      </c>
      <c r="X21" s="11">
        <v>59.92600000000013</v>
      </c>
      <c r="Y21" s="11">
        <v>60.316000000000045</v>
      </c>
      <c r="Z21" s="11">
        <v>61.126999999999988</v>
      </c>
      <c r="AA21" s="11">
        <v>62.328000000000017</v>
      </c>
      <c r="AB21" s="11">
        <v>63.307000000000137</v>
      </c>
      <c r="AC21" s="11">
        <v>64.105999999999995</v>
      </c>
      <c r="AD21" s="11">
        <v>64.825000000000045</v>
      </c>
      <c r="AE21" s="11">
        <v>65.504000000000005</v>
      </c>
      <c r="AF21" s="11">
        <v>66.15699999999994</v>
      </c>
      <c r="AG21" s="11">
        <v>66.791999999999987</v>
      </c>
      <c r="AH21" s="11">
        <v>67.406000000000105</v>
      </c>
      <c r="AI21" s="11">
        <v>68.004000000000119</v>
      </c>
      <c r="AJ21" s="11">
        <v>68.584000000000145</v>
      </c>
      <c r="AK21" s="172">
        <v>69.136000000000067</v>
      </c>
      <c r="AL21" s="11">
        <v>69.666000000000025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303.35699999999969</v>
      </c>
      <c r="N23" s="11">
        <f t="shared" ref="N23:AL23" si="19">SUM(N24:N31)</f>
        <v>313.31500000000034</v>
      </c>
      <c r="O23" s="11">
        <f t="shared" si="19"/>
        <v>329.93700000000041</v>
      </c>
      <c r="P23" s="11">
        <f t="shared" si="19"/>
        <v>329.00500000000022</v>
      </c>
      <c r="Q23" s="11">
        <f t="shared" si="19"/>
        <v>340.59399999999999</v>
      </c>
      <c r="R23" s="11">
        <f t="shared" si="19"/>
        <v>346.91500000000008</v>
      </c>
      <c r="S23" s="11">
        <f t="shared" si="19"/>
        <v>371.49599999999987</v>
      </c>
      <c r="T23" s="11">
        <f t="shared" si="19"/>
        <v>370.93800000000016</v>
      </c>
      <c r="U23" s="11">
        <f t="shared" si="19"/>
        <v>368.71700000000021</v>
      </c>
      <c r="V23" s="11">
        <f t="shared" si="19"/>
        <v>368.49900000000031</v>
      </c>
      <c r="W23" s="11">
        <f t="shared" si="19"/>
        <v>375.97199999999992</v>
      </c>
      <c r="X23" s="11">
        <f t="shared" si="19"/>
        <v>377.29600000000005</v>
      </c>
      <c r="Y23" s="11">
        <f t="shared" si="19"/>
        <v>376.15599999999972</v>
      </c>
      <c r="Z23" s="11">
        <f t="shared" si="19"/>
        <v>377.4099999999998</v>
      </c>
      <c r="AA23" s="11">
        <f t="shared" si="19"/>
        <v>379.03500000000008</v>
      </c>
      <c r="AB23" s="11">
        <f t="shared" si="19"/>
        <v>380.55500000000001</v>
      </c>
      <c r="AC23" s="11">
        <f t="shared" si="19"/>
        <v>382.21800000000013</v>
      </c>
      <c r="AD23" s="11">
        <f t="shared" si="19"/>
        <v>383.8569999999998</v>
      </c>
      <c r="AE23" s="11">
        <f t="shared" si="19"/>
        <v>385.49699999999984</v>
      </c>
      <c r="AF23" s="11">
        <f t="shared" si="19"/>
        <v>387.16100000000006</v>
      </c>
      <c r="AG23" s="11">
        <f t="shared" si="19"/>
        <v>389.00299999999987</v>
      </c>
      <c r="AH23" s="11">
        <f t="shared" si="19"/>
        <v>390.779</v>
      </c>
      <c r="AI23" s="11">
        <f t="shared" si="19"/>
        <v>392.56799999999998</v>
      </c>
      <c r="AJ23" s="11">
        <f t="shared" si="19"/>
        <v>394.35300000000012</v>
      </c>
      <c r="AK23" s="11">
        <f t="shared" si="19"/>
        <v>396.12400000000002</v>
      </c>
      <c r="AL23" s="11">
        <f t="shared" si="19"/>
        <v>397.88799999999981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10.549999999999986</v>
      </c>
      <c r="N24" s="11">
        <v>8.6769999999999783</v>
      </c>
      <c r="O24" s="11">
        <v>8.1210000000000058</v>
      </c>
      <c r="P24" s="11">
        <v>9.4560000000000368</v>
      </c>
      <c r="Q24" s="11">
        <v>6.879999999999999</v>
      </c>
      <c r="R24" s="11">
        <v>6.3639999999999937</v>
      </c>
      <c r="S24" s="11">
        <v>9.9229999999999858</v>
      </c>
      <c r="T24" s="11">
        <v>8.9770000000000145</v>
      </c>
      <c r="U24" s="11">
        <v>6.0450000000000097</v>
      </c>
      <c r="V24" s="11">
        <v>9.1149999999999913</v>
      </c>
      <c r="W24" s="11">
        <v>7.0519999999999978</v>
      </c>
      <c r="X24" s="11">
        <v>6.9720000000000102</v>
      </c>
      <c r="Y24" s="11">
        <v>6.9489999999999954</v>
      </c>
      <c r="Z24" s="11">
        <v>6.9220000000000157</v>
      </c>
      <c r="AA24" s="11">
        <v>6.9079999999999826</v>
      </c>
      <c r="AB24" s="11">
        <v>6.9290000000000163</v>
      </c>
      <c r="AC24" s="11">
        <v>6.9420000000000091</v>
      </c>
      <c r="AD24" s="11">
        <v>6.9540000000000024</v>
      </c>
      <c r="AE24" s="11">
        <v>6.9660000000000055</v>
      </c>
      <c r="AF24" s="11">
        <v>6.9779999999999758</v>
      </c>
      <c r="AG24" s="11">
        <v>6.9879999999999933</v>
      </c>
      <c r="AH24" s="11">
        <v>6.9990000000000236</v>
      </c>
      <c r="AI24" s="11">
        <v>7.0089999999999986</v>
      </c>
      <c r="AJ24" s="11">
        <v>7.0200000000000049</v>
      </c>
      <c r="AK24" s="172">
        <v>7.0300000000000074</v>
      </c>
      <c r="AL24" s="11">
        <v>7.0410000000000075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23.943000000000023</v>
      </c>
      <c r="N25" s="11">
        <v>22.259000000000039</v>
      </c>
      <c r="O25" s="11">
        <v>24.538999999999955</v>
      </c>
      <c r="P25" s="11">
        <v>23.510999999999999</v>
      </c>
      <c r="Q25" s="11">
        <v>25.876999999999953</v>
      </c>
      <c r="R25" s="11">
        <v>24.528000000000024</v>
      </c>
      <c r="S25" s="11">
        <v>26.08700000000001</v>
      </c>
      <c r="T25" s="11">
        <v>29.829000000000036</v>
      </c>
      <c r="U25" s="11">
        <v>37.10300000000003</v>
      </c>
      <c r="V25" s="11">
        <v>33.624000000000031</v>
      </c>
      <c r="W25" s="11">
        <v>33.128999999999927</v>
      </c>
      <c r="X25" s="11">
        <v>33.813000000000031</v>
      </c>
      <c r="Y25" s="11">
        <v>34.004999999999967</v>
      </c>
      <c r="Z25" s="11">
        <v>34.483999999999959</v>
      </c>
      <c r="AA25" s="11">
        <v>34.839999999999868</v>
      </c>
      <c r="AB25" s="11">
        <v>35.118000000000031</v>
      </c>
      <c r="AC25" s="11">
        <v>35.366999999999926</v>
      </c>
      <c r="AD25" s="11">
        <v>35.569000000000038</v>
      </c>
      <c r="AE25" s="11">
        <v>35.754000000000062</v>
      </c>
      <c r="AF25" s="11">
        <v>35.935999999999964</v>
      </c>
      <c r="AG25" s="11">
        <v>36.131000000000036</v>
      </c>
      <c r="AH25" s="11">
        <v>36.318999999999953</v>
      </c>
      <c r="AI25" s="11">
        <v>36.499999999999964</v>
      </c>
      <c r="AJ25" s="11">
        <v>36.667000000000073</v>
      </c>
      <c r="AK25" s="172">
        <v>36.819000000000017</v>
      </c>
      <c r="AL25" s="11">
        <v>36.95600000000001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49.846999999999809</v>
      </c>
      <c r="N26" s="11">
        <v>49.898000000000053</v>
      </c>
      <c r="O26" s="11">
        <v>53.182000000000116</v>
      </c>
      <c r="P26" s="11">
        <v>43.686000000000014</v>
      </c>
      <c r="Q26" s="11">
        <v>46.22999999999999</v>
      </c>
      <c r="R26" s="11">
        <v>47.655000000000037</v>
      </c>
      <c r="S26" s="11">
        <v>44.973000000000006</v>
      </c>
      <c r="T26" s="11">
        <v>45.432999999999986</v>
      </c>
      <c r="U26" s="11">
        <v>46.726000000000241</v>
      </c>
      <c r="V26" s="11">
        <v>45.261999999999937</v>
      </c>
      <c r="W26" s="11">
        <v>45.283999999999942</v>
      </c>
      <c r="X26" s="11">
        <v>46.188999999999993</v>
      </c>
      <c r="Y26" s="11">
        <v>46.098999999999982</v>
      </c>
      <c r="Z26" s="11">
        <v>45.996999999999893</v>
      </c>
      <c r="AA26" s="11">
        <v>45.798000000000016</v>
      </c>
      <c r="AB26" s="11">
        <v>45.654000000000067</v>
      </c>
      <c r="AC26" s="11">
        <v>45.561999999999976</v>
      </c>
      <c r="AD26" s="11">
        <v>45.462000000000018</v>
      </c>
      <c r="AE26" s="11">
        <v>45.358999999999952</v>
      </c>
      <c r="AF26" s="11">
        <v>45.253000000000007</v>
      </c>
      <c r="AG26" s="11">
        <v>45.22099999999994</v>
      </c>
      <c r="AH26" s="11">
        <v>45.156999999999954</v>
      </c>
      <c r="AI26" s="11">
        <v>45.093999999999987</v>
      </c>
      <c r="AJ26" s="11">
        <v>45.03000000000003</v>
      </c>
      <c r="AK26" s="172">
        <v>44.965999999999944</v>
      </c>
      <c r="AL26" s="11">
        <v>44.903000000000006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13.743000000000006</v>
      </c>
      <c r="N27" s="11">
        <v>12.87900000000001</v>
      </c>
      <c r="O27" s="11">
        <v>15.151000000000035</v>
      </c>
      <c r="P27" s="11">
        <v>18.06800000000008</v>
      </c>
      <c r="Q27" s="11">
        <v>17.753000000000018</v>
      </c>
      <c r="R27" s="11">
        <v>15.675000000000017</v>
      </c>
      <c r="S27" s="11">
        <v>17.914999999999978</v>
      </c>
      <c r="T27" s="11">
        <v>18.050000000000008</v>
      </c>
      <c r="U27" s="11">
        <v>17.002000000000038</v>
      </c>
      <c r="V27" s="11">
        <v>18.377999999999989</v>
      </c>
      <c r="W27" s="11">
        <v>21.852000000000075</v>
      </c>
      <c r="X27" s="11">
        <v>20.87299999999999</v>
      </c>
      <c r="Y27" s="11">
        <v>20.021999999999931</v>
      </c>
      <c r="Z27" s="11">
        <v>19.456000000000046</v>
      </c>
      <c r="AA27" s="11">
        <v>19.05500000000001</v>
      </c>
      <c r="AB27" s="11">
        <v>19.080999999999964</v>
      </c>
      <c r="AC27" s="11">
        <v>19.173999999999982</v>
      </c>
      <c r="AD27" s="11">
        <v>19.298000000000044</v>
      </c>
      <c r="AE27" s="11">
        <v>19.439999999999966</v>
      </c>
      <c r="AF27" s="11">
        <v>19.592000000000034</v>
      </c>
      <c r="AG27" s="11">
        <v>19.748000000000019</v>
      </c>
      <c r="AH27" s="11">
        <v>19.907000000000011</v>
      </c>
      <c r="AI27" s="11">
        <v>20.068999999999964</v>
      </c>
      <c r="AJ27" s="11">
        <v>20.233000000000036</v>
      </c>
      <c r="AK27" s="172">
        <v>20.396999999999984</v>
      </c>
      <c r="AL27" s="11">
        <v>20.561000000000028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66.063999999999893</v>
      </c>
      <c r="N28" s="11">
        <v>73.725999999999971</v>
      </c>
      <c r="O28" s="11">
        <v>81.532999999999973</v>
      </c>
      <c r="P28" s="11">
        <v>88.32600000000015</v>
      </c>
      <c r="Q28" s="11">
        <v>82.847999999999942</v>
      </c>
      <c r="R28" s="11">
        <v>86.157000000000039</v>
      </c>
      <c r="S28" s="11">
        <v>92.840999999999909</v>
      </c>
      <c r="T28" s="11">
        <v>96.814000000000178</v>
      </c>
      <c r="U28" s="11">
        <v>97.053999999999874</v>
      </c>
      <c r="V28" s="11">
        <v>94.116000000000312</v>
      </c>
      <c r="W28" s="11">
        <v>94.734999999999971</v>
      </c>
      <c r="X28" s="11">
        <v>96.39500000000001</v>
      </c>
      <c r="Y28" s="11">
        <v>96.926999999999779</v>
      </c>
      <c r="Z28" s="11">
        <v>97.69899999999997</v>
      </c>
      <c r="AA28" s="11">
        <v>98.530000000000172</v>
      </c>
      <c r="AB28" s="11">
        <v>99.188999999999822</v>
      </c>
      <c r="AC28" s="11">
        <v>99.799000000000063</v>
      </c>
      <c r="AD28" s="11">
        <v>100.43299999999992</v>
      </c>
      <c r="AE28" s="11">
        <v>101.08799999999998</v>
      </c>
      <c r="AF28" s="11">
        <v>101.76599999999999</v>
      </c>
      <c r="AG28" s="11">
        <v>102.48300000000016</v>
      </c>
      <c r="AH28" s="11">
        <v>103.18300000000001</v>
      </c>
      <c r="AI28" s="11">
        <v>103.88600000000024</v>
      </c>
      <c r="AJ28" s="11">
        <v>104.59100000000014</v>
      </c>
      <c r="AK28" s="172">
        <v>105.29800000000017</v>
      </c>
      <c r="AL28" s="11">
        <v>106.00599999999993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86.469999999999956</v>
      </c>
      <c r="N29" s="11">
        <v>90.090000000000146</v>
      </c>
      <c r="O29" s="11">
        <v>89.458000000000283</v>
      </c>
      <c r="P29" s="11">
        <v>92.513999999999911</v>
      </c>
      <c r="Q29" s="11">
        <v>103.34700000000009</v>
      </c>
      <c r="R29" s="11">
        <v>111.24800000000008</v>
      </c>
      <c r="S29" s="11">
        <v>117.67099999999996</v>
      </c>
      <c r="T29" s="11">
        <v>114.82499999999992</v>
      </c>
      <c r="U29" s="11">
        <v>101.96600000000007</v>
      </c>
      <c r="V29" s="11">
        <v>103.37800000000003</v>
      </c>
      <c r="W29" s="11">
        <v>104.05900000000015</v>
      </c>
      <c r="X29" s="11">
        <v>105.79000000000015</v>
      </c>
      <c r="Y29" s="11">
        <v>107.88500000000006</v>
      </c>
      <c r="Z29" s="11">
        <v>109.258</v>
      </c>
      <c r="AA29" s="11">
        <v>110.16300000000008</v>
      </c>
      <c r="AB29" s="11">
        <v>110.87200000000004</v>
      </c>
      <c r="AC29" s="11">
        <v>111.66500000000012</v>
      </c>
      <c r="AD29" s="11">
        <v>112.44799999999977</v>
      </c>
      <c r="AE29" s="11">
        <v>113.22399999999989</v>
      </c>
      <c r="AF29" s="11">
        <v>114</v>
      </c>
      <c r="AG29" s="11">
        <v>114.79899999999975</v>
      </c>
      <c r="AH29" s="11">
        <v>115.56800000000011</v>
      </c>
      <c r="AI29" s="11">
        <v>116.33899999999988</v>
      </c>
      <c r="AJ29" s="11">
        <v>117.1109999999999</v>
      </c>
      <c r="AK29" s="172">
        <v>117.88299999999991</v>
      </c>
      <c r="AL29" s="11">
        <v>118.65799999999976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26.423000000000005</v>
      </c>
      <c r="N30" s="11">
        <v>25.918000000000049</v>
      </c>
      <c r="O30" s="11">
        <v>27.705999999999996</v>
      </c>
      <c r="P30" s="11">
        <v>30.325999999999961</v>
      </c>
      <c r="Q30" s="11">
        <v>28.882000000000023</v>
      </c>
      <c r="R30" s="11">
        <v>28.601999999999908</v>
      </c>
      <c r="S30" s="11">
        <v>29.820000000000029</v>
      </c>
      <c r="T30" s="11">
        <v>28.979000000000049</v>
      </c>
      <c r="U30" s="11">
        <v>30.456999999999976</v>
      </c>
      <c r="V30" s="11">
        <v>28.88799999999997</v>
      </c>
      <c r="W30" s="11">
        <v>29.813999999999911</v>
      </c>
      <c r="X30" s="11">
        <v>29.362999999999936</v>
      </c>
      <c r="Y30" s="11">
        <v>27.613999999999994</v>
      </c>
      <c r="Z30" s="11">
        <v>27.110000000000039</v>
      </c>
      <c r="AA30" s="11">
        <v>27.362999999999978</v>
      </c>
      <c r="AB30" s="11">
        <v>27.475000000000005</v>
      </c>
      <c r="AC30" s="11">
        <v>27.625000000000057</v>
      </c>
      <c r="AD30" s="11">
        <v>27.757000000000009</v>
      </c>
      <c r="AE30" s="11">
        <v>27.870000000000015</v>
      </c>
      <c r="AF30" s="11">
        <v>27.970000000000031</v>
      </c>
      <c r="AG30" s="11">
        <v>28.081999999999962</v>
      </c>
      <c r="AH30" s="11">
        <v>28.202000000000019</v>
      </c>
      <c r="AI30" s="11">
        <v>28.330000000000062</v>
      </c>
      <c r="AJ30" s="11">
        <v>28.457999999999984</v>
      </c>
      <c r="AK30" s="172">
        <v>28.582999999999998</v>
      </c>
      <c r="AL30" s="11">
        <v>28.705000000000023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26.316999999999986</v>
      </c>
      <c r="N31" s="11">
        <v>29.868000000000077</v>
      </c>
      <c r="O31" s="11">
        <v>30.246999999999989</v>
      </c>
      <c r="P31" s="11">
        <v>23.118000000000031</v>
      </c>
      <c r="Q31" s="11">
        <v>28.776999999999994</v>
      </c>
      <c r="R31" s="11">
        <v>26.685999999999957</v>
      </c>
      <c r="S31" s="11">
        <v>32.265999999999991</v>
      </c>
      <c r="T31" s="11">
        <v>28.03099999999996</v>
      </c>
      <c r="U31" s="11">
        <v>32.364000000000004</v>
      </c>
      <c r="V31" s="11">
        <v>35.738000000000056</v>
      </c>
      <c r="W31" s="11">
        <v>40.046999999999954</v>
      </c>
      <c r="X31" s="11">
        <v>37.900999999999954</v>
      </c>
      <c r="Y31" s="11">
        <v>36.65500000000003</v>
      </c>
      <c r="Z31" s="11">
        <v>36.483999999999931</v>
      </c>
      <c r="AA31" s="11">
        <v>36.377999999999972</v>
      </c>
      <c r="AB31" s="11">
        <v>36.237000000000002</v>
      </c>
      <c r="AC31" s="11">
        <v>36.08400000000001</v>
      </c>
      <c r="AD31" s="11">
        <v>35.936000000000014</v>
      </c>
      <c r="AE31" s="11">
        <v>35.796000000000006</v>
      </c>
      <c r="AF31" s="11">
        <v>35.666000000000025</v>
      </c>
      <c r="AG31" s="11">
        <v>35.551000000000066</v>
      </c>
      <c r="AH31" s="11">
        <v>35.443999999999974</v>
      </c>
      <c r="AI31" s="11">
        <v>35.340999999999902</v>
      </c>
      <c r="AJ31" s="11">
        <v>35.243000000000002</v>
      </c>
      <c r="AK31" s="172">
        <v>35.148000000000053</v>
      </c>
      <c r="AL31" s="11">
        <v>35.057999999999993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313.55700000000007</v>
      </c>
      <c r="N33" s="11">
        <f t="shared" ref="N33:AK33" si="20">SUM(N34:N36)</f>
        <v>294.76800000000031</v>
      </c>
      <c r="O33" s="11">
        <f t="shared" si="20"/>
        <v>297.43199999999979</v>
      </c>
      <c r="P33" s="11">
        <f t="shared" si="20"/>
        <v>298.99299999999994</v>
      </c>
      <c r="Q33" s="11">
        <f t="shared" si="20"/>
        <v>299.09599999999966</v>
      </c>
      <c r="R33" s="11">
        <f t="shared" si="20"/>
        <v>305.33300000000037</v>
      </c>
      <c r="S33" s="11">
        <f t="shared" si="20"/>
        <v>305.09099999999989</v>
      </c>
      <c r="T33" s="11">
        <f t="shared" si="20"/>
        <v>297.43300000000016</v>
      </c>
      <c r="U33" s="11">
        <f t="shared" si="20"/>
        <v>310.53099999999949</v>
      </c>
      <c r="V33" s="11">
        <f t="shared" si="20"/>
        <v>316.49400000000082</v>
      </c>
      <c r="W33" s="11">
        <f t="shared" si="20"/>
        <v>320.66000000000054</v>
      </c>
      <c r="X33" s="11">
        <f t="shared" si="20"/>
        <v>323.0659999999998</v>
      </c>
      <c r="Y33" s="11">
        <f t="shared" si="20"/>
        <v>325.10699999999986</v>
      </c>
      <c r="Z33" s="11">
        <f t="shared" si="20"/>
        <v>327.14399999999955</v>
      </c>
      <c r="AA33" s="11">
        <f t="shared" si="20"/>
        <v>329.625</v>
      </c>
      <c r="AB33" s="11">
        <f t="shared" si="20"/>
        <v>331.81799999999998</v>
      </c>
      <c r="AC33" s="11">
        <f t="shared" si="20"/>
        <v>333.52600000000001</v>
      </c>
      <c r="AD33" s="11">
        <f t="shared" si="20"/>
        <v>335.178</v>
      </c>
      <c r="AE33" s="11">
        <f t="shared" si="20"/>
        <v>336.84100000000007</v>
      </c>
      <c r="AF33" s="11">
        <f t="shared" si="20"/>
        <v>338.53400000000045</v>
      </c>
      <c r="AG33" s="11">
        <f t="shared" si="20"/>
        <v>340.30799999999999</v>
      </c>
      <c r="AH33" s="11">
        <f t="shared" si="20"/>
        <v>342.08400000000006</v>
      </c>
      <c r="AI33" s="11">
        <f t="shared" si="20"/>
        <v>343.8660000000001</v>
      </c>
      <c r="AJ33" s="11">
        <f t="shared" si="20"/>
        <v>345.66600000000011</v>
      </c>
      <c r="AK33" s="11">
        <f t="shared" si="20"/>
        <v>347.46799999999968</v>
      </c>
      <c r="AL33" s="11">
        <f>SUM(AL34:AL36)</f>
        <v>349.28199999999993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63.141999999999967</v>
      </c>
      <c r="N34" s="11">
        <v>57.930999999999962</v>
      </c>
      <c r="O34" s="11">
        <v>58.964999999999961</v>
      </c>
      <c r="P34" s="11">
        <v>55.18400000000004</v>
      </c>
      <c r="Q34" s="11">
        <v>54.541000000000061</v>
      </c>
      <c r="R34" s="11">
        <v>48.664000000000016</v>
      </c>
      <c r="S34" s="11">
        <v>47.433000000000007</v>
      </c>
      <c r="T34" s="11">
        <v>46.284999999999989</v>
      </c>
      <c r="U34" s="11">
        <v>49.51899999999992</v>
      </c>
      <c r="V34" s="11">
        <v>50.530000000000065</v>
      </c>
      <c r="W34" s="11">
        <v>53.466000000000037</v>
      </c>
      <c r="X34" s="11">
        <v>53.483999999999874</v>
      </c>
      <c r="Y34" s="11">
        <v>53.591999999999999</v>
      </c>
      <c r="Z34" s="11">
        <v>53.551999999999843</v>
      </c>
      <c r="AA34" s="11">
        <v>53.512999999999757</v>
      </c>
      <c r="AB34" s="11">
        <v>53.550000000000111</v>
      </c>
      <c r="AC34" s="11">
        <v>53.551999999999978</v>
      </c>
      <c r="AD34" s="11">
        <v>53.557000000000038</v>
      </c>
      <c r="AE34" s="11">
        <v>53.566000000000052</v>
      </c>
      <c r="AF34" s="11">
        <v>53.576000000000029</v>
      </c>
      <c r="AG34" s="11">
        <v>53.585000000000058</v>
      </c>
      <c r="AH34" s="11">
        <v>53.600999999999992</v>
      </c>
      <c r="AI34" s="11">
        <v>53.615999999999957</v>
      </c>
      <c r="AJ34" s="11">
        <v>53.631999999999977</v>
      </c>
      <c r="AK34" s="172">
        <v>53.644000000000005</v>
      </c>
      <c r="AL34" s="11">
        <v>53.653000000000048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107.42799999999994</v>
      </c>
      <c r="N35" s="11">
        <v>99.214000000000084</v>
      </c>
      <c r="O35" s="11">
        <v>102.49299999999997</v>
      </c>
      <c r="P35" s="11">
        <v>108.075</v>
      </c>
      <c r="Q35" s="11">
        <v>106.33899999999973</v>
      </c>
      <c r="R35" s="11">
        <v>108.82899999999999</v>
      </c>
      <c r="S35" s="11">
        <v>110.44700000000006</v>
      </c>
      <c r="T35" s="11">
        <v>106.41299999999978</v>
      </c>
      <c r="U35" s="11">
        <v>111.20099999999987</v>
      </c>
      <c r="V35" s="11">
        <v>108.59500000000037</v>
      </c>
      <c r="W35" s="11">
        <v>107.83400000000029</v>
      </c>
      <c r="X35" s="11">
        <v>107.46199999999992</v>
      </c>
      <c r="Y35" s="11">
        <v>107.16600000000008</v>
      </c>
      <c r="Z35" s="11">
        <v>107.20899999999993</v>
      </c>
      <c r="AA35" s="11">
        <v>107.38599999999995</v>
      </c>
      <c r="AB35" s="11">
        <v>107.65599999999998</v>
      </c>
      <c r="AC35" s="11">
        <v>107.773</v>
      </c>
      <c r="AD35" s="11">
        <v>107.91199999999988</v>
      </c>
      <c r="AE35" s="11">
        <v>108.07700000000017</v>
      </c>
      <c r="AF35" s="11">
        <v>108.274</v>
      </c>
      <c r="AG35" s="11">
        <v>108.55800000000008</v>
      </c>
      <c r="AH35" s="11">
        <v>108.8459999999998</v>
      </c>
      <c r="AI35" s="11">
        <v>109.13900000000005</v>
      </c>
      <c r="AJ35" s="11">
        <v>109.43700000000001</v>
      </c>
      <c r="AK35" s="172">
        <v>109.72999999999988</v>
      </c>
      <c r="AL35" s="11">
        <v>110.02299999999977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142.98700000000017</v>
      </c>
      <c r="N36" s="11">
        <v>137.62300000000027</v>
      </c>
      <c r="O36" s="11">
        <v>135.9739999999999</v>
      </c>
      <c r="P36" s="11">
        <v>135.73399999999992</v>
      </c>
      <c r="Q36" s="11">
        <v>138.21599999999987</v>
      </c>
      <c r="R36" s="11">
        <v>147.84000000000037</v>
      </c>
      <c r="S36" s="11">
        <v>147.21099999999987</v>
      </c>
      <c r="T36" s="11">
        <v>144.73500000000038</v>
      </c>
      <c r="U36" s="11">
        <v>149.81099999999972</v>
      </c>
      <c r="V36" s="11">
        <v>157.36900000000037</v>
      </c>
      <c r="W36" s="11">
        <v>159.36000000000024</v>
      </c>
      <c r="X36" s="11">
        <v>162.12</v>
      </c>
      <c r="Y36" s="11">
        <v>164.34899999999973</v>
      </c>
      <c r="Z36" s="11">
        <v>166.38299999999978</v>
      </c>
      <c r="AA36" s="11">
        <v>168.72600000000025</v>
      </c>
      <c r="AB36" s="11">
        <v>170.61199999999994</v>
      </c>
      <c r="AC36" s="11">
        <v>172.20100000000002</v>
      </c>
      <c r="AD36" s="11">
        <v>173.70900000000006</v>
      </c>
      <c r="AE36" s="11">
        <v>175.19799999999984</v>
      </c>
      <c r="AF36" s="11">
        <v>176.6840000000004</v>
      </c>
      <c r="AG36" s="11">
        <v>178.16499999999982</v>
      </c>
      <c r="AH36" s="11">
        <v>179.63700000000028</v>
      </c>
      <c r="AI36" s="11">
        <v>181.11100000000008</v>
      </c>
      <c r="AJ36" s="11">
        <v>182.59700000000012</v>
      </c>
      <c r="AK36" s="172">
        <v>184.0939999999998</v>
      </c>
      <c r="AL36" s="11">
        <v>185.60600000000008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1100.0619999999997</v>
      </c>
      <c r="N38" s="11">
        <f t="shared" ref="N38:AL38" si="21">SUM(N5,N11,N16,N18,N23,N33)</f>
        <v>1092.3040000000003</v>
      </c>
      <c r="O38" s="11">
        <f t="shared" si="21"/>
        <v>1094.8639999999996</v>
      </c>
      <c r="P38" s="11">
        <f t="shared" si="21"/>
        <v>1098.7970000000007</v>
      </c>
      <c r="Q38" s="11">
        <f t="shared" si="21"/>
        <v>1123.7949999999992</v>
      </c>
      <c r="R38" s="11">
        <f t="shared" si="21"/>
        <v>1162.1159999999998</v>
      </c>
      <c r="S38" s="11">
        <f t="shared" si="21"/>
        <v>1186.0980000000004</v>
      </c>
      <c r="T38" s="11">
        <f t="shared" si="21"/>
        <v>1197.9900000000009</v>
      </c>
      <c r="U38" s="11">
        <f t="shared" si="21"/>
        <v>1208.3590000000006</v>
      </c>
      <c r="V38" s="11">
        <f t="shared" si="21"/>
        <v>1209.5720000000015</v>
      </c>
      <c r="W38" s="11">
        <f t="shared" si="21"/>
        <v>1222.0610000000004</v>
      </c>
      <c r="X38" s="11">
        <f t="shared" si="21"/>
        <v>1222.6909999999993</v>
      </c>
      <c r="Y38" s="11">
        <f t="shared" si="21"/>
        <v>1223.0799999999997</v>
      </c>
      <c r="Z38" s="11">
        <f t="shared" si="21"/>
        <v>1227.1269999999995</v>
      </c>
      <c r="AA38" s="11">
        <f t="shared" si="21"/>
        <v>1233.2089999999998</v>
      </c>
      <c r="AB38" s="11">
        <f t="shared" si="21"/>
        <v>1237.7160000000006</v>
      </c>
      <c r="AC38" s="11">
        <f t="shared" si="21"/>
        <v>1241.367</v>
      </c>
      <c r="AD38" s="11">
        <f t="shared" si="21"/>
        <v>1244.5650000000001</v>
      </c>
      <c r="AE38" s="11">
        <f t="shared" si="21"/>
        <v>1247.8220000000006</v>
      </c>
      <c r="AF38" s="11">
        <f t="shared" si="21"/>
        <v>1251.074000000001</v>
      </c>
      <c r="AG38" s="11">
        <f t="shared" si="21"/>
        <v>1254.8160000000003</v>
      </c>
      <c r="AH38" s="11">
        <f t="shared" si="21"/>
        <v>1258.4579999999999</v>
      </c>
      <c r="AI38" s="11">
        <f t="shared" si="21"/>
        <v>1262.1439999999998</v>
      </c>
      <c r="AJ38" s="11">
        <f t="shared" si="21"/>
        <v>1265.9450000000006</v>
      </c>
      <c r="AK38" s="11">
        <f t="shared" si="21"/>
        <v>1269.7170000000001</v>
      </c>
      <c r="AL38" s="11">
        <f t="shared" si="21"/>
        <v>1273.5079999999998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Yorkshire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Yorkshire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Yorkshire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Yorkshire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Yorkshire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Yorkshire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Yorkshire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26.273883157963613</v>
      </c>
      <c r="N231" s="40">
        <f>'Ind T1'!D25</f>
        <v>26.239279381307519</v>
      </c>
      <c r="O231" s="40">
        <f>'Ind T1'!F25</f>
        <v>27.426761355248651</v>
      </c>
    </row>
    <row r="232" spans="1:15" x14ac:dyDescent="0.2">
      <c r="L232" t="str">
        <f>L23</f>
        <v>Business and other services</v>
      </c>
      <c r="M232" s="40">
        <f>'Ind T1'!B24</f>
        <v>29.852011331054744</v>
      </c>
      <c r="N232" s="40">
        <f>'Ind T1'!D24</f>
        <v>30.765403690977767</v>
      </c>
      <c r="O232" s="40">
        <f>'Ind T1'!F24</f>
        <v>31.243462938591659</v>
      </c>
    </row>
    <row r="233" spans="1:15" x14ac:dyDescent="0.2">
      <c r="L233" t="str">
        <f>L18</f>
        <v>Trade, accomod. and transport</v>
      </c>
      <c r="M233" s="40">
        <f>'Ind T1'!B23</f>
        <v>25.174423207321784</v>
      </c>
      <c r="N233" s="40">
        <f>'Ind T1'!D23</f>
        <v>24.707686441184155</v>
      </c>
      <c r="O233" s="40">
        <f>'Ind T1'!F23</f>
        <v>25.006360384072945</v>
      </c>
    </row>
    <row r="234" spans="1:15" x14ac:dyDescent="0.2">
      <c r="L234" t="str">
        <f>L16</f>
        <v>Construction</v>
      </c>
      <c r="M234" s="40">
        <f>'Ind T1'!B22</f>
        <v>6.1558398645229921</v>
      </c>
      <c r="N234" s="40">
        <f>'Ind T1'!D22</f>
        <v>6.7747027357881251</v>
      </c>
      <c r="O234" s="40">
        <f>'Ind T1'!F22</f>
        <v>6.732270233088455</v>
      </c>
    </row>
    <row r="235" spans="1:15" x14ac:dyDescent="0.2">
      <c r="L235" t="str">
        <f>L11</f>
        <v>Manufacturing</v>
      </c>
      <c r="M235" s="40">
        <f>'Ind T1'!B21</f>
        <v>10.564780108009851</v>
      </c>
      <c r="N235" s="40">
        <f>'Ind T1'!D21</f>
        <v>9.9675875426840772</v>
      </c>
      <c r="O235" s="40">
        <f>'Ind T1'!F21</f>
        <v>8.0515395270387167</v>
      </c>
    </row>
    <row r="236" spans="1:15" x14ac:dyDescent="0.2">
      <c r="L236" t="str">
        <f>L5</f>
        <v>Primary sector and utilities</v>
      </c>
      <c r="M236" s="40">
        <f>'Ind T1'!B20</f>
        <v>1.9790623311270135</v>
      </c>
      <c r="N236" s="40">
        <f>'Ind T1'!D20</f>
        <v>1.5453402080583525</v>
      </c>
      <c r="O236" s="40">
        <f>'Ind T1'!F20</f>
        <v>1.5396055619595654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Yorkshire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15.327000000000169</v>
      </c>
      <c r="O261" s="11">
        <f>'Ind T1'!F50</f>
        <v>28.621999999999389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29.056999999999846</v>
      </c>
      <c r="O262" s="11">
        <f>'Ind T1'!F49</f>
        <v>21.915999999999883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9.3870000000000005</v>
      </c>
      <c r="O263" s="11">
        <f>'Ind T1'!F48</f>
        <v>16.515000000000043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11.252999999999744</v>
      </c>
      <c r="O264" s="11">
        <f>'Ind T1'!F47</f>
        <v>2.9450000000003769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-0.96499999999925024</v>
      </c>
      <c r="O265" s="11">
        <f>'Ind T1'!F46</f>
        <v>-19.273000000000266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-4.1140000000000079</v>
      </c>
      <c r="O266" s="11">
        <f>'Ind T1'!F45</f>
        <v>0.72200000000002973</v>
      </c>
    </row>
    <row r="268" spans="1:16" x14ac:dyDescent="0.2">
      <c r="L268" t="str">
        <f>L38</f>
        <v>All industries</v>
      </c>
      <c r="N268" s="11">
        <f>'Ind T1'!D14-'Ind T1'!B14</f>
        <v>59.945000000000618</v>
      </c>
      <c r="O268" s="11">
        <f>SUM(O261:O266)</f>
        <v>51.446999999999456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36.133470313428333</v>
      </c>
      <c r="C9" s="249">
        <f>SUM(C26,C43,C60,C77,C94,C111,C128,C145,C162,C179,C196,C213,C230,C247,C264,C281,C298,C315,C332,C349,C366,C383)</f>
        <v>66.696991968991</v>
      </c>
      <c r="D9" s="249">
        <f>SUM(B9:C9)</f>
        <v>102.83046228241933</v>
      </c>
      <c r="E9" s="238"/>
      <c r="F9" s="249">
        <f>SUM(F26,F43,F60,F77,F94,F111,F128,F145,F162,F179,F196,F213,F230,F247,F264,F281,F298,F315,F332,F349,F366,F383)</f>
        <v>46.699316712596904</v>
      </c>
      <c r="G9" s="249">
        <f>SUM(G26,G43,G60,G77,G94,G111,G128,G145,G162,G179,G196,G213,G230,G247,G264,G281,G298,G315,G332,G349,G366,G383)</f>
        <v>78.388481134690835</v>
      </c>
      <c r="H9" s="249">
        <f>SUM(F9:G9)</f>
        <v>125.08779784728773</v>
      </c>
      <c r="I9" s="238"/>
      <c r="J9" s="249">
        <f>SUM(J26,J43,J60,J77,J94,J111,J128,J145,J162,J179,J196,J213,J230,J247,J264,J281,J298,J315,J332,J349,J366,J383)</f>
        <v>51.253681495220334</v>
      </c>
      <c r="K9" s="249">
        <f>SUM(K26,K43,K60,K77,K94,K111,K128,K145,K162,K179,K196,K213,K230,K247,K264,K281,K298,K315,K332,K349,K366,K383)</f>
        <v>75.387972711372925</v>
      </c>
      <c r="L9" s="249">
        <f>SUM(J9:K9)</f>
        <v>126.64165420659326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103.63769341743935</v>
      </c>
      <c r="C10" s="249">
        <f t="shared" si="0"/>
        <v>100.6541976253897</v>
      </c>
      <c r="D10" s="249">
        <f t="shared" ref="D10:D17" si="1">SUM(B10:C10)</f>
        <v>204.29189104282904</v>
      </c>
      <c r="E10" s="238"/>
      <c r="F10" s="249">
        <f t="shared" ref="F10:G17" si="2">SUM(F27,F44,F61,F78,F95,F112,F129,F146,F163,F180,F197,F214,F231,F248,F265,F282,F299,F316,F333,F350,F367,F384)</f>
        <v>130.54588538887424</v>
      </c>
      <c r="G10" s="249">
        <f t="shared" si="2"/>
        <v>125.71418854605656</v>
      </c>
      <c r="H10" s="249">
        <f t="shared" ref="H10:H17" si="3">SUM(F10:G10)</f>
        <v>256.2600739349308</v>
      </c>
      <c r="I10" s="238"/>
      <c r="J10" s="249">
        <f t="shared" ref="J10:K17" si="4">SUM(J27,J44,J61,J78,J95,J112,J129,J146,J163,J180,J197,J214,J231,J248,J265,J282,J299,J316,J333,J350,J367,J384)</f>
        <v>154.17398218030985</v>
      </c>
      <c r="K10" s="249">
        <f t="shared" si="4"/>
        <v>145.99067274423135</v>
      </c>
      <c r="L10" s="249">
        <f t="shared" ref="L10:L17" si="5">SUM(J10:K10)</f>
        <v>300.1646549245412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60.387281850005571</v>
      </c>
      <c r="C11" s="249">
        <f t="shared" si="0"/>
        <v>67.903068846128519</v>
      </c>
      <c r="D11" s="249">
        <f t="shared" si="1"/>
        <v>128.29035069613408</v>
      </c>
      <c r="E11" s="238"/>
      <c r="F11" s="249">
        <f t="shared" si="2"/>
        <v>72.43932348467267</v>
      </c>
      <c r="G11" s="249">
        <f t="shared" si="2"/>
        <v>80.903099846232507</v>
      </c>
      <c r="H11" s="249">
        <f t="shared" si="3"/>
        <v>153.34242333090518</v>
      </c>
      <c r="I11" s="238"/>
      <c r="J11" s="249">
        <f t="shared" si="4"/>
        <v>95.547181022610587</v>
      </c>
      <c r="K11" s="249">
        <f t="shared" si="4"/>
        <v>78.944619784539213</v>
      </c>
      <c r="L11" s="249">
        <f t="shared" si="5"/>
        <v>174.49180080714979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107.12328464994143</v>
      </c>
      <c r="C12" s="249">
        <f t="shared" si="0"/>
        <v>46.668370693088647</v>
      </c>
      <c r="D12" s="249">
        <f t="shared" si="1"/>
        <v>153.79165534303007</v>
      </c>
      <c r="E12" s="238"/>
      <c r="F12" s="249">
        <f t="shared" si="2"/>
        <v>102.66868943518779</v>
      </c>
      <c r="G12" s="249">
        <f t="shared" si="2"/>
        <v>52.883780680062976</v>
      </c>
      <c r="H12" s="249">
        <f t="shared" si="3"/>
        <v>155.55247011525077</v>
      </c>
      <c r="I12" s="238"/>
      <c r="J12" s="249">
        <f t="shared" si="4"/>
        <v>88.138303012342845</v>
      </c>
      <c r="K12" s="249">
        <f t="shared" si="4"/>
        <v>64.467436602908975</v>
      </c>
      <c r="L12" s="249">
        <f t="shared" si="5"/>
        <v>152.60573961525182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12.389335516137551</v>
      </c>
      <c r="C13" s="249">
        <f t="shared" si="0"/>
        <v>112.96587675436798</v>
      </c>
      <c r="D13" s="249">
        <f t="shared" si="1"/>
        <v>125.35521227050553</v>
      </c>
      <c r="E13" s="238"/>
      <c r="F13" s="249">
        <f t="shared" si="2"/>
        <v>12.763232212269102</v>
      </c>
      <c r="G13" s="249">
        <f t="shared" si="2"/>
        <v>95.734959072566724</v>
      </c>
      <c r="H13" s="249">
        <f t="shared" si="3"/>
        <v>108.49819128483583</v>
      </c>
      <c r="I13" s="238"/>
      <c r="J13" s="249">
        <f t="shared" si="4"/>
        <v>14.232415715598851</v>
      </c>
      <c r="K13" s="249">
        <f t="shared" si="4"/>
        <v>83.873938484443002</v>
      </c>
      <c r="L13" s="249">
        <f t="shared" si="5"/>
        <v>98.106354200041849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94.692646376192414</v>
      </c>
      <c r="C14" s="249">
        <f t="shared" si="0"/>
        <v>19.508371429299892</v>
      </c>
      <c r="D14" s="249">
        <f t="shared" si="1"/>
        <v>114.20101780549231</v>
      </c>
      <c r="E14" s="238"/>
      <c r="F14" s="249">
        <f t="shared" si="2"/>
        <v>95.940313409425684</v>
      </c>
      <c r="G14" s="249">
        <f t="shared" si="2"/>
        <v>22.086865417320979</v>
      </c>
      <c r="H14" s="249">
        <f t="shared" si="3"/>
        <v>118.02717882674666</v>
      </c>
      <c r="I14" s="238"/>
      <c r="J14" s="249">
        <f t="shared" si="4"/>
        <v>98.331743740147985</v>
      </c>
      <c r="K14" s="249">
        <f t="shared" si="4"/>
        <v>26.314736560024144</v>
      </c>
      <c r="L14" s="249">
        <f t="shared" si="5"/>
        <v>124.64648030017213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62.54260610036247</v>
      </c>
      <c r="C15" s="249">
        <f t="shared" si="0"/>
        <v>39.761932922582297</v>
      </c>
      <c r="D15" s="249">
        <f t="shared" si="1"/>
        <v>102.30453902294477</v>
      </c>
      <c r="E15" s="238"/>
      <c r="F15" s="249">
        <f t="shared" si="2"/>
        <v>59.344462437591666</v>
      </c>
      <c r="G15" s="249">
        <f t="shared" si="2"/>
        <v>43.103080505947752</v>
      </c>
      <c r="H15" s="249">
        <f t="shared" si="3"/>
        <v>102.44754294353942</v>
      </c>
      <c r="I15" s="238"/>
      <c r="J15" s="249">
        <f t="shared" si="4"/>
        <v>54.396517746603088</v>
      </c>
      <c r="K15" s="249">
        <f t="shared" si="4"/>
        <v>47.305669850280509</v>
      </c>
      <c r="L15" s="249">
        <f t="shared" si="5"/>
        <v>101.70218759688359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13.366287461097357</v>
      </c>
      <c r="C16" s="249">
        <f t="shared" si="0"/>
        <v>76.474533840603357</v>
      </c>
      <c r="D16" s="249">
        <f t="shared" si="1"/>
        <v>89.840821301700714</v>
      </c>
      <c r="E16" s="238"/>
      <c r="F16" s="249">
        <f t="shared" si="2"/>
        <v>11.769927648681806</v>
      </c>
      <c r="G16" s="249">
        <f t="shared" si="2"/>
        <v>69.331190045836763</v>
      </c>
      <c r="H16" s="249">
        <f t="shared" si="3"/>
        <v>81.101117694518564</v>
      </c>
      <c r="I16" s="238"/>
      <c r="J16" s="249">
        <f t="shared" si="4"/>
        <v>14.131356427079947</v>
      </c>
      <c r="K16" s="249">
        <f t="shared" si="4"/>
        <v>62.858400961997908</v>
      </c>
      <c r="L16" s="249">
        <f t="shared" si="5"/>
        <v>76.989757389077852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63.404901906509217</v>
      </c>
      <c r="C17" s="249">
        <f t="shared" si="0"/>
        <v>77.805148328434896</v>
      </c>
      <c r="D17" s="249">
        <f t="shared" si="1"/>
        <v>141.21005023494411</v>
      </c>
      <c r="E17" s="238"/>
      <c r="F17" s="249">
        <f t="shared" si="2"/>
        <v>53.457015200459985</v>
      </c>
      <c r="G17" s="249">
        <f t="shared" si="2"/>
        <v>68.287188821525021</v>
      </c>
      <c r="H17" s="249">
        <f t="shared" si="3"/>
        <v>121.74420402198501</v>
      </c>
      <c r="I17" s="238"/>
      <c r="J17" s="249">
        <f t="shared" si="4"/>
        <v>49.169053990692952</v>
      </c>
      <c r="K17" s="249">
        <f t="shared" si="4"/>
        <v>68.990316969594986</v>
      </c>
      <c r="L17" s="249">
        <f t="shared" si="5"/>
        <v>118.15937096028793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553.67750759111368</v>
      </c>
      <c r="C19" s="247">
        <f t="shared" ref="C19:L19" si="6">SUM(C9:C17)</f>
        <v>608.4384924088863</v>
      </c>
      <c r="D19" s="247">
        <f t="shared" si="6"/>
        <v>1162.116</v>
      </c>
      <c r="E19" s="247"/>
      <c r="F19" s="247">
        <f t="shared" si="6"/>
        <v>585.6281659297598</v>
      </c>
      <c r="G19" s="247">
        <f t="shared" si="6"/>
        <v>636.43283407024001</v>
      </c>
      <c r="H19" s="247">
        <f t="shared" si="6"/>
        <v>1222.0609999999999</v>
      </c>
      <c r="I19" s="247"/>
      <c r="J19" s="247">
        <f t="shared" si="6"/>
        <v>619.37423533060655</v>
      </c>
      <c r="K19" s="247">
        <f t="shared" si="6"/>
        <v>654.13376466939303</v>
      </c>
      <c r="L19" s="247">
        <f t="shared" si="6"/>
        <v>1273.5079999999994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5.8819695502872513E-2</v>
      </c>
      <c r="C26" s="302">
        <v>0.23756479917005152</v>
      </c>
      <c r="D26" s="302">
        <f>SUM(B26:C26)</f>
        <v>0.29638449467292405</v>
      </c>
      <c r="E26" s="303"/>
      <c r="F26" s="302">
        <v>9.8750026947843364E-2</v>
      </c>
      <c r="G26" s="302">
        <v>0.16553378115156689</v>
      </c>
      <c r="H26" s="302">
        <f>SUM(F26:G26)</f>
        <v>0.26428380809941027</v>
      </c>
      <c r="I26" s="303"/>
      <c r="J26" s="302">
        <v>0.10996761299601411</v>
      </c>
      <c r="K26" s="302">
        <v>0.19697215731965287</v>
      </c>
      <c r="L26" s="302">
        <f>SUM(J26:K26)</f>
        <v>0.30693977031566699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8.8621203071624591E-2</v>
      </c>
      <c r="C27" s="302">
        <v>0.20855458962895052</v>
      </c>
      <c r="D27" s="302">
        <f t="shared" ref="D27:D34" si="7">SUM(B27:C27)</f>
        <v>0.29717579270057509</v>
      </c>
      <c r="E27" s="303"/>
      <c r="F27" s="302">
        <v>0.1853792422154272</v>
      </c>
      <c r="G27" s="302">
        <v>0.16418425808805023</v>
      </c>
      <c r="H27" s="302">
        <f t="shared" ref="H27:H34" si="8">SUM(F27:G27)</f>
        <v>0.34956350030347744</v>
      </c>
      <c r="I27" s="303"/>
      <c r="J27" s="302">
        <v>0.30462502740133879</v>
      </c>
      <c r="K27" s="302">
        <v>0.26963201766571215</v>
      </c>
      <c r="L27" s="302">
        <f t="shared" ref="L27:L34" si="9">SUM(J27:K27)</f>
        <v>0.574257045067051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5.91080957890548E-2</v>
      </c>
      <c r="C28" s="302">
        <v>0.14765298908385752</v>
      </c>
      <c r="D28" s="302">
        <f t="shared" si="7"/>
        <v>0.20676108487291231</v>
      </c>
      <c r="E28" s="303"/>
      <c r="F28" s="302">
        <v>0.12341668965567126</v>
      </c>
      <c r="G28" s="302">
        <v>0.10533635253424145</v>
      </c>
      <c r="H28" s="302">
        <f t="shared" si="8"/>
        <v>0.22875304218991271</v>
      </c>
      <c r="I28" s="303"/>
      <c r="J28" s="302">
        <v>0.19511534299190572</v>
      </c>
      <c r="K28" s="302">
        <v>0.12946823987712167</v>
      </c>
      <c r="L28" s="302">
        <f t="shared" si="9"/>
        <v>0.32458358286902739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0.18737161836298782</v>
      </c>
      <c r="C29" s="302">
        <v>7.2602129082948871E-2</v>
      </c>
      <c r="D29" s="302">
        <f t="shared" si="7"/>
        <v>0.25997374744593671</v>
      </c>
      <c r="E29" s="303"/>
      <c r="F29" s="302">
        <v>0.39321352155946054</v>
      </c>
      <c r="G29" s="302">
        <v>6.1503070359390059E-2</v>
      </c>
      <c r="H29" s="302">
        <f t="shared" si="8"/>
        <v>0.45471659191885061</v>
      </c>
      <c r="I29" s="303"/>
      <c r="J29" s="302">
        <v>0.34166470561222212</v>
      </c>
      <c r="K29" s="302">
        <v>8.6115368413313145E-2</v>
      </c>
      <c r="L29" s="302">
        <f t="shared" si="9"/>
        <v>0.42778007402553525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0.51406736629646754</v>
      </c>
      <c r="C30" s="302">
        <v>4.1001885765622701</v>
      </c>
      <c r="D30" s="302">
        <f t="shared" si="7"/>
        <v>4.6142559428587377</v>
      </c>
      <c r="E30" s="303"/>
      <c r="F30" s="302">
        <v>0.29169339848698961</v>
      </c>
      <c r="G30" s="302">
        <v>2.504802484288521</v>
      </c>
      <c r="H30" s="302">
        <f t="shared" si="8"/>
        <v>2.7964958827755106</v>
      </c>
      <c r="I30" s="303"/>
      <c r="J30" s="302">
        <v>0.27316634237995568</v>
      </c>
      <c r="K30" s="302">
        <v>2.508512013603128</v>
      </c>
      <c r="L30" s="302">
        <f t="shared" si="9"/>
        <v>2.7816783559830838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6.1015064059379079E-2</v>
      </c>
      <c r="C31" s="302">
        <v>0.12841000517923268</v>
      </c>
      <c r="D31" s="302">
        <f t="shared" si="7"/>
        <v>0.18942506923861174</v>
      </c>
      <c r="E31" s="303"/>
      <c r="F31" s="302">
        <v>3.0898488023349192E-2</v>
      </c>
      <c r="G31" s="302">
        <v>7.7915334627620944E-2</v>
      </c>
      <c r="H31" s="302">
        <f t="shared" si="8"/>
        <v>0.10881382265097014</v>
      </c>
      <c r="I31" s="303"/>
      <c r="J31" s="302">
        <v>4.5149125996931608E-3</v>
      </c>
      <c r="K31" s="302">
        <v>9.9355877006662041E-2</v>
      </c>
      <c r="L31" s="302">
        <f t="shared" si="9"/>
        <v>0.10387078960635521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3.5106816272147782E-2</v>
      </c>
      <c r="C32" s="302">
        <v>9.9455051847586837E-2</v>
      </c>
      <c r="D32" s="302">
        <f t="shared" si="7"/>
        <v>0.13456186811973461</v>
      </c>
      <c r="E32" s="303"/>
      <c r="F32" s="302">
        <v>6.355469220152056E-2</v>
      </c>
      <c r="G32" s="302">
        <v>6.7947502303539506E-2</v>
      </c>
      <c r="H32" s="302">
        <f t="shared" si="8"/>
        <v>0.13150219450506007</v>
      </c>
      <c r="I32" s="303"/>
      <c r="J32" s="302">
        <v>5.4803040117811834E-2</v>
      </c>
      <c r="K32" s="302">
        <v>7.5885704869602402E-2</v>
      </c>
      <c r="L32" s="302">
        <f t="shared" si="9"/>
        <v>0.13068874498741423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6.6181956411184052E-3</v>
      </c>
      <c r="C33" s="302">
        <v>0.4724364235908256</v>
      </c>
      <c r="D33" s="302">
        <f t="shared" si="7"/>
        <v>0.47905461923194403</v>
      </c>
      <c r="E33" s="303"/>
      <c r="F33" s="302">
        <v>8.9896534718429729E-3</v>
      </c>
      <c r="G33" s="302">
        <v>0.22360700707688158</v>
      </c>
      <c r="H33" s="302">
        <f t="shared" si="8"/>
        <v>0.23259666054872455</v>
      </c>
      <c r="I33" s="303"/>
      <c r="J33" s="302">
        <v>1.4685211450580778E-2</v>
      </c>
      <c r="K33" s="302">
        <v>0.23145175696925283</v>
      </c>
      <c r="L33" s="302">
        <f t="shared" si="9"/>
        <v>0.2461369684198336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0.10643797279311366</v>
      </c>
      <c r="C34" s="302">
        <v>1.0909694080655126</v>
      </c>
      <c r="D34" s="302">
        <f t="shared" si="7"/>
        <v>1.1974073808586263</v>
      </c>
      <c r="E34" s="303"/>
      <c r="F34" s="302">
        <v>6.2223690430298934E-2</v>
      </c>
      <c r="G34" s="302">
        <v>0.48305080657778804</v>
      </c>
      <c r="H34" s="302">
        <f t="shared" si="8"/>
        <v>0.54527449700808694</v>
      </c>
      <c r="I34" s="303"/>
      <c r="J34" s="302">
        <v>2.4955364735185066E-2</v>
      </c>
      <c r="K34" s="302">
        <v>0.55410930399085734</v>
      </c>
      <c r="L34" s="302">
        <f t="shared" si="9"/>
        <v>0.57906466872604245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1.1171660277887663</v>
      </c>
      <c r="C36" s="311">
        <f t="shared" ref="C36:K36" si="10">SUM(C26:C34)</f>
        <v>6.5578339722112355</v>
      </c>
      <c r="D36" s="311">
        <f t="shared" si="10"/>
        <v>7.6750000000000025</v>
      </c>
      <c r="E36" s="311"/>
      <c r="F36" s="311">
        <f t="shared" si="10"/>
        <v>1.2581194029924037</v>
      </c>
      <c r="G36" s="311">
        <f t="shared" si="10"/>
        <v>3.8538805970076</v>
      </c>
      <c r="H36" s="311">
        <f t="shared" si="10"/>
        <v>5.1120000000000028</v>
      </c>
      <c r="I36" s="311"/>
      <c r="J36" s="311">
        <f t="shared" si="10"/>
        <v>1.3234975602847072</v>
      </c>
      <c r="K36" s="311">
        <f t="shared" si="10"/>
        <v>4.1515024397153022</v>
      </c>
      <c r="L36" s="311">
        <f>SUM(L26:L34)</f>
        <v>5.4750000000000103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4.5293587371169071E-2</v>
      </c>
      <c r="C43" s="302">
        <v>9.1933868679654376E-2</v>
      </c>
      <c r="D43" s="302">
        <f>SUM(B43:C43)</f>
        <v>0.13722745605082345</v>
      </c>
      <c r="E43" s="303"/>
      <c r="F43" s="302">
        <v>6.9296932885995529E-3</v>
      </c>
      <c r="G43" s="302">
        <v>4.151433351939042E-2</v>
      </c>
      <c r="H43" s="302">
        <f>SUM(F43:G43)</f>
        <v>4.8444026807989975E-2</v>
      </c>
      <c r="I43" s="303"/>
      <c r="J43" s="302">
        <v>1.7883699872822741E-3</v>
      </c>
      <c r="K43" s="302">
        <v>2.1654819076111848E-2</v>
      </c>
      <c r="L43" s="302">
        <f>SUM(J43:K43)</f>
        <v>2.3443189063394123E-2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3.1339708963171953E-2</v>
      </c>
      <c r="C44" s="302">
        <v>0.12505186474204247</v>
      </c>
      <c r="D44" s="302">
        <f t="shared" ref="D44:D51" si="11">SUM(B44:C44)</f>
        <v>0.15639157370521442</v>
      </c>
      <c r="E44" s="303"/>
      <c r="F44" s="302">
        <v>1.4142562199040072E-2</v>
      </c>
      <c r="G44" s="302">
        <v>6.3420004828235579E-2</v>
      </c>
      <c r="H44" s="302">
        <f t="shared" ref="H44:H51" si="12">SUM(F44:G44)</f>
        <v>7.7562567027275653E-2</v>
      </c>
      <c r="I44" s="303"/>
      <c r="J44" s="302">
        <v>9.4288894375525525E-3</v>
      </c>
      <c r="K44" s="302">
        <v>4.1815669400329977E-2</v>
      </c>
      <c r="L44" s="302">
        <f t="shared" ref="L44:L51" si="13">SUM(J44:K44)</f>
        <v>5.124455883788253E-2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3.5949402251066069E-2</v>
      </c>
      <c r="C45" s="302">
        <v>8.1417918672342493E-2</v>
      </c>
      <c r="D45" s="302">
        <f t="shared" si="11"/>
        <v>0.11736732092340857</v>
      </c>
      <c r="E45" s="303"/>
      <c r="F45" s="302">
        <v>6.5798994454655648E-3</v>
      </c>
      <c r="G45" s="302">
        <v>4.1345355649579883E-2</v>
      </c>
      <c r="H45" s="302">
        <f t="shared" si="12"/>
        <v>4.7925255095045451E-2</v>
      </c>
      <c r="I45" s="303"/>
      <c r="J45" s="302">
        <v>6.9767081452620817E-3</v>
      </c>
      <c r="K45" s="302">
        <v>1.9868315782020605E-2</v>
      </c>
      <c r="L45" s="302">
        <f t="shared" si="13"/>
        <v>2.6845023927282687E-2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9.125686060402935E-2</v>
      </c>
      <c r="C46" s="302">
        <v>1.4262833733743019E-2</v>
      </c>
      <c r="D46" s="302">
        <f t="shared" si="11"/>
        <v>0.10551969433777236</v>
      </c>
      <c r="E46" s="303"/>
      <c r="F46" s="302">
        <v>1.4118210139714199E-2</v>
      </c>
      <c r="G46" s="302">
        <v>4.3136097368177738E-3</v>
      </c>
      <c r="H46" s="302">
        <f t="shared" si="12"/>
        <v>1.8431819876531974E-2</v>
      </c>
      <c r="I46" s="303"/>
      <c r="J46" s="302">
        <v>4.7494770467510642E-3</v>
      </c>
      <c r="K46" s="302">
        <v>2.7185643864810387E-3</v>
      </c>
      <c r="L46" s="302">
        <f t="shared" si="13"/>
        <v>7.4680414332321029E-3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6.1901249987625778E-3</v>
      </c>
      <c r="C47" s="302">
        <v>0.26677616661965309</v>
      </c>
      <c r="D47" s="302">
        <f t="shared" si="11"/>
        <v>0.27296629161841568</v>
      </c>
      <c r="E47" s="303"/>
      <c r="F47" s="302">
        <v>1.2747163911051272E-3</v>
      </c>
      <c r="G47" s="302">
        <v>9.601324788681076E-2</v>
      </c>
      <c r="H47" s="302">
        <f>SUM(F47:G47)</f>
        <v>9.7287964277915889E-2</v>
      </c>
      <c r="I47" s="303"/>
      <c r="J47" s="302">
        <v>2.4613262473110217E-4</v>
      </c>
      <c r="K47" s="302">
        <v>3.9003506786217931E-2</v>
      </c>
      <c r="L47" s="302">
        <f t="shared" si="13"/>
        <v>3.9249639410949035E-2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1.8598006737784188E-2</v>
      </c>
      <c r="C48" s="302">
        <v>1.7718472988410193E-2</v>
      </c>
      <c r="D48" s="302">
        <f t="shared" si="11"/>
        <v>3.6316479726194381E-2</v>
      </c>
      <c r="E48" s="303"/>
      <c r="F48" s="302">
        <v>7.0878063777262872E-3</v>
      </c>
      <c r="G48" s="302">
        <v>5.7536118359360769E-3</v>
      </c>
      <c r="H48" s="302">
        <f t="shared" si="12"/>
        <v>1.2841418213662364E-2</v>
      </c>
      <c r="I48" s="303"/>
      <c r="J48" s="302">
        <v>1.1666108236528889E-3</v>
      </c>
      <c r="K48" s="302">
        <v>3.107014400692846E-3</v>
      </c>
      <c r="L48" s="302">
        <f t="shared" si="13"/>
        <v>4.2736252243457352E-3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1.9910329000461552E-2</v>
      </c>
      <c r="C49" s="302">
        <v>1.6522734808163519E-2</v>
      </c>
      <c r="D49" s="302">
        <f t="shared" si="11"/>
        <v>3.6433063808625071E-2</v>
      </c>
      <c r="E49" s="303"/>
      <c r="F49" s="302">
        <v>2.7987190957665109E-3</v>
      </c>
      <c r="G49" s="302">
        <v>3.0945904865445698E-3</v>
      </c>
      <c r="H49" s="302">
        <f t="shared" si="12"/>
        <v>5.8933095823110807E-3</v>
      </c>
      <c r="I49" s="303"/>
      <c r="J49" s="302">
        <v>8.7601502932211598E-4</v>
      </c>
      <c r="K49" s="302">
        <v>1.8551355218559603E-3</v>
      </c>
      <c r="L49" s="302">
        <f t="shared" si="13"/>
        <v>2.7311505511780762E-3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8.5512684008288552E-3</v>
      </c>
      <c r="C50" s="302">
        <v>0.20833480913684679</v>
      </c>
      <c r="D50" s="302">
        <f t="shared" si="11"/>
        <v>0.21688607753767564</v>
      </c>
      <c r="E50" s="303"/>
      <c r="F50" s="302">
        <v>1.3106141939198254E-3</v>
      </c>
      <c r="G50" s="302">
        <v>6.3670837171449168E-2</v>
      </c>
      <c r="H50" s="302">
        <f t="shared" si="12"/>
        <v>6.4981451365368995E-2</v>
      </c>
      <c r="I50" s="303"/>
      <c r="J50" s="302">
        <v>1.4670548073407149E-4</v>
      </c>
      <c r="K50" s="302">
        <v>2.1210301961236314E-2</v>
      </c>
      <c r="L50" s="302">
        <f t="shared" si="13"/>
        <v>2.1357007441970385E-2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1.5712080072268091E-2</v>
      </c>
      <c r="C51" s="302">
        <v>0.13317996221960204</v>
      </c>
      <c r="D51" s="302">
        <f t="shared" si="11"/>
        <v>0.14889204229187014</v>
      </c>
      <c r="E51" s="303"/>
      <c r="F51" s="302">
        <v>2.1252055783818388E-3</v>
      </c>
      <c r="G51" s="302">
        <v>1.2506982175516913E-2</v>
      </c>
      <c r="H51" s="302">
        <f t="shared" si="12"/>
        <v>1.4632187753898752E-2</v>
      </c>
      <c r="I51" s="303"/>
      <c r="J51" s="302">
        <v>9.0680571159737153E-4</v>
      </c>
      <c r="K51" s="302">
        <v>6.4809583981680786E-3</v>
      </c>
      <c r="L51" s="302">
        <f t="shared" si="13"/>
        <v>7.38776410976545E-3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0.27280136839954172</v>
      </c>
      <c r="C53" s="311">
        <f t="shared" ref="C53:L53" si="14">SUM(C43:C51)</f>
        <v>0.95519863160045793</v>
      </c>
      <c r="D53" s="311">
        <f t="shared" si="14"/>
        <v>1.2279999999999998</v>
      </c>
      <c r="E53" s="311"/>
      <c r="F53" s="311">
        <f t="shared" si="14"/>
        <v>5.6367426709718983E-2</v>
      </c>
      <c r="G53" s="311">
        <f t="shared" si="14"/>
        <v>0.33163257329028117</v>
      </c>
      <c r="H53" s="311">
        <f t="shared" si="14"/>
        <v>0.38800000000000012</v>
      </c>
      <c r="I53" s="311"/>
      <c r="J53" s="311">
        <f t="shared" si="14"/>
        <v>2.6285714286885521E-2</v>
      </c>
      <c r="K53" s="311">
        <f t="shared" si="14"/>
        <v>0.15771428571311463</v>
      </c>
      <c r="L53" s="311">
        <f t="shared" si="14"/>
        <v>0.18400000000000011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0.36190206508090172</v>
      </c>
      <c r="C60" s="302">
        <v>1.1175245466893196</v>
      </c>
      <c r="D60" s="302">
        <f>SUM(B60:C60)</f>
        <v>1.4794266117702213</v>
      </c>
      <c r="E60" s="303"/>
      <c r="F60" s="302">
        <v>0.48515407441538944</v>
      </c>
      <c r="G60" s="302">
        <v>1.5205351970059255</v>
      </c>
      <c r="H60" s="302">
        <f>SUM(F60:G60)</f>
        <v>2.005689271421315</v>
      </c>
      <c r="I60" s="303"/>
      <c r="J60" s="302">
        <v>0.41141672721964734</v>
      </c>
      <c r="K60" s="302">
        <v>1.1313385459723808</v>
      </c>
      <c r="L60" s="302">
        <f>SUM(J60:K60)</f>
        <v>1.5427552731920282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0.37808937455176195</v>
      </c>
      <c r="C61" s="302">
        <v>0.7701235117406755</v>
      </c>
      <c r="D61" s="302">
        <f t="shared" ref="D61:D68" si="15">SUM(B61:C61)</f>
        <v>1.1482128862924375</v>
      </c>
      <c r="E61" s="303"/>
      <c r="F61" s="302">
        <v>0.57558206466503148</v>
      </c>
      <c r="G61" s="302">
        <v>1.1327052530609696</v>
      </c>
      <c r="H61" s="302">
        <f t="shared" ref="H61:H68" si="16">SUM(F61:G61)</f>
        <v>1.708287317726001</v>
      </c>
      <c r="I61" s="303"/>
      <c r="J61" s="302">
        <v>0.62827818310634109</v>
      </c>
      <c r="K61" s="302">
        <v>1.341440779799568</v>
      </c>
      <c r="L61" s="302">
        <f t="shared" ref="L61:L68" si="17">SUM(J61:K61)</f>
        <v>1.9697189629059091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0.55699533268377788</v>
      </c>
      <c r="C62" s="302">
        <v>1.0820151184576166</v>
      </c>
      <c r="D62" s="302">
        <f t="shared" si="15"/>
        <v>1.6390104511413943</v>
      </c>
      <c r="E62" s="303"/>
      <c r="F62" s="302">
        <v>0.73579774866376668</v>
      </c>
      <c r="G62" s="302">
        <v>1.5246762563184713</v>
      </c>
      <c r="H62" s="302">
        <f t="shared" si="16"/>
        <v>2.260474004982238</v>
      </c>
      <c r="I62" s="303"/>
      <c r="J62" s="302">
        <v>0.71062185831447056</v>
      </c>
      <c r="K62" s="302">
        <v>1.2631525459615378</v>
      </c>
      <c r="L62" s="302">
        <f t="shared" si="17"/>
        <v>1.9737744042760084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0.76510268923565239</v>
      </c>
      <c r="C63" s="302">
        <v>0.44714454281681631</v>
      </c>
      <c r="D63" s="302">
        <f t="shared" si="15"/>
        <v>1.2122472320524686</v>
      </c>
      <c r="E63" s="303"/>
      <c r="F63" s="302">
        <v>0.71379937163970408</v>
      </c>
      <c r="G63" s="302">
        <v>0.61322880609221264</v>
      </c>
      <c r="H63" s="302">
        <f t="shared" si="16"/>
        <v>1.3270281777319166</v>
      </c>
      <c r="I63" s="303"/>
      <c r="J63" s="302">
        <v>0.57731695412521811</v>
      </c>
      <c r="K63" s="302">
        <v>0.55105542680998088</v>
      </c>
      <c r="L63" s="302">
        <f t="shared" si="17"/>
        <v>1.1283723809351991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0.44915879427864847</v>
      </c>
      <c r="C64" s="302">
        <v>2.1096092433591198</v>
      </c>
      <c r="D64" s="302">
        <f t="shared" si="15"/>
        <v>2.5587680376377682</v>
      </c>
      <c r="E64" s="303"/>
      <c r="F64" s="302">
        <v>0.4216985229125238</v>
      </c>
      <c r="G64" s="302">
        <v>1.9097258856170356</v>
      </c>
      <c r="H64" s="302">
        <f t="shared" si="16"/>
        <v>2.3314244085295592</v>
      </c>
      <c r="I64" s="303"/>
      <c r="J64" s="302">
        <v>0.2474375689181976</v>
      </c>
      <c r="K64" s="302">
        <v>1.4256669105259203</v>
      </c>
      <c r="L64" s="302">
        <f t="shared" si="17"/>
        <v>1.6731044794441179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0.11142898897409606</v>
      </c>
      <c r="C65" s="302">
        <v>7.6536901291661907E-2</v>
      </c>
      <c r="D65" s="302">
        <f t="shared" si="15"/>
        <v>0.18796589026575797</v>
      </c>
      <c r="E65" s="303"/>
      <c r="F65" s="302">
        <v>8.1352535839907383E-2</v>
      </c>
      <c r="G65" s="302">
        <v>9.7374333267860352E-2</v>
      </c>
      <c r="H65" s="302">
        <f t="shared" si="16"/>
        <v>0.17872686910776775</v>
      </c>
      <c r="I65" s="303"/>
      <c r="J65" s="302">
        <v>5.961641785030327E-2</v>
      </c>
      <c r="K65" s="302">
        <v>7.1079423323606297E-2</v>
      </c>
      <c r="L65" s="302">
        <f t="shared" si="17"/>
        <v>0.13069584117390956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0.37443345985116672</v>
      </c>
      <c r="C66" s="302">
        <v>0.2560675774002647</v>
      </c>
      <c r="D66" s="302">
        <f t="shared" si="15"/>
        <v>0.63050103725143147</v>
      </c>
      <c r="E66" s="303"/>
      <c r="F66" s="302">
        <v>0.26205875231204179</v>
      </c>
      <c r="G66" s="302">
        <v>0.2700124269189656</v>
      </c>
      <c r="H66" s="302">
        <f t="shared" si="16"/>
        <v>0.53207117923100733</v>
      </c>
      <c r="I66" s="303"/>
      <c r="J66" s="302">
        <v>0.19464657359294729</v>
      </c>
      <c r="K66" s="302">
        <v>0.24861963366348458</v>
      </c>
      <c r="L66" s="302">
        <f t="shared" si="17"/>
        <v>0.44326620725643184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2.268430849621025</v>
      </c>
      <c r="C67" s="302">
        <v>5.0605131742125824</v>
      </c>
      <c r="D67" s="302">
        <f t="shared" si="15"/>
        <v>7.328944023833607</v>
      </c>
      <c r="E67" s="303"/>
      <c r="F67" s="302">
        <v>2.059289259253525</v>
      </c>
      <c r="G67" s="302">
        <v>4.9575464737671044</v>
      </c>
      <c r="H67" s="302">
        <f t="shared" si="16"/>
        <v>7.0168357330206295</v>
      </c>
      <c r="I67" s="303"/>
      <c r="J67" s="302">
        <v>1.5442285909559637</v>
      </c>
      <c r="K67" s="302">
        <v>3.4765391996652579</v>
      </c>
      <c r="L67" s="302">
        <f t="shared" si="17"/>
        <v>5.0207677906212211</v>
      </c>
      <c r="M67" s="236"/>
      <c r="N67" s="236"/>
    </row>
    <row r="68" spans="1:14" x14ac:dyDescent="0.2">
      <c r="A68" s="237" t="str">
        <f>name!E$12</f>
        <v>Elementary occupations</v>
      </c>
      <c r="B68" s="302">
        <v>2.0643685347495953</v>
      </c>
      <c r="C68" s="302">
        <v>1.1245552950053321</v>
      </c>
      <c r="D68" s="302">
        <f t="shared" si="15"/>
        <v>3.1889238297549274</v>
      </c>
      <c r="E68" s="303"/>
      <c r="F68" s="302">
        <v>1.6020431759789366</v>
      </c>
      <c r="G68" s="302">
        <v>1.1254198622706513</v>
      </c>
      <c r="H68" s="302">
        <f t="shared" si="16"/>
        <v>2.7274630382495877</v>
      </c>
      <c r="I68" s="303"/>
      <c r="J68" s="302">
        <v>1.809996709922681</v>
      </c>
      <c r="K68" s="302">
        <v>0.887547950272501</v>
      </c>
      <c r="L68" s="302">
        <f t="shared" si="17"/>
        <v>2.6975446601951818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7.329910089026626</v>
      </c>
      <c r="C70" s="311">
        <f t="shared" ref="C70:L70" si="18">SUM(C60:C68)</f>
        <v>12.044089910973391</v>
      </c>
      <c r="D70" s="311">
        <f t="shared" si="18"/>
        <v>19.374000000000013</v>
      </c>
      <c r="E70" s="311"/>
      <c r="F70" s="311">
        <f t="shared" si="18"/>
        <v>6.936775505680826</v>
      </c>
      <c r="G70" s="311">
        <f t="shared" si="18"/>
        <v>13.151224494319194</v>
      </c>
      <c r="H70" s="311">
        <f t="shared" si="18"/>
        <v>20.088000000000022</v>
      </c>
      <c r="I70" s="311"/>
      <c r="J70" s="311">
        <f t="shared" si="18"/>
        <v>6.1835595840057707</v>
      </c>
      <c r="K70" s="311">
        <f t="shared" si="18"/>
        <v>10.396440415994238</v>
      </c>
      <c r="L70" s="311">
        <f t="shared" si="18"/>
        <v>16.580000000000009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0.32553409087915547</v>
      </c>
      <c r="C77" s="302">
        <v>2.1485762675280089</v>
      </c>
      <c r="D77" s="302">
        <f>SUM(B77:C77)</f>
        <v>2.4741103584071644</v>
      </c>
      <c r="E77" s="303"/>
      <c r="F77" s="302">
        <v>0.46587070553570248</v>
      </c>
      <c r="G77" s="302">
        <v>2.2633356349738252</v>
      </c>
      <c r="H77" s="302">
        <f>SUM(F77:G77)</f>
        <v>2.7292063405095277</v>
      </c>
      <c r="I77" s="303"/>
      <c r="J77" s="302">
        <v>0.50019920596964629</v>
      </c>
      <c r="K77" s="302">
        <v>2.2392085417350103</v>
      </c>
      <c r="L77" s="302">
        <f>SUM(J77:K77)</f>
        <v>2.7394077477046563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0.49286224673851486</v>
      </c>
      <c r="C78" s="302">
        <v>2.7176303522394067</v>
      </c>
      <c r="D78" s="302">
        <f t="shared" ref="D78:D85" si="19">SUM(B78:C78)</f>
        <v>3.2104925989779218</v>
      </c>
      <c r="E78" s="303"/>
      <c r="F78" s="302">
        <v>0.64402162317106249</v>
      </c>
      <c r="G78" s="302">
        <v>3.1084990914068511</v>
      </c>
      <c r="H78" s="302">
        <f t="shared" ref="H78:H85" si="20">SUM(F78:G78)</f>
        <v>3.7525207145779138</v>
      </c>
      <c r="I78" s="303"/>
      <c r="J78" s="302">
        <v>0.7784722191923058</v>
      </c>
      <c r="K78" s="302">
        <v>4.3209998363104001</v>
      </c>
      <c r="L78" s="302">
        <f t="shared" ref="L78:L85" si="21">SUM(J78:K78)</f>
        <v>5.099472055502706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0.63779231053168006</v>
      </c>
      <c r="C79" s="302">
        <v>1.5990525194523844</v>
      </c>
      <c r="D79" s="302">
        <f t="shared" si="19"/>
        <v>2.2368448299840642</v>
      </c>
      <c r="E79" s="303"/>
      <c r="F79" s="302">
        <v>0.72337023513876897</v>
      </c>
      <c r="G79" s="302">
        <v>1.761052307040113</v>
      </c>
      <c r="H79" s="302">
        <f t="shared" si="20"/>
        <v>2.4844225421788817</v>
      </c>
      <c r="I79" s="303"/>
      <c r="J79" s="302">
        <v>0.84847365638790939</v>
      </c>
      <c r="K79" s="302">
        <v>1.7919090217333469</v>
      </c>
      <c r="L79" s="302">
        <f t="shared" si="21"/>
        <v>2.6403826781212563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1.0917549222649086</v>
      </c>
      <c r="C80" s="302">
        <v>0.25908092521793896</v>
      </c>
      <c r="D80" s="302">
        <f t="shared" si="19"/>
        <v>1.3508358474828475</v>
      </c>
      <c r="E80" s="303"/>
      <c r="F80" s="302">
        <v>1.1351796501275266</v>
      </c>
      <c r="G80" s="302">
        <v>0.31416028226545717</v>
      </c>
      <c r="H80" s="302">
        <f t="shared" si="20"/>
        <v>1.4493399323929839</v>
      </c>
      <c r="I80" s="303"/>
      <c r="J80" s="302">
        <v>0.91421261281414767</v>
      </c>
      <c r="K80" s="302">
        <v>0.38077775100344069</v>
      </c>
      <c r="L80" s="302">
        <f t="shared" si="21"/>
        <v>1.2949903638175884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0.11717671652081814</v>
      </c>
      <c r="C81" s="302">
        <v>5.0397870331823471</v>
      </c>
      <c r="D81" s="302">
        <f t="shared" si="19"/>
        <v>5.1569637497031655</v>
      </c>
      <c r="E81" s="303"/>
      <c r="F81" s="302">
        <v>0.12264919580336707</v>
      </c>
      <c r="G81" s="302">
        <v>3.8092963995928013</v>
      </c>
      <c r="H81" s="302">
        <f t="shared" si="20"/>
        <v>3.9319455953961682</v>
      </c>
      <c r="I81" s="303"/>
      <c r="J81" s="302">
        <v>0.16039534179423906</v>
      </c>
      <c r="K81" s="302">
        <v>3.1796147451519743</v>
      </c>
      <c r="L81" s="302">
        <f t="shared" si="21"/>
        <v>3.3400100869462133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0.28942004296101503</v>
      </c>
      <c r="C82" s="302">
        <v>2.9751692950705746E-2</v>
      </c>
      <c r="D82" s="302">
        <f t="shared" si="19"/>
        <v>0.31917173591172077</v>
      </c>
      <c r="E82" s="303"/>
      <c r="F82" s="302">
        <v>0.28583015291535063</v>
      </c>
      <c r="G82" s="302">
        <v>3.0647721155243567E-2</v>
      </c>
      <c r="H82" s="302">
        <f t="shared" si="20"/>
        <v>0.31647787407059419</v>
      </c>
      <c r="I82" s="303"/>
      <c r="J82" s="302">
        <v>0.22883764223831404</v>
      </c>
      <c r="K82" s="302">
        <v>3.5838130298717324E-2</v>
      </c>
      <c r="L82" s="302">
        <f t="shared" si="21"/>
        <v>0.26467577253703134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0.30394966595953543</v>
      </c>
      <c r="C83" s="302">
        <v>0.32862847060981348</v>
      </c>
      <c r="D83" s="302">
        <f t="shared" si="19"/>
        <v>0.63257813656934891</v>
      </c>
      <c r="E83" s="303"/>
      <c r="F83" s="302">
        <v>0.29909568312686569</v>
      </c>
      <c r="G83" s="302">
        <v>0.32660775018131899</v>
      </c>
      <c r="H83" s="302">
        <f t="shared" si="20"/>
        <v>0.62570343330818468</v>
      </c>
      <c r="I83" s="303"/>
      <c r="J83" s="302">
        <v>0.26736099560190429</v>
      </c>
      <c r="K83" s="302">
        <v>0.40298604999955395</v>
      </c>
      <c r="L83" s="302">
        <f t="shared" si="21"/>
        <v>0.67034704560145819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0.36443465014514387</v>
      </c>
      <c r="C84" s="302">
        <v>1.6338926037988351</v>
      </c>
      <c r="D84" s="302">
        <f t="shared" si="19"/>
        <v>1.9983272539439789</v>
      </c>
      <c r="E84" s="303"/>
      <c r="F84" s="302">
        <v>0.2543716473161064</v>
      </c>
      <c r="G84" s="302">
        <v>1.2314669615320988</v>
      </c>
      <c r="H84" s="302">
        <f t="shared" si="20"/>
        <v>1.4858386088482052</v>
      </c>
      <c r="I84" s="303"/>
      <c r="J84" s="302">
        <v>0.22005712445425804</v>
      </c>
      <c r="K84" s="302">
        <v>1.0628320780178304</v>
      </c>
      <c r="L84" s="302">
        <f t="shared" si="21"/>
        <v>1.2828892024720884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0.20657222899835204</v>
      </c>
      <c r="C85" s="302">
        <v>0.76510326002143214</v>
      </c>
      <c r="D85" s="302">
        <f t="shared" si="19"/>
        <v>0.97167548901978418</v>
      </c>
      <c r="E85" s="303"/>
      <c r="F85" s="302">
        <v>0.19178249462847902</v>
      </c>
      <c r="G85" s="302">
        <v>0.58476246408908383</v>
      </c>
      <c r="H85" s="302">
        <f t="shared" si="20"/>
        <v>0.77654495871756279</v>
      </c>
      <c r="I85" s="303"/>
      <c r="J85" s="302">
        <v>0.34165677388199089</v>
      </c>
      <c r="K85" s="302">
        <v>0.57016827341503462</v>
      </c>
      <c r="L85" s="302">
        <f t="shared" si="21"/>
        <v>0.91182504729702551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3.8294968749991236</v>
      </c>
      <c r="C87" s="311">
        <f t="shared" ref="C87:D87" si="22">SUM(C77:C85)</f>
        <v>14.521503125000871</v>
      </c>
      <c r="D87" s="311">
        <f t="shared" si="22"/>
        <v>18.350999999999996</v>
      </c>
      <c r="E87" s="311"/>
      <c r="F87" s="311">
        <f t="shared" ref="F87:H87" si="23">SUM(F77:F85)</f>
        <v>4.1221713877632293</v>
      </c>
      <c r="G87" s="311">
        <f t="shared" si="23"/>
        <v>13.429828612236793</v>
      </c>
      <c r="H87" s="311">
        <f t="shared" si="23"/>
        <v>17.552000000000024</v>
      </c>
      <c r="I87" s="311"/>
      <c r="J87" s="311">
        <f t="shared" ref="J87:L87" si="24">SUM(J77:J85)</f>
        <v>4.2596655723347157</v>
      </c>
      <c r="K87" s="311">
        <f t="shared" si="24"/>
        <v>13.98433442766531</v>
      </c>
      <c r="L87" s="311">
        <f t="shared" si="24"/>
        <v>18.244000000000021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1.465038089732966</v>
      </c>
      <c r="C94" s="302">
        <v>7.5508992315315764</v>
      </c>
      <c r="D94" s="302">
        <f>SUM(B94:C94)</f>
        <v>9.0159373212645431</v>
      </c>
      <c r="E94" s="303"/>
      <c r="F94" s="302">
        <v>1.9531278526670772</v>
      </c>
      <c r="G94" s="302">
        <v>8.5399844111930054</v>
      </c>
      <c r="H94" s="302">
        <f>SUM(F94:G94)</f>
        <v>10.493112263860082</v>
      </c>
      <c r="I94" s="303"/>
      <c r="J94" s="302">
        <v>1.5286752359054916</v>
      </c>
      <c r="K94" s="302">
        <v>6.5738049233746496</v>
      </c>
      <c r="L94" s="302">
        <f>SUM(J94:K94)</f>
        <v>8.102480159280141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1.8752597746420632</v>
      </c>
      <c r="C95" s="302">
        <v>7.3065944426077545</v>
      </c>
      <c r="D95" s="302">
        <f t="shared" ref="D95:D102" si="25">SUM(B95:C95)</f>
        <v>9.1818542172498177</v>
      </c>
      <c r="E95" s="303"/>
      <c r="F95" s="302">
        <v>2.5934673119508642</v>
      </c>
      <c r="G95" s="302">
        <v>9.6305621498493856</v>
      </c>
      <c r="H95" s="302">
        <f t="shared" ref="H95:H102" si="26">SUM(F95:G95)</f>
        <v>12.224029461800249</v>
      </c>
      <c r="I95" s="303"/>
      <c r="J95" s="302">
        <v>2.5265848089775149</v>
      </c>
      <c r="K95" s="302">
        <v>10.29689395424707</v>
      </c>
      <c r="L95" s="302">
        <f t="shared" ref="L95:L102" si="27">SUM(J95:K95)</f>
        <v>12.823478763224585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2.3102295912587461</v>
      </c>
      <c r="C96" s="302">
        <v>4.9205813976056652</v>
      </c>
      <c r="D96" s="302">
        <f t="shared" si="25"/>
        <v>7.2308109888644108</v>
      </c>
      <c r="E96" s="303"/>
      <c r="F96" s="302">
        <v>2.8237689981603635</v>
      </c>
      <c r="G96" s="302">
        <v>6.1254303992822532</v>
      </c>
      <c r="H96" s="302">
        <f t="shared" si="26"/>
        <v>8.9491993974426158</v>
      </c>
      <c r="I96" s="303"/>
      <c r="J96" s="302">
        <v>2.3994200697268062</v>
      </c>
      <c r="K96" s="302">
        <v>4.8499672794478359</v>
      </c>
      <c r="L96" s="302">
        <f t="shared" si="27"/>
        <v>7.2493873491746417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4.3130178468401077</v>
      </c>
      <c r="C97" s="302">
        <v>1.4453333394884191</v>
      </c>
      <c r="D97" s="302">
        <f t="shared" si="25"/>
        <v>5.758351186328527</v>
      </c>
      <c r="E97" s="303"/>
      <c r="F97" s="302">
        <v>4.4332702706961857</v>
      </c>
      <c r="G97" s="302">
        <v>1.816870973360071</v>
      </c>
      <c r="H97" s="302">
        <f t="shared" si="26"/>
        <v>6.2501412440562572</v>
      </c>
      <c r="I97" s="303"/>
      <c r="J97" s="302">
        <v>2.9645023863054396</v>
      </c>
      <c r="K97" s="302">
        <v>1.6716927438573699</v>
      </c>
      <c r="L97" s="302">
        <f t="shared" si="27"/>
        <v>4.6361951301628093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1.5240008821159843</v>
      </c>
      <c r="C98" s="302">
        <v>25.461858799199327</v>
      </c>
      <c r="D98" s="302">
        <f t="shared" si="25"/>
        <v>26.985859681315311</v>
      </c>
      <c r="E98" s="303"/>
      <c r="F98" s="302">
        <v>1.422315839051955</v>
      </c>
      <c r="G98" s="302">
        <v>20.113031058391975</v>
      </c>
      <c r="H98" s="302">
        <f t="shared" si="26"/>
        <v>21.535346897443929</v>
      </c>
      <c r="I98" s="303"/>
      <c r="J98" s="302">
        <v>0.94107808421742289</v>
      </c>
      <c r="K98" s="302">
        <v>14.612494465871466</v>
      </c>
      <c r="L98" s="302">
        <f t="shared" si="27"/>
        <v>15.553572550088889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0.70530134752920748</v>
      </c>
      <c r="C99" s="302">
        <v>0.36707473812092145</v>
      </c>
      <c r="D99" s="302">
        <f t="shared" si="25"/>
        <v>1.072376085650129</v>
      </c>
      <c r="E99" s="303"/>
      <c r="F99" s="302">
        <v>0.73807261721743411</v>
      </c>
      <c r="G99" s="302">
        <v>0.48225408421760285</v>
      </c>
      <c r="H99" s="302">
        <f t="shared" si="26"/>
        <v>1.220326701435037</v>
      </c>
      <c r="I99" s="303"/>
      <c r="J99" s="302">
        <v>0.50532408218869795</v>
      </c>
      <c r="K99" s="302">
        <v>0.4883798017017012</v>
      </c>
      <c r="L99" s="302">
        <f t="shared" si="27"/>
        <v>0.9937038838903991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1.3354425150253695</v>
      </c>
      <c r="C100" s="302">
        <v>1.0239230646534625</v>
      </c>
      <c r="D100" s="302">
        <f t="shared" si="25"/>
        <v>2.359365579678832</v>
      </c>
      <c r="E100" s="303"/>
      <c r="F100" s="302">
        <v>1.3447238620563939</v>
      </c>
      <c r="G100" s="302">
        <v>1.1230020541635772</v>
      </c>
      <c r="H100" s="302">
        <f t="shared" si="26"/>
        <v>2.4677259162199712</v>
      </c>
      <c r="I100" s="303"/>
      <c r="J100" s="302">
        <v>0.97592009281871028</v>
      </c>
      <c r="K100" s="302">
        <v>1.0549042464529439</v>
      </c>
      <c r="L100" s="302">
        <f t="shared" si="27"/>
        <v>2.0308243392716543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2.8025697453687992</v>
      </c>
      <c r="C101" s="302">
        <v>14.247234605474683</v>
      </c>
      <c r="D101" s="302">
        <f t="shared" si="25"/>
        <v>17.04980435084348</v>
      </c>
      <c r="E101" s="303"/>
      <c r="F101" s="302">
        <v>2.3966908207164321</v>
      </c>
      <c r="G101" s="302">
        <v>12.818081793254578</v>
      </c>
      <c r="H101" s="302">
        <f t="shared" si="26"/>
        <v>15.214772613971011</v>
      </c>
      <c r="I101" s="303"/>
      <c r="J101" s="302">
        <v>2.0622398617174</v>
      </c>
      <c r="K101" s="302">
        <v>9.2493988191703327</v>
      </c>
      <c r="L101" s="302">
        <f t="shared" si="27"/>
        <v>11.311638680887732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1.9892450617965318</v>
      </c>
      <c r="C102" s="302">
        <v>4.4063955270081738</v>
      </c>
      <c r="D102" s="302">
        <f t="shared" si="25"/>
        <v>6.3956405888047057</v>
      </c>
      <c r="E102" s="303"/>
      <c r="F102" s="302">
        <v>1.6563231837435728</v>
      </c>
      <c r="G102" s="302">
        <v>4.1590223200273595</v>
      </c>
      <c r="H102" s="302">
        <f t="shared" si="26"/>
        <v>5.8153455037709323</v>
      </c>
      <c r="I102" s="303"/>
      <c r="J102" s="302">
        <v>1.8337377160376114</v>
      </c>
      <c r="K102" s="302">
        <v>3.1779814279815648</v>
      </c>
      <c r="L102" s="302">
        <f t="shared" si="27"/>
        <v>5.0117191440191764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18.320104854309776</v>
      </c>
      <c r="C104" s="311">
        <f t="shared" ref="C104:D104" si="28">SUM(C94:C102)</f>
        <v>66.72989514568998</v>
      </c>
      <c r="D104" s="311">
        <f t="shared" si="28"/>
        <v>85.049999999999756</v>
      </c>
      <c r="E104" s="311"/>
      <c r="F104" s="311">
        <f t="shared" ref="F104:H104" si="29">SUM(F94:F102)</f>
        <v>19.361760756260278</v>
      </c>
      <c r="G104" s="311">
        <f t="shared" si="29"/>
        <v>64.808239243739806</v>
      </c>
      <c r="H104" s="311">
        <f t="shared" si="29"/>
        <v>84.170000000000073</v>
      </c>
      <c r="I104" s="311"/>
      <c r="J104" s="311">
        <f t="shared" ref="J104:L104" si="30">SUM(J94:J102)</f>
        <v>15.737482337895093</v>
      </c>
      <c r="K104" s="311">
        <f t="shared" si="30"/>
        <v>51.975517662104934</v>
      </c>
      <c r="L104" s="311">
        <f t="shared" si="30"/>
        <v>67.713000000000022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0.22430248602399139</v>
      </c>
      <c r="C111" s="302">
        <v>0.59442895128831752</v>
      </c>
      <c r="D111" s="302">
        <f>SUM(B111:C111)</f>
        <v>0.81873143731230891</v>
      </c>
      <c r="E111" s="303"/>
      <c r="F111" s="302">
        <v>0.16551355784980304</v>
      </c>
      <c r="G111" s="302">
        <v>0.39610535037580824</v>
      </c>
      <c r="H111" s="302">
        <f>SUM(F111:G111)</f>
        <v>0.56161890822561134</v>
      </c>
      <c r="I111" s="303"/>
      <c r="J111" s="302">
        <v>0.15435137345048211</v>
      </c>
      <c r="K111" s="302">
        <v>0.33072724959512739</v>
      </c>
      <c r="L111" s="302">
        <f>SUM(J111:K111)</f>
        <v>0.4850786230456095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0.32990383243879801</v>
      </c>
      <c r="C112" s="302">
        <v>1.0335769267449946</v>
      </c>
      <c r="D112" s="302">
        <f t="shared" ref="D112:D119" si="31">SUM(B112:C112)</f>
        <v>1.3634807591837925</v>
      </c>
      <c r="E112" s="303"/>
      <c r="F112" s="302">
        <v>0.2715853246234009</v>
      </c>
      <c r="G112" s="302">
        <v>0.82996990976282015</v>
      </c>
      <c r="H112" s="302">
        <f t="shared" ref="H112:H119" si="32">SUM(F112:G112)</f>
        <v>1.1015552343862209</v>
      </c>
      <c r="I112" s="303"/>
      <c r="J112" s="302">
        <v>0.32157811209778164</v>
      </c>
      <c r="K112" s="302">
        <v>0.94045674488195763</v>
      </c>
      <c r="L112" s="302">
        <f t="shared" ref="L112:L119" si="33">SUM(J112:K112)</f>
        <v>1.2620348569797393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0.31090885920754396</v>
      </c>
      <c r="C113" s="302">
        <v>0.60047359706858183</v>
      </c>
      <c r="D113" s="302">
        <f t="shared" si="31"/>
        <v>0.9113824562761258</v>
      </c>
      <c r="E113" s="303"/>
      <c r="F113" s="302">
        <v>0.21328459644150374</v>
      </c>
      <c r="G113" s="302">
        <v>0.49580093913140777</v>
      </c>
      <c r="H113" s="302">
        <f t="shared" si="32"/>
        <v>0.70908553557291154</v>
      </c>
      <c r="I113" s="303"/>
      <c r="J113" s="302">
        <v>0.21613105124300727</v>
      </c>
      <c r="K113" s="302">
        <v>0.40018556942499245</v>
      </c>
      <c r="L113" s="302">
        <f t="shared" si="33"/>
        <v>0.61631662066799975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0.66430828902769212</v>
      </c>
      <c r="C114" s="302">
        <v>0.55866969142108147</v>
      </c>
      <c r="D114" s="302">
        <f t="shared" si="31"/>
        <v>1.2229779804487735</v>
      </c>
      <c r="E114" s="303"/>
      <c r="F114" s="302">
        <v>0.35629120901516409</v>
      </c>
      <c r="G114" s="302">
        <v>0.44019452761698402</v>
      </c>
      <c r="H114" s="302">
        <f t="shared" si="32"/>
        <v>0.79648573663214806</v>
      </c>
      <c r="I114" s="303"/>
      <c r="J114" s="302">
        <v>0.28909206431042667</v>
      </c>
      <c r="K114" s="302">
        <v>0.46276571422103446</v>
      </c>
      <c r="L114" s="302">
        <f t="shared" si="33"/>
        <v>0.75185777853146107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1.1388067611659775E-2</v>
      </c>
      <c r="C115" s="302">
        <v>0.83981222079621631</v>
      </c>
      <c r="D115" s="302">
        <f t="shared" si="31"/>
        <v>0.85120028840787609</v>
      </c>
      <c r="E115" s="303"/>
      <c r="F115" s="302">
        <v>5.9861373013991919E-3</v>
      </c>
      <c r="G115" s="302">
        <v>0.4243974188129277</v>
      </c>
      <c r="H115" s="302">
        <f t="shared" si="32"/>
        <v>0.43038355611432688</v>
      </c>
      <c r="I115" s="303"/>
      <c r="J115" s="302">
        <v>6.3199521566125513E-3</v>
      </c>
      <c r="K115" s="302">
        <v>0.24335570678049703</v>
      </c>
      <c r="L115" s="302">
        <f t="shared" si="33"/>
        <v>0.24967565893710958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2.250572807544329E-2</v>
      </c>
      <c r="C116" s="302">
        <v>8.2768972382831513E-2</v>
      </c>
      <c r="D116" s="302">
        <f t="shared" si="31"/>
        <v>0.10527470045827481</v>
      </c>
      <c r="E116" s="303"/>
      <c r="F116" s="302">
        <v>1.1273260110906248E-2</v>
      </c>
      <c r="G116" s="302">
        <v>5.9391277890604985E-2</v>
      </c>
      <c r="H116" s="302">
        <f t="shared" si="32"/>
        <v>7.0664538001511235E-2</v>
      </c>
      <c r="I116" s="303"/>
      <c r="J116" s="302">
        <v>6.94374126843095E-3</v>
      </c>
      <c r="K116" s="302">
        <v>5.3542999143741027E-2</v>
      </c>
      <c r="L116" s="302">
        <f t="shared" si="33"/>
        <v>6.0486740412171974E-2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0.42052080993538288</v>
      </c>
      <c r="C117" s="302">
        <v>0.53506237847537785</v>
      </c>
      <c r="D117" s="302">
        <f t="shared" si="31"/>
        <v>0.95558318841076073</v>
      </c>
      <c r="E117" s="303"/>
      <c r="F117" s="302">
        <v>0.22076229269491029</v>
      </c>
      <c r="G117" s="302">
        <v>0.36118473568477621</v>
      </c>
      <c r="H117" s="302">
        <f t="shared" si="32"/>
        <v>0.58194702837968648</v>
      </c>
      <c r="I117" s="303"/>
      <c r="J117" s="302">
        <v>0.21803402790536558</v>
      </c>
      <c r="K117" s="302">
        <v>0.40265754299593204</v>
      </c>
      <c r="L117" s="302">
        <f t="shared" si="33"/>
        <v>0.62069157090129767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6.4878683866150116E-3</v>
      </c>
      <c r="C118" s="302">
        <v>0.39252280387123628</v>
      </c>
      <c r="D118" s="302">
        <f t="shared" si="31"/>
        <v>0.39901067225785131</v>
      </c>
      <c r="E118" s="303"/>
      <c r="F118" s="302">
        <v>2.9985245959910181E-3</v>
      </c>
      <c r="G118" s="302">
        <v>0.19779279852673962</v>
      </c>
      <c r="H118" s="302">
        <f t="shared" si="32"/>
        <v>0.20079132312273062</v>
      </c>
      <c r="I118" s="303"/>
      <c r="J118" s="302">
        <v>4.0627226100871374E-3</v>
      </c>
      <c r="K118" s="302">
        <v>0.17146320497489079</v>
      </c>
      <c r="L118" s="302">
        <f t="shared" si="33"/>
        <v>0.17552592758497793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2.496929981939679E-2</v>
      </c>
      <c r="C119" s="302">
        <v>0.13238921742484422</v>
      </c>
      <c r="D119" s="302">
        <f t="shared" si="31"/>
        <v>0.15735851724424102</v>
      </c>
      <c r="E119" s="303"/>
      <c r="F119" s="302">
        <v>9.0965571630524326E-3</v>
      </c>
      <c r="G119" s="302">
        <v>6.237158240179478E-2</v>
      </c>
      <c r="H119" s="302">
        <f t="shared" si="32"/>
        <v>7.1468139564847211E-2</v>
      </c>
      <c r="I119" s="303"/>
      <c r="J119" s="302">
        <v>8.1067134896396324E-3</v>
      </c>
      <c r="K119" s="302">
        <v>5.2225509449995149E-2</v>
      </c>
      <c r="L119" s="302">
        <f t="shared" si="33"/>
        <v>6.0332222939634778E-2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2.0152952405265232</v>
      </c>
      <c r="C121" s="311">
        <f t="shared" ref="C121:D121" si="34">SUM(C111:C119)</f>
        <v>4.7697047594734805</v>
      </c>
      <c r="D121" s="311">
        <f t="shared" si="34"/>
        <v>6.7850000000000046</v>
      </c>
      <c r="E121" s="311"/>
      <c r="F121" s="311">
        <f t="shared" ref="F121:H121" si="35">SUM(F111:F119)</f>
        <v>1.2567914597961307</v>
      </c>
      <c r="G121" s="311">
        <f t="shared" si="35"/>
        <v>3.267208540203864</v>
      </c>
      <c r="H121" s="311">
        <f t="shared" si="35"/>
        <v>4.5239999999999938</v>
      </c>
      <c r="I121" s="311"/>
      <c r="J121" s="311">
        <f t="shared" ref="J121:L121" si="36">SUM(J111:J119)</f>
        <v>1.2246197585318335</v>
      </c>
      <c r="K121" s="311">
        <f t="shared" si="36"/>
        <v>3.0573802414681679</v>
      </c>
      <c r="L121" s="311">
        <f t="shared" si="36"/>
        <v>4.2820000000000018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0.1885874425359704</v>
      </c>
      <c r="C128" s="302">
        <v>0.5721152731688528</v>
      </c>
      <c r="D128" s="302">
        <f>SUM(B128:C128)</f>
        <v>0.76070271570482317</v>
      </c>
      <c r="E128" s="303"/>
      <c r="F128" s="302">
        <v>0.26416562554048845</v>
      </c>
      <c r="G128" s="302">
        <v>0.78083119008969903</v>
      </c>
      <c r="H128" s="302">
        <f>SUM(F128:G128)</f>
        <v>1.0449968156301874</v>
      </c>
      <c r="I128" s="303"/>
      <c r="J128" s="302">
        <v>0.29350260997313682</v>
      </c>
      <c r="K128" s="302">
        <v>0.77056356942036286</v>
      </c>
      <c r="L128" s="302">
        <f>SUM(J128:K128)</f>
        <v>1.0640661793934996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0.3270098813493228</v>
      </c>
      <c r="C129" s="302">
        <v>0.43305302366703258</v>
      </c>
      <c r="D129" s="302">
        <f t="shared" ref="D129:D136" si="37">SUM(B129:C129)</f>
        <v>0.76006290501635543</v>
      </c>
      <c r="E129" s="303"/>
      <c r="F129" s="302">
        <v>0.55996769830082915</v>
      </c>
      <c r="G129" s="302">
        <v>0.7000795237988402</v>
      </c>
      <c r="H129" s="302">
        <f t="shared" ref="H129:H136" si="38">SUM(F129:G129)</f>
        <v>1.2600472220996695</v>
      </c>
      <c r="I129" s="303"/>
      <c r="J129" s="302">
        <v>0.74761467994669628</v>
      </c>
      <c r="K129" s="302">
        <v>0.87205847090920496</v>
      </c>
      <c r="L129" s="302">
        <f t="shared" ref="L129:L136" si="39">SUM(J129:K129)</f>
        <v>1.6196731508559012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0.4121896390997018</v>
      </c>
      <c r="C130" s="302">
        <v>0.36411904585173083</v>
      </c>
      <c r="D130" s="302">
        <f t="shared" si="37"/>
        <v>0.77630868495143268</v>
      </c>
      <c r="E130" s="303"/>
      <c r="F130" s="302">
        <v>0.55212279683261001</v>
      </c>
      <c r="G130" s="302">
        <v>0.50583006762677474</v>
      </c>
      <c r="H130" s="302">
        <f t="shared" si="38"/>
        <v>1.0579528644593847</v>
      </c>
      <c r="I130" s="303"/>
      <c r="J130" s="302">
        <v>0.68156781769533559</v>
      </c>
      <c r="K130" s="302">
        <v>0.48902819132191261</v>
      </c>
      <c r="L130" s="302">
        <f t="shared" si="39"/>
        <v>1.1705960090172483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0.42182788202119953</v>
      </c>
      <c r="C131" s="302">
        <v>0.19606973719040638</v>
      </c>
      <c r="D131" s="302">
        <f t="shared" si="37"/>
        <v>0.61789761921160591</v>
      </c>
      <c r="E131" s="303"/>
      <c r="F131" s="302">
        <v>0.58075281341822371</v>
      </c>
      <c r="G131" s="302">
        <v>0.29145680742654334</v>
      </c>
      <c r="H131" s="302">
        <f t="shared" si="38"/>
        <v>0.87220962084476705</v>
      </c>
      <c r="I131" s="303"/>
      <c r="J131" s="302">
        <v>0.56911895681984548</v>
      </c>
      <c r="K131" s="302">
        <v>0.35221996202771905</v>
      </c>
      <c r="L131" s="302">
        <f t="shared" si="39"/>
        <v>0.92133891884756447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0.12587641634676516</v>
      </c>
      <c r="C132" s="302">
        <v>0.78378978997596271</v>
      </c>
      <c r="D132" s="302">
        <f t="shared" si="37"/>
        <v>0.90966620632272788</v>
      </c>
      <c r="E132" s="303"/>
      <c r="F132" s="302">
        <v>0.13082018227332978</v>
      </c>
      <c r="G132" s="302">
        <v>0.73183934773864512</v>
      </c>
      <c r="H132" s="302">
        <f t="shared" si="38"/>
        <v>0.86265953001197493</v>
      </c>
      <c r="I132" s="303"/>
      <c r="J132" s="302">
        <v>0.12051654510657148</v>
      </c>
      <c r="K132" s="302">
        <v>0.66377711589197197</v>
      </c>
      <c r="L132" s="302">
        <f t="shared" si="39"/>
        <v>0.78429366099854347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9.3396628774364221E-2</v>
      </c>
      <c r="C133" s="302">
        <v>5.5018139955100347E-2</v>
      </c>
      <c r="D133" s="302">
        <f t="shared" si="37"/>
        <v>0.14841476872946457</v>
      </c>
      <c r="E133" s="303"/>
      <c r="F133" s="302">
        <v>0.12009739775183208</v>
      </c>
      <c r="G133" s="302">
        <v>6.8283199075618112E-2</v>
      </c>
      <c r="H133" s="302">
        <f t="shared" si="38"/>
        <v>0.18838059682745018</v>
      </c>
      <c r="I133" s="303"/>
      <c r="J133" s="302">
        <v>0.12592060982594538</v>
      </c>
      <c r="K133" s="302">
        <v>6.9277698257917047E-2</v>
      </c>
      <c r="L133" s="302">
        <f t="shared" si="39"/>
        <v>0.19519830808386243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0.19227501474747702</v>
      </c>
      <c r="C134" s="302">
        <v>0.14692294548201992</v>
      </c>
      <c r="D134" s="302">
        <f>SUM(B134:C134)</f>
        <v>0.33919796022949694</v>
      </c>
      <c r="E134" s="303"/>
      <c r="F134" s="302">
        <v>0.21970393345100478</v>
      </c>
      <c r="G134" s="302">
        <v>0.18919749772069236</v>
      </c>
      <c r="H134" s="302">
        <f t="shared" si="38"/>
        <v>0.40890143117169714</v>
      </c>
      <c r="I134" s="303"/>
      <c r="J134" s="302">
        <v>0.21381498056229387</v>
      </c>
      <c r="K134" s="302">
        <v>0.21448435401736862</v>
      </c>
      <c r="L134" s="302">
        <f t="shared" si="39"/>
        <v>0.42829933457966252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0.134494721820898</v>
      </c>
      <c r="C135" s="302">
        <v>1.8472882088790241</v>
      </c>
      <c r="D135" s="302">
        <f t="shared" si="37"/>
        <v>1.9817829306999222</v>
      </c>
      <c r="E135" s="303"/>
      <c r="F135" s="302">
        <v>0.1816028123785913</v>
      </c>
      <c r="G135" s="302">
        <v>1.9455438597514112</v>
      </c>
      <c r="H135" s="302">
        <f t="shared" si="38"/>
        <v>2.1271466721300025</v>
      </c>
      <c r="I135" s="303"/>
      <c r="J135" s="302">
        <v>0.1794089261525621</v>
      </c>
      <c r="K135" s="302">
        <v>2.0309115266894122</v>
      </c>
      <c r="L135" s="302">
        <f t="shared" si="39"/>
        <v>2.2103204528419744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0.20760587302768049</v>
      </c>
      <c r="C136" s="302">
        <v>0.80936033610648361</v>
      </c>
      <c r="D136" s="302">
        <f t="shared" si="37"/>
        <v>1.016966209134164</v>
      </c>
      <c r="E136" s="303"/>
      <c r="F136" s="302">
        <v>0.17515730485507919</v>
      </c>
      <c r="G136" s="302">
        <v>0.86354794196978879</v>
      </c>
      <c r="H136" s="302">
        <f t="shared" si="38"/>
        <v>1.0387052468248679</v>
      </c>
      <c r="I136" s="303"/>
      <c r="J136" s="302">
        <v>0.32409191223007933</v>
      </c>
      <c r="K136" s="302">
        <v>0.94812207315168295</v>
      </c>
      <c r="L136" s="302">
        <f t="shared" si="39"/>
        <v>1.2722139853817622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2.1032634997233797</v>
      </c>
      <c r="C138" s="311">
        <f t="shared" ref="C138" si="40">SUM(C128:C136)</f>
        <v>5.2077365002766136</v>
      </c>
      <c r="D138" s="311">
        <f>SUM(D128:D136)</f>
        <v>7.3109999999999928</v>
      </c>
      <c r="E138" s="311"/>
      <c r="F138" s="311">
        <f t="shared" ref="F138:H138" si="41">SUM(F128:F136)</f>
        <v>2.7843905648019884</v>
      </c>
      <c r="G138" s="311">
        <f t="shared" si="41"/>
        <v>6.0766094351980131</v>
      </c>
      <c r="H138" s="311">
        <f t="shared" si="41"/>
        <v>8.8610000000000007</v>
      </c>
      <c r="I138" s="311"/>
      <c r="J138" s="311">
        <f t="shared" ref="J138:L138" si="42">SUM(J128:J136)</f>
        <v>3.2555570383124661</v>
      </c>
      <c r="K138" s="311">
        <f t="shared" si="42"/>
        <v>6.4104429616875516</v>
      </c>
      <c r="L138" s="311">
        <f t="shared" si="42"/>
        <v>9.6660000000000199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1.3587502392099899</v>
      </c>
      <c r="C145" s="302">
        <v>4.8824908627568639</v>
      </c>
      <c r="D145" s="302">
        <f>SUM(B145:C145)</f>
        <v>6.2412411019668541</v>
      </c>
      <c r="E145" s="303"/>
      <c r="F145" s="302">
        <v>2.4273354273696444</v>
      </c>
      <c r="G145" s="302">
        <v>7.6277161895736452</v>
      </c>
      <c r="H145" s="302">
        <f>SUM(F145:G145)</f>
        <v>10.05505161694329</v>
      </c>
      <c r="I145" s="303"/>
      <c r="J145" s="302">
        <v>2.8317551363476596</v>
      </c>
      <c r="K145" s="302">
        <v>7.5955072976463924</v>
      </c>
      <c r="L145" s="302">
        <f>SUM(J145:K145)</f>
        <v>10.427262433994052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0.98517262848851872</v>
      </c>
      <c r="C146" s="302">
        <v>4.5835102736480602</v>
      </c>
      <c r="D146" s="302">
        <f t="shared" ref="D146:D153" si="43">SUM(B146:C146)</f>
        <v>5.5686829021365787</v>
      </c>
      <c r="E146" s="303"/>
      <c r="F146" s="302">
        <v>1.707300079524549</v>
      </c>
      <c r="G146" s="302">
        <v>7.5740630697233895</v>
      </c>
      <c r="H146" s="302">
        <f t="shared" ref="H146:H153" si="44">SUM(F146:G146)</f>
        <v>9.2813631492479391</v>
      </c>
      <c r="I146" s="303"/>
      <c r="J146" s="302">
        <v>2.2492390635094806</v>
      </c>
      <c r="K146" s="302">
        <v>9.9837406914181539</v>
      </c>
      <c r="L146" s="302">
        <f t="shared" ref="L146:L153" si="45">SUM(J146:K146)</f>
        <v>12.232979754927634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1.1407527401989808</v>
      </c>
      <c r="C147" s="302">
        <v>2.9201578854991799</v>
      </c>
      <c r="D147" s="302">
        <f t="shared" si="43"/>
        <v>4.0609106256981606</v>
      </c>
      <c r="E147" s="303"/>
      <c r="F147" s="302">
        <v>1.7126386534645561</v>
      </c>
      <c r="G147" s="302">
        <v>4.7197772292392184</v>
      </c>
      <c r="H147" s="302">
        <f t="shared" si="44"/>
        <v>6.4324158827037747</v>
      </c>
      <c r="I147" s="303"/>
      <c r="J147" s="302">
        <v>2.1753428182135113</v>
      </c>
      <c r="K147" s="302">
        <v>5.0236675478260286</v>
      </c>
      <c r="L147" s="302">
        <f t="shared" si="45"/>
        <v>7.1990103660395395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3.7201674535742524</v>
      </c>
      <c r="C148" s="302">
        <v>1.9244519800207605</v>
      </c>
      <c r="D148" s="302">
        <f t="shared" si="43"/>
        <v>5.6446194335950128</v>
      </c>
      <c r="E148" s="303"/>
      <c r="F148" s="302">
        <v>4.3922476692783308</v>
      </c>
      <c r="G148" s="302">
        <v>3.0838885833754124</v>
      </c>
      <c r="H148" s="302">
        <f t="shared" si="44"/>
        <v>7.4761362526537436</v>
      </c>
      <c r="I148" s="303"/>
      <c r="J148" s="302">
        <v>3.5529376800696437</v>
      </c>
      <c r="K148" s="302">
        <v>4.0102546318845738</v>
      </c>
      <c r="L148" s="302">
        <f t="shared" si="45"/>
        <v>7.5631923119542179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0.14693667681177242</v>
      </c>
      <c r="C149" s="302">
        <v>37.026427515511081</v>
      </c>
      <c r="D149" s="302">
        <f t="shared" si="43"/>
        <v>37.17336419232285</v>
      </c>
      <c r="E149" s="303"/>
      <c r="F149" s="302">
        <v>0.378492901400519</v>
      </c>
      <c r="G149" s="302">
        <v>34.703864148735114</v>
      </c>
      <c r="H149" s="302">
        <f t="shared" si="44"/>
        <v>35.082357050135634</v>
      </c>
      <c r="I149" s="303"/>
      <c r="J149" s="302">
        <v>0.46456133035661024</v>
      </c>
      <c r="K149" s="302">
        <v>31.435344033525283</v>
      </c>
      <c r="L149" s="302">
        <f t="shared" si="45"/>
        <v>31.899905363881892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4.9440234379304462E-2</v>
      </c>
      <c r="C150" s="302">
        <v>0.12029526024895316</v>
      </c>
      <c r="D150" s="302">
        <f t="shared" si="43"/>
        <v>0.16973549462825763</v>
      </c>
      <c r="E150" s="303"/>
      <c r="F150" s="302">
        <v>6.5031513930051077E-2</v>
      </c>
      <c r="G150" s="302">
        <v>0.19753480761143685</v>
      </c>
      <c r="H150" s="302">
        <f t="shared" si="44"/>
        <v>0.26256632154148796</v>
      </c>
      <c r="I150" s="303"/>
      <c r="J150" s="302">
        <v>6.3791809132548102E-2</v>
      </c>
      <c r="K150" s="302">
        <v>0.18811116313120474</v>
      </c>
      <c r="L150" s="302">
        <f t="shared" si="45"/>
        <v>0.25190297226375286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0.71134643601588932</v>
      </c>
      <c r="C151" s="302">
        <v>0.66843887858754258</v>
      </c>
      <c r="D151" s="302">
        <f t="shared" si="43"/>
        <v>1.3797853146034318</v>
      </c>
      <c r="E151" s="303"/>
      <c r="F151" s="302">
        <v>0.85792782838945636</v>
      </c>
      <c r="G151" s="302">
        <v>0.94435896193024982</v>
      </c>
      <c r="H151" s="302">
        <f t="shared" si="44"/>
        <v>1.8022867903197062</v>
      </c>
      <c r="I151" s="303"/>
      <c r="J151" s="302">
        <v>0.83584831403961968</v>
      </c>
      <c r="K151" s="302">
        <v>1.14829264138345</v>
      </c>
      <c r="L151" s="302">
        <f t="shared" si="45"/>
        <v>1.9841409554230696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0.10761558997858757</v>
      </c>
      <c r="C152" s="302">
        <v>6.0439944075080474</v>
      </c>
      <c r="D152" s="302">
        <f t="shared" si="43"/>
        <v>6.1516099974866352</v>
      </c>
      <c r="E152" s="303"/>
      <c r="F152" s="302">
        <v>0.11256030570739294</v>
      </c>
      <c r="G152" s="302">
        <v>6.7292722988437523</v>
      </c>
      <c r="H152" s="302">
        <f t="shared" si="44"/>
        <v>6.8418326045511453</v>
      </c>
      <c r="I152" s="303"/>
      <c r="J152" s="302">
        <v>0.12759910558047971</v>
      </c>
      <c r="K152" s="302">
        <v>7.0885981226360055</v>
      </c>
      <c r="L152" s="302">
        <f t="shared" si="45"/>
        <v>7.216197228216485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0.47067440758837681</v>
      </c>
      <c r="C153" s="302">
        <v>4.6773765299738059</v>
      </c>
      <c r="D153" s="302">
        <f t="shared" si="43"/>
        <v>5.148050937562183</v>
      </c>
      <c r="E153" s="303"/>
      <c r="F153" s="302">
        <v>0.48163443697924935</v>
      </c>
      <c r="G153" s="302">
        <v>5.075355894923903</v>
      </c>
      <c r="H153" s="302">
        <f t="shared" si="44"/>
        <v>5.5569903319031528</v>
      </c>
      <c r="I153" s="303"/>
      <c r="J153" s="302">
        <v>0.6875926958438886</v>
      </c>
      <c r="K153" s="302">
        <v>6.2738159174554218</v>
      </c>
      <c r="L153" s="302">
        <f t="shared" si="45"/>
        <v>6.9614086132993105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8.6908564062456719</v>
      </c>
      <c r="C155" s="311">
        <f t="shared" ref="C155:D155" si="46">SUM(C145:C153)</f>
        <v>62.847143593754289</v>
      </c>
      <c r="D155" s="311">
        <f t="shared" si="46"/>
        <v>71.537999999999968</v>
      </c>
      <c r="E155" s="311"/>
      <c r="F155" s="311">
        <f t="shared" ref="F155:H155" si="47">SUM(F145:F153)</f>
        <v>12.135168816043748</v>
      </c>
      <c r="G155" s="311">
        <f t="shared" si="47"/>
        <v>70.655831183956124</v>
      </c>
      <c r="H155" s="311">
        <f t="shared" si="47"/>
        <v>82.790999999999869</v>
      </c>
      <c r="I155" s="311"/>
      <c r="J155" s="311">
        <f t="shared" ref="J155:L155" si="48">SUM(J145:J153)</f>
        <v>12.988667953093438</v>
      </c>
      <c r="K155" s="311">
        <f t="shared" si="48"/>
        <v>72.747332046906521</v>
      </c>
      <c r="L155" s="311">
        <f t="shared" si="48"/>
        <v>85.735999999999947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7.9543888558446163</v>
      </c>
      <c r="C162" s="302">
        <v>13.653580383578038</v>
      </c>
      <c r="D162" s="302">
        <f>SUM(B162:C162)</f>
        <v>21.607969239422655</v>
      </c>
      <c r="E162" s="303"/>
      <c r="F162" s="302">
        <v>7.9723509497551408</v>
      </c>
      <c r="G162" s="302">
        <v>16.973864419507304</v>
      </c>
      <c r="H162" s="302">
        <f>SUM(F162:G162)</f>
        <v>24.946215369262447</v>
      </c>
      <c r="I162" s="303"/>
      <c r="J162" s="302">
        <v>9.2537630512477094</v>
      </c>
      <c r="K162" s="302">
        <v>16.661586749584814</v>
      </c>
      <c r="L162" s="302">
        <f>SUM(J162:K162)</f>
        <v>25.915349800832523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5.4203587050547926</v>
      </c>
      <c r="C163" s="302">
        <v>6.6032485068420934</v>
      </c>
      <c r="D163" s="302">
        <f t="shared" ref="D163:D170" si="49">SUM(B163:C163)</f>
        <v>12.023607211896886</v>
      </c>
      <c r="E163" s="303"/>
      <c r="F163" s="302">
        <v>6.6882981786496538</v>
      </c>
      <c r="G163" s="302">
        <v>9.5437369068505848</v>
      </c>
      <c r="H163" s="302">
        <f t="shared" ref="H163:H170" si="50">SUM(F163:G163)</f>
        <v>16.23203508550024</v>
      </c>
      <c r="I163" s="303"/>
      <c r="J163" s="302">
        <v>8.1267214600162987</v>
      </c>
      <c r="K163" s="302">
        <v>11.690567779521672</v>
      </c>
      <c r="L163" s="302">
        <f t="shared" ref="L163:L170" si="51">SUM(J163:K163)</f>
        <v>19.817289239537971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5.7238323522406906</v>
      </c>
      <c r="C164" s="302">
        <v>7.0786788435317973</v>
      </c>
      <c r="D164" s="302">
        <f t="shared" si="49"/>
        <v>12.802511195772489</v>
      </c>
      <c r="E164" s="303"/>
      <c r="F164" s="302">
        <v>6.0716153776570758</v>
      </c>
      <c r="G164" s="302">
        <v>9.1083280919778407</v>
      </c>
      <c r="H164" s="302">
        <f t="shared" si="50"/>
        <v>15.179943469634917</v>
      </c>
      <c r="I164" s="303"/>
      <c r="J164" s="302">
        <v>6.808755819816815</v>
      </c>
      <c r="K164" s="302">
        <v>9.250335221599105</v>
      </c>
      <c r="L164" s="302">
        <f t="shared" si="51"/>
        <v>16.059091041415918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10.192772094414458</v>
      </c>
      <c r="C165" s="302">
        <v>5.3613261148184472</v>
      </c>
      <c r="D165" s="302">
        <f t="shared" si="49"/>
        <v>15.554098209232905</v>
      </c>
      <c r="E165" s="303"/>
      <c r="F165" s="302">
        <v>9.096746497358037</v>
      </c>
      <c r="G165" s="302">
        <v>6.7273305997535715</v>
      </c>
      <c r="H165" s="302">
        <f t="shared" si="50"/>
        <v>15.824077097111608</v>
      </c>
      <c r="I165" s="303"/>
      <c r="J165" s="302">
        <v>9.0604090315731423</v>
      </c>
      <c r="K165" s="302">
        <v>8.8781216665232829</v>
      </c>
      <c r="L165" s="302">
        <f t="shared" si="51"/>
        <v>17.938530698096425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2.220231257403821</v>
      </c>
      <c r="C166" s="302">
        <v>13.721955701784864</v>
      </c>
      <c r="D166" s="302">
        <f t="shared" si="49"/>
        <v>15.942186959188685</v>
      </c>
      <c r="E166" s="303"/>
      <c r="F166" s="302">
        <v>1.6858235836478452</v>
      </c>
      <c r="G166" s="302">
        <v>12.599578987400067</v>
      </c>
      <c r="H166" s="302">
        <f t="shared" si="50"/>
        <v>14.285402571047912</v>
      </c>
      <c r="I166" s="303"/>
      <c r="J166" s="302">
        <v>1.8207353645834101</v>
      </c>
      <c r="K166" s="302">
        <v>12.508865515393911</v>
      </c>
      <c r="L166" s="302">
        <f t="shared" si="51"/>
        <v>14.32960087997732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1.059877361072382</v>
      </c>
      <c r="C167" s="302">
        <v>0.33613227484186881</v>
      </c>
      <c r="D167" s="302">
        <f t="shared" si="49"/>
        <v>1.3960096359142509</v>
      </c>
      <c r="E167" s="303"/>
      <c r="F167" s="302">
        <v>0.85708604013613898</v>
      </c>
      <c r="G167" s="302">
        <v>0.4176490002935318</v>
      </c>
      <c r="H167" s="302">
        <f t="shared" si="50"/>
        <v>1.2747350404296709</v>
      </c>
      <c r="I167" s="303"/>
      <c r="J167" s="302">
        <v>1.0551222953618127</v>
      </c>
      <c r="K167" s="302">
        <v>0.49293022138763792</v>
      </c>
      <c r="L167" s="302">
        <f t="shared" si="51"/>
        <v>1.5480525167494505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38.833438656323061</v>
      </c>
      <c r="C168" s="302">
        <v>20.120242547742514</v>
      </c>
      <c r="D168" s="302">
        <f t="shared" si="49"/>
        <v>58.953681204065575</v>
      </c>
      <c r="E168" s="303"/>
      <c r="F168" s="302">
        <v>35.553963383975571</v>
      </c>
      <c r="G168" s="302">
        <v>23.150520000704361</v>
      </c>
      <c r="H168" s="302">
        <f t="shared" si="50"/>
        <v>58.704483384679932</v>
      </c>
      <c r="I168" s="303"/>
      <c r="J168" s="302">
        <v>27.78594202527275</v>
      </c>
      <c r="K168" s="302">
        <v>22.979136558401841</v>
      </c>
      <c r="L168" s="302">
        <f t="shared" si="51"/>
        <v>50.765078583674594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3.2581403436955614</v>
      </c>
      <c r="C169" s="302">
        <v>10.1606398248201</v>
      </c>
      <c r="D169" s="302">
        <f t="shared" si="49"/>
        <v>13.418780168515662</v>
      </c>
      <c r="E169" s="303"/>
      <c r="F169" s="302">
        <v>2.4699302470297093</v>
      </c>
      <c r="G169" s="302">
        <v>9.3488488957761611</v>
      </c>
      <c r="H169" s="302">
        <f t="shared" si="50"/>
        <v>11.818779142805869</v>
      </c>
      <c r="I169" s="303"/>
      <c r="J169" s="302">
        <v>3.6205481649748279</v>
      </c>
      <c r="K169" s="302">
        <v>8.3151729543937378</v>
      </c>
      <c r="L169" s="302">
        <f t="shared" si="51"/>
        <v>11.935721119368566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7.3802807675063633</v>
      </c>
      <c r="C170" s="302">
        <v>10.589875408484618</v>
      </c>
      <c r="D170" s="302">
        <f t="shared" si="49"/>
        <v>17.970156175990979</v>
      </c>
      <c r="E170" s="303"/>
      <c r="F170" s="302">
        <v>5.8289634369601879</v>
      </c>
      <c r="G170" s="302">
        <v>9.4973654025670573</v>
      </c>
      <c r="H170" s="302">
        <f t="shared" si="50"/>
        <v>15.326328839527246</v>
      </c>
      <c r="I170" s="303"/>
      <c r="J170" s="302">
        <v>6.2655140375209459</v>
      </c>
      <c r="K170" s="302">
        <v>8.3007720828260219</v>
      </c>
      <c r="L170" s="302">
        <f t="shared" si="51"/>
        <v>14.566286120346968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82.043320393555746</v>
      </c>
      <c r="C172" s="311">
        <f t="shared" ref="C172:D172" si="52">SUM(C162:C170)</f>
        <v>87.625679606444336</v>
      </c>
      <c r="D172" s="311">
        <f t="shared" si="52"/>
        <v>169.6690000000001</v>
      </c>
      <c r="E172" s="311"/>
      <c r="F172" s="311">
        <f t="shared" ref="F172:H172" si="53">SUM(F162:F170)</f>
        <v>76.224777695169365</v>
      </c>
      <c r="G172" s="311">
        <f t="shared" si="53"/>
        <v>97.367222304830463</v>
      </c>
      <c r="H172" s="311">
        <f t="shared" si="53"/>
        <v>173.59199999999987</v>
      </c>
      <c r="I172" s="311"/>
      <c r="J172" s="311">
        <f t="shared" ref="J172:L172" si="54">SUM(J162:J170)</f>
        <v>73.797511250367705</v>
      </c>
      <c r="K172" s="311">
        <f t="shared" si="54"/>
        <v>99.077488749632039</v>
      </c>
      <c r="L172" s="311">
        <f t="shared" si="54"/>
        <v>172.87499999999974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0.86351562175154362</v>
      </c>
      <c r="C179" s="302">
        <v>3.5861477691689863</v>
      </c>
      <c r="D179" s="302">
        <f>SUM(B179:C179)</f>
        <v>4.4496633909205299</v>
      </c>
      <c r="E179" s="303"/>
      <c r="F179" s="302">
        <v>1.3669983018821568</v>
      </c>
      <c r="G179" s="302">
        <v>4.5591751203890372</v>
      </c>
      <c r="H179" s="302">
        <f>SUM(F179:G179)</f>
        <v>5.9261734222711944</v>
      </c>
      <c r="I179" s="303"/>
      <c r="J179" s="302">
        <v>1.8084704592643384</v>
      </c>
      <c r="K179" s="302">
        <v>4.9757538283259599</v>
      </c>
      <c r="L179" s="302">
        <f>SUM(J179:K179)</f>
        <v>6.7842242875902983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0.72894471802524985</v>
      </c>
      <c r="C180" s="302">
        <v>2.4668394634937929</v>
      </c>
      <c r="D180" s="302">
        <f t="shared" ref="D180:D187" si="55">SUM(B180:C180)</f>
        <v>3.1957841815190426</v>
      </c>
      <c r="E180" s="303"/>
      <c r="F180" s="302">
        <v>1.3054898193698152</v>
      </c>
      <c r="G180" s="302">
        <v>3.8617553179861717</v>
      </c>
      <c r="H180" s="302">
        <f t="shared" ref="H180:H187" si="56">SUM(F180:G180)</f>
        <v>5.1672451373559873</v>
      </c>
      <c r="I180" s="303"/>
      <c r="J180" s="302">
        <v>1.9362651683346239</v>
      </c>
      <c r="K180" s="302">
        <v>6.3685124292591739</v>
      </c>
      <c r="L180" s="302">
        <f t="shared" ref="L180:L187" si="57">SUM(J180:K180)</f>
        <v>8.3047775975937981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0.79652271147819231</v>
      </c>
      <c r="C181" s="302">
        <v>2.8875721349254624</v>
      </c>
      <c r="D181" s="302">
        <f t="shared" si="55"/>
        <v>3.6840948464036547</v>
      </c>
      <c r="E181" s="303"/>
      <c r="F181" s="302">
        <v>1.2251240676681918</v>
      </c>
      <c r="G181" s="302">
        <v>4.2703325528456642</v>
      </c>
      <c r="H181" s="302">
        <f t="shared" si="56"/>
        <v>5.4954566205138562</v>
      </c>
      <c r="I181" s="303"/>
      <c r="J181" s="302">
        <v>1.6588912084923413</v>
      </c>
      <c r="K181" s="302">
        <v>5.8299702857542357</v>
      </c>
      <c r="L181" s="302">
        <f t="shared" si="57"/>
        <v>7.488861494246577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3.1891243973293157</v>
      </c>
      <c r="C182" s="302">
        <v>3.160107499537423</v>
      </c>
      <c r="D182" s="302">
        <f t="shared" si="55"/>
        <v>6.3492318968667387</v>
      </c>
      <c r="E182" s="303"/>
      <c r="F182" s="302">
        <v>4.2328341422321039</v>
      </c>
      <c r="G182" s="302">
        <v>4.3010806304539688</v>
      </c>
      <c r="H182" s="302">
        <f t="shared" si="56"/>
        <v>8.5339147726860727</v>
      </c>
      <c r="I182" s="303"/>
      <c r="J182" s="302">
        <v>4.6588072641754836</v>
      </c>
      <c r="K182" s="302">
        <v>6.0598530466292253</v>
      </c>
      <c r="L182" s="302">
        <f t="shared" si="57"/>
        <v>10.718660310804708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0.12416944189539431</v>
      </c>
      <c r="C183" s="302">
        <v>3.1488206825461207</v>
      </c>
      <c r="D183" s="302">
        <f t="shared" si="55"/>
        <v>3.2729901244415149</v>
      </c>
      <c r="E183" s="303"/>
      <c r="F183" s="302">
        <v>0.16280198898812057</v>
      </c>
      <c r="G183" s="302">
        <v>2.6643028317400184</v>
      </c>
      <c r="H183" s="302">
        <f t="shared" si="56"/>
        <v>2.8271048207281391</v>
      </c>
      <c r="I183" s="303"/>
      <c r="J183" s="302">
        <v>0.26099310749186827</v>
      </c>
      <c r="K183" s="302">
        <v>2.8932687453079922</v>
      </c>
      <c r="L183" s="302">
        <f t="shared" si="57"/>
        <v>3.1542618527998605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1.7183630990506469</v>
      </c>
      <c r="C184" s="302">
        <v>1.5885966681144081</v>
      </c>
      <c r="D184" s="302">
        <f t="shared" si="55"/>
        <v>3.306959767165055</v>
      </c>
      <c r="E184" s="303"/>
      <c r="F184" s="302">
        <v>2.0516900306080825</v>
      </c>
      <c r="G184" s="302">
        <v>2.2041641866465471</v>
      </c>
      <c r="H184" s="302">
        <f t="shared" si="56"/>
        <v>4.2558542172546296</v>
      </c>
      <c r="I184" s="303"/>
      <c r="J184" s="302">
        <v>1.8176236801493564</v>
      </c>
      <c r="K184" s="302">
        <v>2.6364858078639108</v>
      </c>
      <c r="L184" s="302">
        <f t="shared" si="57"/>
        <v>4.454109488013267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0.99291820128797692</v>
      </c>
      <c r="C185" s="302">
        <v>1.3433369002702522</v>
      </c>
      <c r="D185" s="302">
        <f t="shared" si="55"/>
        <v>2.3362551015582289</v>
      </c>
      <c r="E185" s="303"/>
      <c r="F185" s="302">
        <v>1.3206630372257733</v>
      </c>
      <c r="G185" s="302">
        <v>1.6713647877537645</v>
      </c>
      <c r="H185" s="302">
        <f t="shared" si="56"/>
        <v>2.9920278249795378</v>
      </c>
      <c r="I185" s="303"/>
      <c r="J185" s="302">
        <v>1.639692195750164</v>
      </c>
      <c r="K185" s="302">
        <v>2.4390202793267295</v>
      </c>
      <c r="L185" s="302">
        <f t="shared" si="57"/>
        <v>4.0787124750768937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0.87196650225620898</v>
      </c>
      <c r="C186" s="302">
        <v>21.066179097212427</v>
      </c>
      <c r="D186" s="302">
        <f t="shared" si="55"/>
        <v>21.938145599468637</v>
      </c>
      <c r="E186" s="303"/>
      <c r="F186" s="302">
        <v>1.0347313064323385</v>
      </c>
      <c r="G186" s="302">
        <v>18.726212321742402</v>
      </c>
      <c r="H186" s="302">
        <f t="shared" si="56"/>
        <v>19.76094362817474</v>
      </c>
      <c r="I186" s="303"/>
      <c r="J186" s="302">
        <v>1.8444499198673934</v>
      </c>
      <c r="K186" s="302">
        <v>18.31586356517737</v>
      </c>
      <c r="L186" s="302">
        <f t="shared" si="57"/>
        <v>20.160313485044764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2.2973289879880139</v>
      </c>
      <c r="C187" s="302">
        <v>6.8975461036685282</v>
      </c>
      <c r="D187" s="302">
        <f t="shared" si="55"/>
        <v>9.1948750916565416</v>
      </c>
      <c r="E187" s="303"/>
      <c r="F187" s="302">
        <v>2.7233172955017135</v>
      </c>
      <c r="G187" s="302">
        <v>6.6809622605341126</v>
      </c>
      <c r="H187" s="302">
        <f t="shared" si="56"/>
        <v>9.4042795560358261</v>
      </c>
      <c r="I187" s="303"/>
      <c r="J187" s="302">
        <v>4.0743048176439469</v>
      </c>
      <c r="K187" s="302">
        <v>6.6987741911857919</v>
      </c>
      <c r="L187" s="302">
        <f t="shared" si="57"/>
        <v>10.77307900882974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11.582853681062542</v>
      </c>
      <c r="C189" s="311">
        <f t="shared" ref="C189:D189" si="58">SUM(C179:C187)</f>
        <v>46.145146318937407</v>
      </c>
      <c r="D189" s="311">
        <f t="shared" si="58"/>
        <v>57.727999999999938</v>
      </c>
      <c r="E189" s="311"/>
      <c r="F189" s="311">
        <f t="shared" ref="F189:H189" si="59">SUM(F179:F187)</f>
        <v>15.423649989908293</v>
      </c>
      <c r="G189" s="311">
        <f t="shared" si="59"/>
        <v>48.939350010091687</v>
      </c>
      <c r="H189" s="311">
        <f t="shared" si="59"/>
        <v>64.362999999999985</v>
      </c>
      <c r="I189" s="311"/>
      <c r="J189" s="311">
        <f t="shared" ref="J189:L189" si="60">SUM(J179:J187)</f>
        <v>19.699497821169519</v>
      </c>
      <c r="K189" s="311">
        <f t="shared" si="60"/>
        <v>56.217502178830387</v>
      </c>
      <c r="L189" s="311">
        <f t="shared" si="60"/>
        <v>75.916999999999902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3.99209430577503</v>
      </c>
      <c r="C196" s="302">
        <v>5.0336830492584062</v>
      </c>
      <c r="D196" s="302">
        <f>SUM(B196:C196)</f>
        <v>9.025777355033437</v>
      </c>
      <c r="E196" s="303"/>
      <c r="F196" s="302">
        <v>5.0596285868461566</v>
      </c>
      <c r="G196" s="302">
        <v>5.0519836437491756</v>
      </c>
      <c r="H196" s="302">
        <f>SUM(F196:G196)</f>
        <v>10.111612230595332</v>
      </c>
      <c r="I196" s="303"/>
      <c r="J196" s="302">
        <v>5.4094923035092579</v>
      </c>
      <c r="K196" s="302">
        <v>5.7049206649824029</v>
      </c>
      <c r="L196" s="302">
        <f>SUM(J196:K196)</f>
        <v>11.11441296849166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1.0980916094994375</v>
      </c>
      <c r="C197" s="302">
        <v>0.86576906374399953</v>
      </c>
      <c r="D197" s="302">
        <f t="shared" ref="D197:D204" si="61">SUM(B197:C197)</f>
        <v>1.9638606732434369</v>
      </c>
      <c r="E197" s="303"/>
      <c r="F197" s="302">
        <v>1.6437043446509616</v>
      </c>
      <c r="G197" s="302">
        <v>1.1848952284813781</v>
      </c>
      <c r="H197" s="302">
        <f t="shared" ref="H197:H204" si="62">SUM(F197:G197)</f>
        <v>2.8285995731323395</v>
      </c>
      <c r="I197" s="303"/>
      <c r="J197" s="302">
        <v>2.038211819061079</v>
      </c>
      <c r="K197" s="302">
        <v>1.4000197772363066</v>
      </c>
      <c r="L197" s="302">
        <f t="shared" ref="L197:L204" si="63">SUM(J197:K197)</f>
        <v>3.4382315962973857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1.077259894000512</v>
      </c>
      <c r="C198" s="302">
        <v>1.0574735651141678</v>
      </c>
      <c r="D198" s="302">
        <f t="shared" si="61"/>
        <v>2.1347334591146798</v>
      </c>
      <c r="E198" s="303"/>
      <c r="F198" s="302">
        <v>1.4008383551436696</v>
      </c>
      <c r="G198" s="302">
        <v>1.2327424247167404</v>
      </c>
      <c r="H198" s="302">
        <f t="shared" si="62"/>
        <v>2.6335807798604103</v>
      </c>
      <c r="I198" s="303"/>
      <c r="J198" s="302">
        <v>2.0006069494851011</v>
      </c>
      <c r="K198" s="302">
        <v>1.7668345358326465</v>
      </c>
      <c r="L198" s="302">
        <f t="shared" si="63"/>
        <v>3.7674414853177476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2.1150338291759576</v>
      </c>
      <c r="C199" s="302">
        <v>0.84723243125243664</v>
      </c>
      <c r="D199" s="302">
        <f t="shared" si="61"/>
        <v>2.962266260428394</v>
      </c>
      <c r="E199" s="303"/>
      <c r="F199" s="302">
        <v>2.3362179429278918</v>
      </c>
      <c r="G199" s="302">
        <v>1.0350899203646893</v>
      </c>
      <c r="H199" s="302">
        <f t="shared" si="62"/>
        <v>3.3713078632925813</v>
      </c>
      <c r="I199" s="303"/>
      <c r="J199" s="302">
        <v>3.4626518285675036</v>
      </c>
      <c r="K199" s="302">
        <v>1.2834604564777889</v>
      </c>
      <c r="L199" s="302">
        <f t="shared" si="63"/>
        <v>4.7461122850452924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2.5421505646700786</v>
      </c>
      <c r="C200" s="302">
        <v>4.7042631848294638</v>
      </c>
      <c r="D200" s="302">
        <f t="shared" si="61"/>
        <v>7.246413749499542</v>
      </c>
      <c r="E200" s="303"/>
      <c r="F200" s="302">
        <v>2.6251440177996992</v>
      </c>
      <c r="G200" s="302">
        <v>3.5834484030814839</v>
      </c>
      <c r="H200" s="302">
        <f t="shared" si="62"/>
        <v>6.2085924208811836</v>
      </c>
      <c r="I200" s="303"/>
      <c r="J200" s="302">
        <v>3.059995853591178</v>
      </c>
      <c r="K200" s="302">
        <v>3.1139064871418811</v>
      </c>
      <c r="L200" s="302">
        <f t="shared" si="63"/>
        <v>6.1739023407330595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2.4552312817858089</v>
      </c>
      <c r="C201" s="302">
        <v>0.58715132379428858</v>
      </c>
      <c r="D201" s="302">
        <f t="shared" si="61"/>
        <v>3.0423826055800975</v>
      </c>
      <c r="E201" s="303"/>
      <c r="F201" s="302">
        <v>2.3709140267177822</v>
      </c>
      <c r="G201" s="302">
        <v>0.64895170938999835</v>
      </c>
      <c r="H201" s="302">
        <f t="shared" si="62"/>
        <v>3.0198657361077803</v>
      </c>
      <c r="I201" s="303"/>
      <c r="J201" s="302">
        <v>2.4690366077731669</v>
      </c>
      <c r="K201" s="302">
        <v>0.69233732611537202</v>
      </c>
      <c r="L201" s="302">
        <f t="shared" si="63"/>
        <v>3.1613739338885392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3.4301044868052206</v>
      </c>
      <c r="C202" s="302">
        <v>2.7036121922208207</v>
      </c>
      <c r="D202" s="302">
        <f t="shared" si="61"/>
        <v>6.1337166790260413</v>
      </c>
      <c r="E202" s="303"/>
      <c r="F202" s="302">
        <v>3.4665168266675281</v>
      </c>
      <c r="G202" s="302">
        <v>2.5256849550793001</v>
      </c>
      <c r="H202" s="302">
        <f t="shared" si="62"/>
        <v>5.9922017817468287</v>
      </c>
      <c r="I202" s="303"/>
      <c r="J202" s="302">
        <v>5.6254837132478981</v>
      </c>
      <c r="K202" s="302">
        <v>3.1246647771244169</v>
      </c>
      <c r="L202" s="302">
        <f t="shared" si="63"/>
        <v>8.7501484903723146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0.45684733381702075</v>
      </c>
      <c r="C203" s="302">
        <v>1.9837307269305688</v>
      </c>
      <c r="D203" s="302">
        <f t="shared" si="61"/>
        <v>2.4405780607475895</v>
      </c>
      <c r="E203" s="303"/>
      <c r="F203" s="302">
        <v>0.41548352006081235</v>
      </c>
      <c r="G203" s="302">
        <v>2.0917210666882675</v>
      </c>
      <c r="H203" s="302">
        <f t="shared" si="62"/>
        <v>2.5072045867490798</v>
      </c>
      <c r="I203" s="303"/>
      <c r="J203" s="302">
        <v>0.91078882912762937</v>
      </c>
      <c r="K203" s="302">
        <v>2.5636676579011568</v>
      </c>
      <c r="L203" s="302">
        <f t="shared" si="63"/>
        <v>3.4744564870287862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16.746450591624082</v>
      </c>
      <c r="C204" s="302">
        <v>13.462820565702669</v>
      </c>
      <c r="D204" s="302">
        <f t="shared" si="61"/>
        <v>30.209271157326754</v>
      </c>
      <c r="E204" s="303"/>
      <c r="F204" s="302">
        <v>15.231365115968789</v>
      </c>
      <c r="G204" s="302">
        <v>12.083669911665748</v>
      </c>
      <c r="H204" s="302">
        <f t="shared" si="62"/>
        <v>27.315035027634536</v>
      </c>
      <c r="I204" s="303"/>
      <c r="J204" s="302">
        <v>12.623114990050929</v>
      </c>
      <c r="K204" s="302">
        <v>12.416805422774292</v>
      </c>
      <c r="L204" s="302">
        <f t="shared" si="63"/>
        <v>25.039920412825222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33.913263897153143</v>
      </c>
      <c r="C206" s="311">
        <f t="shared" ref="C206:D206" si="64">SUM(C196:C204)</f>
        <v>31.24573610284682</v>
      </c>
      <c r="D206" s="311">
        <f t="shared" si="64"/>
        <v>65.158999999999963</v>
      </c>
      <c r="E206" s="311"/>
      <c r="F206" s="311">
        <f t="shared" ref="F206:H206" si="65">SUM(F196:F204)</f>
        <v>34.549812736783295</v>
      </c>
      <c r="G206" s="311">
        <f t="shared" si="65"/>
        <v>29.438187263216779</v>
      </c>
      <c r="H206" s="311">
        <f t="shared" si="65"/>
        <v>63.988000000000078</v>
      </c>
      <c r="I206" s="311"/>
      <c r="J206" s="311">
        <f t="shared" ref="J206:L206" si="66">SUM(J196:J204)</f>
        <v>37.599382894413743</v>
      </c>
      <c r="K206" s="311">
        <f t="shared" si="66"/>
        <v>32.066617105586261</v>
      </c>
      <c r="L206" s="311">
        <f t="shared" si="66"/>
        <v>69.666000000000011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0.16085176576900112</v>
      </c>
      <c r="C213" s="302">
        <v>0.49186498174306381</v>
      </c>
      <c r="D213" s="302">
        <f>SUM(B213:C213)</f>
        <v>0.65271674751206499</v>
      </c>
      <c r="E213" s="303"/>
      <c r="F213" s="302">
        <v>0.22961088891873396</v>
      </c>
      <c r="G213" s="302">
        <v>0.54642036696535323</v>
      </c>
      <c r="H213" s="302">
        <f>SUM(F213:G213)</f>
        <v>0.77603125588408717</v>
      </c>
      <c r="I213" s="303"/>
      <c r="J213" s="302">
        <v>0.19713212695259158</v>
      </c>
      <c r="K213" s="302">
        <v>0.55026999258488551</v>
      </c>
      <c r="L213" s="302">
        <f>SUM(J213:K213)</f>
        <v>0.74740211953747715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0.27586296176867192</v>
      </c>
      <c r="C214" s="302">
        <v>0.83885794528734647</v>
      </c>
      <c r="D214" s="302">
        <f t="shared" ref="D214:D221" si="67">SUM(B214:C214)</f>
        <v>1.1147209070560185</v>
      </c>
      <c r="E214" s="303"/>
      <c r="F214" s="302">
        <v>0.44331337816634475</v>
      </c>
      <c r="G214" s="302">
        <v>0.768838349155745</v>
      </c>
      <c r="H214" s="302">
        <f t="shared" ref="H214:H221" si="68">SUM(F214:G214)</f>
        <v>1.2121517273220896</v>
      </c>
      <c r="I214" s="303"/>
      <c r="J214" s="302">
        <v>0.52425842053966809</v>
      </c>
      <c r="K214" s="302">
        <v>0.8255122371735012</v>
      </c>
      <c r="L214" s="302">
        <f t="shared" ref="L214:L221" si="69">SUM(J214:K214)</f>
        <v>1.3497706577131692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0.45164006212286606</v>
      </c>
      <c r="C215" s="302">
        <v>0.69718503823458533</v>
      </c>
      <c r="D215" s="302">
        <f t="shared" si="67"/>
        <v>1.1488251003574514</v>
      </c>
      <c r="E215" s="303"/>
      <c r="F215" s="302">
        <v>0.63128572888036594</v>
      </c>
      <c r="G215" s="302">
        <v>1.0327298272591849</v>
      </c>
      <c r="H215" s="302">
        <f t="shared" si="68"/>
        <v>1.6640155561395509</v>
      </c>
      <c r="I215" s="303"/>
      <c r="J215" s="302">
        <v>0.66695680645159872</v>
      </c>
      <c r="K215" s="302">
        <v>0.92890229510884781</v>
      </c>
      <c r="L215" s="302">
        <f t="shared" si="69"/>
        <v>1.5958591015604466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0.56090414571905511</v>
      </c>
      <c r="C216" s="302">
        <v>0.14196030121948552</v>
      </c>
      <c r="D216" s="302">
        <f t="shared" si="67"/>
        <v>0.70286444693854067</v>
      </c>
      <c r="E216" s="303"/>
      <c r="F216" s="302">
        <v>0.5155407292857771</v>
      </c>
      <c r="G216" s="302">
        <v>0.28372598355590778</v>
      </c>
      <c r="H216" s="302">
        <f t="shared" si="68"/>
        <v>0.79926671284168482</v>
      </c>
      <c r="I216" s="303"/>
      <c r="J216" s="302">
        <v>0.46436345362310133</v>
      </c>
      <c r="K216" s="302">
        <v>0.32082479783523632</v>
      </c>
      <c r="L216" s="302">
        <f t="shared" si="69"/>
        <v>0.7851882514583377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0.11822917566203353</v>
      </c>
      <c r="C217" s="302">
        <v>0.69981463788055642</v>
      </c>
      <c r="D217" s="302">
        <f t="shared" si="67"/>
        <v>0.81804381354258993</v>
      </c>
      <c r="E217" s="303"/>
      <c r="F217" s="302">
        <v>0.15402938864007834</v>
      </c>
      <c r="G217" s="302">
        <v>0.49882034843625361</v>
      </c>
      <c r="H217" s="302">
        <f t="shared" si="68"/>
        <v>0.65284973707633198</v>
      </c>
      <c r="I217" s="303"/>
      <c r="J217" s="302">
        <v>0.17882812234655682</v>
      </c>
      <c r="K217" s="302">
        <v>0.43638470480763175</v>
      </c>
      <c r="L217" s="302">
        <f t="shared" si="69"/>
        <v>0.61521282715418857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0.16633510800908877</v>
      </c>
      <c r="C218" s="302">
        <v>7.1913316376153086E-2</v>
      </c>
      <c r="D218" s="302">
        <f t="shared" si="67"/>
        <v>0.23824842438524185</v>
      </c>
      <c r="E218" s="303"/>
      <c r="F218" s="302">
        <v>0.27758606417178178</v>
      </c>
      <c r="G218" s="302">
        <v>0.12094201780989701</v>
      </c>
      <c r="H218" s="302">
        <f t="shared" si="68"/>
        <v>0.39852808198167877</v>
      </c>
      <c r="I218" s="303"/>
      <c r="J218" s="302">
        <v>0.24310954629612</v>
      </c>
      <c r="K218" s="302">
        <v>0.12179853079140915</v>
      </c>
      <c r="L218" s="302">
        <f t="shared" si="69"/>
        <v>0.36490807708752915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0.25653746489582502</v>
      </c>
      <c r="C219" s="302">
        <v>0.12083221710623948</v>
      </c>
      <c r="D219" s="302">
        <f t="shared" si="67"/>
        <v>0.3773696820020645</v>
      </c>
      <c r="E219" s="303"/>
      <c r="F219" s="302">
        <v>0.19127312657594375</v>
      </c>
      <c r="G219" s="302">
        <v>0.19486342867618714</v>
      </c>
      <c r="H219" s="302">
        <f t="shared" si="68"/>
        <v>0.38613655525213086</v>
      </c>
      <c r="I219" s="303"/>
      <c r="J219" s="302">
        <v>0.1710681813655211</v>
      </c>
      <c r="K219" s="302">
        <v>0.23313060173547287</v>
      </c>
      <c r="L219" s="302">
        <f t="shared" si="69"/>
        <v>0.404198783100994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0.11454718379200918</v>
      </c>
      <c r="C220" s="302">
        <v>0.20296608935065041</v>
      </c>
      <c r="D220" s="302">
        <f t="shared" si="67"/>
        <v>0.31751327314265959</v>
      </c>
      <c r="E220" s="303"/>
      <c r="F220" s="302">
        <v>8.9288586135138931E-2</v>
      </c>
      <c r="G220" s="302">
        <v>0.16554767698241149</v>
      </c>
      <c r="H220" s="302">
        <f t="shared" si="68"/>
        <v>0.25483626311755042</v>
      </c>
      <c r="I220" s="303"/>
      <c r="J220" s="302">
        <v>9.8207194828757463E-2</v>
      </c>
      <c r="K220" s="302">
        <v>0.16583529951606943</v>
      </c>
      <c r="L220" s="302">
        <f t="shared" si="69"/>
        <v>0.26404249434482691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0.5955448739612712</v>
      </c>
      <c r="C221" s="302">
        <v>0.39815273110209337</v>
      </c>
      <c r="D221" s="302">
        <f t="shared" si="67"/>
        <v>0.99369760506336458</v>
      </c>
      <c r="E221" s="303"/>
      <c r="F221" s="302">
        <v>0.41265235291395252</v>
      </c>
      <c r="G221" s="302">
        <v>0.4955317574709408</v>
      </c>
      <c r="H221" s="302">
        <f t="shared" si="68"/>
        <v>0.90818411038489333</v>
      </c>
      <c r="I221" s="303"/>
      <c r="J221" s="302">
        <v>0.38186776288510166</v>
      </c>
      <c r="K221" s="302">
        <v>0.53254992515793609</v>
      </c>
      <c r="L221" s="302">
        <f t="shared" si="69"/>
        <v>0.91441768804303769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2.7004527416998219</v>
      </c>
      <c r="C223" s="311">
        <f t="shared" ref="C223:D223" si="70">SUM(C213:C221)</f>
        <v>3.6635472583001736</v>
      </c>
      <c r="D223" s="311">
        <f t="shared" si="70"/>
        <v>6.3639999999999963</v>
      </c>
      <c r="E223" s="311"/>
      <c r="F223" s="311">
        <f t="shared" ref="F223:H223" si="71">SUM(F213:F221)</f>
        <v>2.944580243688117</v>
      </c>
      <c r="G223" s="311">
        <f t="shared" si="71"/>
        <v>4.1074197563118808</v>
      </c>
      <c r="H223" s="311">
        <f t="shared" si="71"/>
        <v>7.0519999999999978</v>
      </c>
      <c r="I223" s="311"/>
      <c r="J223" s="311">
        <f t="shared" ref="J223:L223" si="72">SUM(J213:J221)</f>
        <v>2.9257916152890169</v>
      </c>
      <c r="K223" s="311">
        <f t="shared" si="72"/>
        <v>4.1152083847109902</v>
      </c>
      <c r="L223" s="311">
        <f t="shared" si="72"/>
        <v>7.0410000000000075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0.93955892004867225</v>
      </c>
      <c r="C230" s="302">
        <v>2.6469319324930911</v>
      </c>
      <c r="D230" s="302">
        <f>SUM(B230:C230)</f>
        <v>3.5864908525417634</v>
      </c>
      <c r="E230" s="303"/>
      <c r="F230" s="302">
        <v>1.249936820824036</v>
      </c>
      <c r="G230" s="302">
        <v>3.8261473830783426</v>
      </c>
      <c r="H230" s="302">
        <f>SUM(F230:G230)</f>
        <v>5.0760842039023784</v>
      </c>
      <c r="I230" s="303"/>
      <c r="J230" s="302">
        <v>1.4021917523786804</v>
      </c>
      <c r="K230" s="302">
        <v>3.5571361566982129</v>
      </c>
      <c r="L230" s="302">
        <f>SUM(J230:K230)</f>
        <v>4.9593279090768938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1.6751159829229627</v>
      </c>
      <c r="C231" s="302">
        <v>7.8268769828805249</v>
      </c>
      <c r="D231" s="302">
        <f t="shared" ref="D231:D238" si="73">SUM(B231:C231)</f>
        <v>9.5019929658034883</v>
      </c>
      <c r="E231" s="303"/>
      <c r="F231" s="302">
        <v>2.4684463171619955</v>
      </c>
      <c r="G231" s="302">
        <v>12.184848580071424</v>
      </c>
      <c r="H231" s="302">
        <f t="shared" ref="H231:H238" si="74">SUM(F231:G231)</f>
        <v>14.653294897233419</v>
      </c>
      <c r="I231" s="303"/>
      <c r="J231" s="302">
        <v>3.3481313018336758</v>
      </c>
      <c r="K231" s="302">
        <v>15.046528774792987</v>
      </c>
      <c r="L231" s="302">
        <f t="shared" ref="L231:L238" si="75">SUM(J231:K231)</f>
        <v>18.394660076626664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1.2245535864666544</v>
      </c>
      <c r="C232" s="302">
        <v>2.7674293547817377</v>
      </c>
      <c r="D232" s="302">
        <f t="shared" si="73"/>
        <v>3.9919829412483923</v>
      </c>
      <c r="E232" s="303"/>
      <c r="F232" s="302">
        <v>1.5563208546653737</v>
      </c>
      <c r="G232" s="302">
        <v>4.1361958932877059</v>
      </c>
      <c r="H232" s="302">
        <f t="shared" si="74"/>
        <v>5.6925167479530794</v>
      </c>
      <c r="I232" s="303"/>
      <c r="J232" s="302">
        <v>1.8232430782121161</v>
      </c>
      <c r="K232" s="302">
        <v>3.9038669660892613</v>
      </c>
      <c r="L232" s="302">
        <f t="shared" si="75"/>
        <v>5.7271100443013774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1.4841672211652499</v>
      </c>
      <c r="C233" s="302">
        <v>0.90125812815220008</v>
      </c>
      <c r="D233" s="302">
        <f t="shared" si="73"/>
        <v>2.3854253493174502</v>
      </c>
      <c r="E233" s="303"/>
      <c r="F233" s="302">
        <v>1.3558534373171776</v>
      </c>
      <c r="G233" s="302">
        <v>1.2367420576729675</v>
      </c>
      <c r="H233" s="302">
        <f t="shared" si="74"/>
        <v>2.5925954949901451</v>
      </c>
      <c r="I233" s="303"/>
      <c r="J233" s="302">
        <v>1.1192679477152239</v>
      </c>
      <c r="K233" s="302">
        <v>1.4766533541632367</v>
      </c>
      <c r="L233" s="302">
        <f t="shared" si="75"/>
        <v>2.5959213018784606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0.1174437502833605</v>
      </c>
      <c r="C234" s="302">
        <v>1.6437119764317043</v>
      </c>
      <c r="D234" s="302">
        <f t="shared" si="73"/>
        <v>1.7611557267150648</v>
      </c>
      <c r="E234" s="303"/>
      <c r="F234" s="302">
        <v>0.14440808624969642</v>
      </c>
      <c r="G234" s="302">
        <v>1.657589359043474</v>
      </c>
      <c r="H234" s="302">
        <f t="shared" si="74"/>
        <v>1.8019974452931704</v>
      </c>
      <c r="I234" s="303"/>
      <c r="J234" s="302">
        <v>0.20644826640698355</v>
      </c>
      <c r="K234" s="302">
        <v>1.3459983684006269</v>
      </c>
      <c r="L234" s="302">
        <f t="shared" si="75"/>
        <v>1.5524466348076105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0.27905219280911814</v>
      </c>
      <c r="C235" s="302">
        <v>0.25988562234793428</v>
      </c>
      <c r="D235" s="302">
        <f t="shared" si="73"/>
        <v>0.53893781515705241</v>
      </c>
      <c r="E235" s="303"/>
      <c r="F235" s="302">
        <v>0.28207203007768905</v>
      </c>
      <c r="G235" s="302">
        <v>0.33656352607554035</v>
      </c>
      <c r="H235" s="302">
        <f t="shared" si="74"/>
        <v>0.6186355561532294</v>
      </c>
      <c r="I235" s="303"/>
      <c r="J235" s="302">
        <v>0.33001046255985639</v>
      </c>
      <c r="K235" s="302">
        <v>0.39617204886489099</v>
      </c>
      <c r="L235" s="302">
        <f t="shared" si="75"/>
        <v>0.72618251142474732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0.94548011547324085</v>
      </c>
      <c r="C236" s="302">
        <v>0.70728045085344071</v>
      </c>
      <c r="D236" s="302">
        <f t="shared" si="73"/>
        <v>1.6527605663266816</v>
      </c>
      <c r="E236" s="303"/>
      <c r="F236" s="302">
        <v>0.83363640008744422</v>
      </c>
      <c r="G236" s="302">
        <v>0.8235994397704699</v>
      </c>
      <c r="H236" s="302">
        <f t="shared" si="74"/>
        <v>1.6572358398579141</v>
      </c>
      <c r="I236" s="303"/>
      <c r="J236" s="302">
        <v>0.89510086438785019</v>
      </c>
      <c r="K236" s="302">
        <v>1.0604055983449334</v>
      </c>
      <c r="L236" s="302">
        <f t="shared" si="75"/>
        <v>1.9555064627327836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7.3057095899708296E-2</v>
      </c>
      <c r="C237" s="302">
        <v>0.33203980273058992</v>
      </c>
      <c r="D237" s="302">
        <f t="shared" si="73"/>
        <v>0.40509689863029819</v>
      </c>
      <c r="E237" s="303"/>
      <c r="F237" s="302">
        <v>5.7708575923359422E-2</v>
      </c>
      <c r="G237" s="302">
        <v>0.33262416250554055</v>
      </c>
      <c r="H237" s="302">
        <f t="shared" si="74"/>
        <v>0.39033273842889998</v>
      </c>
      <c r="I237" s="303"/>
      <c r="J237" s="302">
        <v>6.1232517895313955E-2</v>
      </c>
      <c r="K237" s="302">
        <v>0.33979913971306747</v>
      </c>
      <c r="L237" s="302">
        <f t="shared" si="75"/>
        <v>0.40103165760838144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0.17010711569277825</v>
      </c>
      <c r="C238" s="302">
        <v>0.53404976856705677</v>
      </c>
      <c r="D238" s="302">
        <f t="shared" si="73"/>
        <v>0.70415688425983503</v>
      </c>
      <c r="E238" s="303"/>
      <c r="F238" s="302">
        <v>0.14489403161320807</v>
      </c>
      <c r="G238" s="302">
        <v>0.50141304457453761</v>
      </c>
      <c r="H238" s="302">
        <f t="shared" si="74"/>
        <v>0.64630707618774563</v>
      </c>
      <c r="I238" s="303"/>
      <c r="J238" s="302">
        <v>0.18215483387619888</v>
      </c>
      <c r="K238" s="302">
        <v>0.46165856766684249</v>
      </c>
      <c r="L238" s="302">
        <f t="shared" si="75"/>
        <v>0.64381340154304134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6.9085359807617444</v>
      </c>
      <c r="C240" s="311">
        <f t="shared" ref="C240:D240" si="76">SUM(C230:C238)</f>
        <v>17.619464019238286</v>
      </c>
      <c r="D240" s="311">
        <f t="shared" si="76"/>
        <v>24.528000000000024</v>
      </c>
      <c r="E240" s="311"/>
      <c r="F240" s="311">
        <f t="shared" ref="F240:H240" si="77">SUM(F230:F238)</f>
        <v>8.0932765539199814</v>
      </c>
      <c r="G240" s="311">
        <f t="shared" si="77"/>
        <v>25.035723446079999</v>
      </c>
      <c r="H240" s="311">
        <f t="shared" si="77"/>
        <v>33.128999999999984</v>
      </c>
      <c r="I240" s="311"/>
      <c r="J240" s="311">
        <f t="shared" ref="J240:L240" si="78">SUM(J230:J238)</f>
        <v>9.3677810252659004</v>
      </c>
      <c r="K240" s="311">
        <f t="shared" si="78"/>
        <v>27.588218974734055</v>
      </c>
      <c r="L240" s="311">
        <f t="shared" si="78"/>
        <v>36.955999999999953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2.5737818885213755</v>
      </c>
      <c r="C247" s="302">
        <v>3.9407675322029263</v>
      </c>
      <c r="D247" s="302">
        <f>SUM(B247:C247)</f>
        <v>6.5145494207243022</v>
      </c>
      <c r="E247" s="303"/>
      <c r="F247" s="302">
        <v>2.785934636419952</v>
      </c>
      <c r="G247" s="302">
        <v>3.6584493296497183</v>
      </c>
      <c r="H247" s="302">
        <f>SUM(F247:G247)</f>
        <v>6.4443839660696707</v>
      </c>
      <c r="I247" s="303"/>
      <c r="J247" s="302">
        <v>3.0118851957034489</v>
      </c>
      <c r="K247" s="302">
        <v>2.9792563698342036</v>
      </c>
      <c r="L247" s="302">
        <f>SUM(J247:K247)</f>
        <v>5.991141565537653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3.1800972021641707</v>
      </c>
      <c r="C248" s="302">
        <v>5.4503228254959559</v>
      </c>
      <c r="D248" s="302">
        <f t="shared" ref="D248:D255" si="79">SUM(B248:C248)</f>
        <v>8.6304200276601257</v>
      </c>
      <c r="E248" s="303"/>
      <c r="F248" s="302">
        <v>3.9533180904702196</v>
      </c>
      <c r="G248" s="302">
        <v>5.8270010358565063</v>
      </c>
      <c r="H248" s="302">
        <f t="shared" ref="H248:H255" si="80">SUM(F248:G248)</f>
        <v>9.7803191263267255</v>
      </c>
      <c r="I248" s="303"/>
      <c r="J248" s="302">
        <v>4.8388733764519944</v>
      </c>
      <c r="K248" s="302">
        <v>6.9110916558218687</v>
      </c>
      <c r="L248" s="302">
        <f t="shared" ref="L248:L255" si="81">SUM(J248:K248)</f>
        <v>11.749965032273863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4.7018184518110253</v>
      </c>
      <c r="C249" s="302">
        <v>4.968407233907925</v>
      </c>
      <c r="D249" s="302">
        <f t="shared" si="79"/>
        <v>9.6702256857189504</v>
      </c>
      <c r="E249" s="303"/>
      <c r="F249" s="302">
        <v>4.7483335392626831</v>
      </c>
      <c r="G249" s="302">
        <v>4.7749166974268613</v>
      </c>
      <c r="H249" s="302">
        <f t="shared" si="80"/>
        <v>9.5232502366895453</v>
      </c>
      <c r="I249" s="303"/>
      <c r="J249" s="302">
        <v>5.0251049492544801</v>
      </c>
      <c r="K249" s="302">
        <v>4.0223435924349529</v>
      </c>
      <c r="L249" s="302">
        <f t="shared" si="81"/>
        <v>9.0474485416894339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11.635186111434065</v>
      </c>
      <c r="C250" s="302">
        <v>5.007041447189537</v>
      </c>
      <c r="D250" s="302">
        <f t="shared" si="79"/>
        <v>16.642227558623603</v>
      </c>
      <c r="E250" s="303"/>
      <c r="F250" s="302">
        <v>9.1772048438918379</v>
      </c>
      <c r="G250" s="302">
        <v>4.7528821743434095</v>
      </c>
      <c r="H250" s="302">
        <f t="shared" si="80"/>
        <v>13.930087018235248</v>
      </c>
      <c r="I250" s="303"/>
      <c r="J250" s="302">
        <v>7.3634977935117423</v>
      </c>
      <c r="K250" s="302">
        <v>5.0692345641458703</v>
      </c>
      <c r="L250" s="302">
        <f t="shared" si="81"/>
        <v>12.432732357657613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0.15542078254917807</v>
      </c>
      <c r="C251" s="302">
        <v>0.48589535189499827</v>
      </c>
      <c r="D251" s="302">
        <f t="shared" si="79"/>
        <v>0.64131613444417634</v>
      </c>
      <c r="E251" s="303"/>
      <c r="F251" s="302">
        <v>0.14855903036688264</v>
      </c>
      <c r="G251" s="302">
        <v>0.38613121398066957</v>
      </c>
      <c r="H251" s="302">
        <f t="shared" si="80"/>
        <v>0.53469024434755219</v>
      </c>
      <c r="I251" s="303"/>
      <c r="J251" s="302">
        <v>0.15533010540796222</v>
      </c>
      <c r="K251" s="302">
        <v>0.30802828632883672</v>
      </c>
      <c r="L251" s="302">
        <f t="shared" si="81"/>
        <v>0.46335839173679894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0.18081768816172741</v>
      </c>
      <c r="C252" s="302">
        <v>0.10639615386797387</v>
      </c>
      <c r="D252" s="302">
        <f t="shared" si="79"/>
        <v>0.28721384202970129</v>
      </c>
      <c r="E252" s="303"/>
      <c r="F252" s="302">
        <v>0.27022009239092903</v>
      </c>
      <c r="G252" s="302">
        <v>0.1274896944823245</v>
      </c>
      <c r="H252" s="302">
        <f t="shared" si="80"/>
        <v>0.39770978687325353</v>
      </c>
      <c r="I252" s="303"/>
      <c r="J252" s="302">
        <v>0.30694336375368947</v>
      </c>
      <c r="K252" s="302">
        <v>0.13880875374936039</v>
      </c>
      <c r="L252" s="302">
        <f t="shared" si="81"/>
        <v>0.44575211750304988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2.6581739952515462</v>
      </c>
      <c r="C253" s="302">
        <v>1.3747540501182496</v>
      </c>
      <c r="D253" s="302">
        <f t="shared" si="79"/>
        <v>4.032928045369796</v>
      </c>
      <c r="E253" s="303"/>
      <c r="F253" s="302">
        <v>2.498070628308199</v>
      </c>
      <c r="G253" s="302">
        <v>1.2403774348445404</v>
      </c>
      <c r="H253" s="302">
        <f t="shared" si="80"/>
        <v>3.7384480631527395</v>
      </c>
      <c r="I253" s="303"/>
      <c r="J253" s="302">
        <v>2.2922131189955697</v>
      </c>
      <c r="K253" s="302">
        <v>1.4040662470798897</v>
      </c>
      <c r="L253" s="302">
        <f t="shared" si="81"/>
        <v>3.6962793660754594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0.11305887233035092</v>
      </c>
      <c r="C254" s="302">
        <v>0.22146254798186477</v>
      </c>
      <c r="D254" s="302">
        <f t="shared" si="79"/>
        <v>0.33452142031221566</v>
      </c>
      <c r="E254" s="303"/>
      <c r="F254" s="302">
        <v>7.7087658711683299E-2</v>
      </c>
      <c r="G254" s="302">
        <v>0.2353536946569838</v>
      </c>
      <c r="H254" s="302">
        <f t="shared" si="80"/>
        <v>0.31244135336866707</v>
      </c>
      <c r="I254" s="303"/>
      <c r="J254" s="302">
        <v>0.11137728950860196</v>
      </c>
      <c r="K254" s="302">
        <v>0.2651203499942239</v>
      </c>
      <c r="L254" s="302">
        <f t="shared" si="81"/>
        <v>0.37649763950282589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0.46285732857935635</v>
      </c>
      <c r="C255" s="302">
        <v>0.43874053653778039</v>
      </c>
      <c r="D255" s="302">
        <f t="shared" si="79"/>
        <v>0.9015978651171368</v>
      </c>
      <c r="E255" s="303"/>
      <c r="F255" s="302">
        <v>0.30828919738025001</v>
      </c>
      <c r="G255" s="302">
        <v>0.31438100755635273</v>
      </c>
      <c r="H255" s="302">
        <f t="shared" si="80"/>
        <v>0.62267020493660274</v>
      </c>
      <c r="I255" s="303"/>
      <c r="J255" s="302">
        <v>0.42043645958413489</v>
      </c>
      <c r="K255" s="302">
        <v>0.27938852843915457</v>
      </c>
      <c r="L255" s="302">
        <f t="shared" si="81"/>
        <v>0.69982498802328941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25.661212320802797</v>
      </c>
      <c r="C257" s="311">
        <f t="shared" ref="C257:D257" si="82">SUM(C247:C255)</f>
        <v>21.993787679197208</v>
      </c>
      <c r="D257" s="311">
        <f t="shared" si="82"/>
        <v>47.655000000000001</v>
      </c>
      <c r="E257" s="311"/>
      <c r="F257" s="311">
        <f t="shared" ref="F257:H257" si="83">SUM(F247:F255)</f>
        <v>23.967017717202637</v>
      </c>
      <c r="G257" s="311">
        <f t="shared" si="83"/>
        <v>21.316982282797362</v>
      </c>
      <c r="H257" s="311">
        <f t="shared" si="83"/>
        <v>45.284000000000006</v>
      </c>
      <c r="I257" s="311"/>
      <c r="J257" s="311">
        <f t="shared" ref="J257:L257" si="84">SUM(J247:J255)</f>
        <v>23.525661652171625</v>
      </c>
      <c r="K257" s="311">
        <f t="shared" si="84"/>
        <v>21.377338347828356</v>
      </c>
      <c r="L257" s="311">
        <f t="shared" si="84"/>
        <v>44.902999999999977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1.0537501973764671</v>
      </c>
      <c r="C264" s="302">
        <v>1.8419215670769702</v>
      </c>
      <c r="D264" s="302">
        <f>SUM(B264:C264)</f>
        <v>2.8956717644534375</v>
      </c>
      <c r="E264" s="303"/>
      <c r="F264" s="302">
        <v>2.6177555618065282</v>
      </c>
      <c r="G264" s="302">
        <v>2.4700997670547622</v>
      </c>
      <c r="H264" s="302">
        <f>SUM(F264:G264)</f>
        <v>5.0878553288612904</v>
      </c>
      <c r="I264" s="303"/>
      <c r="J264" s="302">
        <v>2.2582806450241883</v>
      </c>
      <c r="K264" s="302">
        <v>2.3318108182680581</v>
      </c>
      <c r="L264" s="302">
        <f>SUM(J264:K264)</f>
        <v>4.5900914632922465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0.86314170444747329</v>
      </c>
      <c r="C265" s="302">
        <v>1.3015405918528595</v>
      </c>
      <c r="D265" s="302">
        <f t="shared" ref="D265:D272" si="85">SUM(B265:C265)</f>
        <v>2.1646822963003327</v>
      </c>
      <c r="E265" s="303"/>
      <c r="F265" s="302">
        <v>1.4965834511623184</v>
      </c>
      <c r="G265" s="302">
        <v>2.2267838271037981</v>
      </c>
      <c r="H265" s="302">
        <f t="shared" ref="H265:H272" si="86">SUM(F265:G265)</f>
        <v>3.7233672782661165</v>
      </c>
      <c r="I265" s="303"/>
      <c r="J265" s="302">
        <v>1.4744513992881199</v>
      </c>
      <c r="K265" s="302">
        <v>2.261525865480043</v>
      </c>
      <c r="L265" s="302">
        <f t="shared" ref="L265:L272" si="87">SUM(J265:K265)</f>
        <v>3.7359772647681631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1.0553784953253744</v>
      </c>
      <c r="C266" s="302">
        <v>0.94035020408422443</v>
      </c>
      <c r="D266" s="302">
        <f t="shared" si="85"/>
        <v>1.9957286994095988</v>
      </c>
      <c r="E266" s="303"/>
      <c r="F266" s="302">
        <v>1.6203742706217772</v>
      </c>
      <c r="G266" s="302">
        <v>1.4257074019516773</v>
      </c>
      <c r="H266" s="302">
        <f t="shared" si="86"/>
        <v>3.0460816725734547</v>
      </c>
      <c r="I266" s="303"/>
      <c r="J266" s="302">
        <v>1.8390172896905437</v>
      </c>
      <c r="K266" s="302">
        <v>1.2455696769967231</v>
      </c>
      <c r="L266" s="302">
        <f t="shared" si="87"/>
        <v>3.084586966687267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2.660153111642134</v>
      </c>
      <c r="C267" s="302">
        <v>0.64770449440862632</v>
      </c>
      <c r="D267" s="302">
        <f t="shared" si="85"/>
        <v>3.3078576060507601</v>
      </c>
      <c r="E267" s="303"/>
      <c r="F267" s="302">
        <v>2.9315134670676017</v>
      </c>
      <c r="G267" s="302">
        <v>0.98725481913322166</v>
      </c>
      <c r="H267" s="302">
        <f t="shared" si="86"/>
        <v>3.9187682862008235</v>
      </c>
      <c r="I267" s="303"/>
      <c r="J267" s="302">
        <v>2.2371653065318564</v>
      </c>
      <c r="K267" s="302">
        <v>0.98657241318400513</v>
      </c>
      <c r="L267" s="302">
        <f t="shared" si="87"/>
        <v>3.2237377197158614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0.2249324441022493</v>
      </c>
      <c r="C268" s="302">
        <v>1.174224925422126</v>
      </c>
      <c r="D268" s="302">
        <f t="shared" si="85"/>
        <v>1.3991573695243753</v>
      </c>
      <c r="E268" s="303"/>
      <c r="F268" s="302">
        <v>0.66642787960967098</v>
      </c>
      <c r="G268" s="302">
        <v>1.0134564148304914</v>
      </c>
      <c r="H268" s="302">
        <f t="shared" si="86"/>
        <v>1.6798842944401624</v>
      </c>
      <c r="I268" s="303"/>
      <c r="J268" s="302">
        <v>0.93712304884982311</v>
      </c>
      <c r="K268" s="302">
        <v>0.91198469855508613</v>
      </c>
      <c r="L268" s="302">
        <f t="shared" si="87"/>
        <v>1.8491077474049091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0.35898540615672142</v>
      </c>
      <c r="C269" s="302">
        <v>0.186461478005958</v>
      </c>
      <c r="D269" s="302">
        <f t="shared" si="85"/>
        <v>0.54544688416267939</v>
      </c>
      <c r="E269" s="303"/>
      <c r="F269" s="302">
        <v>0.46661729953014613</v>
      </c>
      <c r="G269" s="302">
        <v>0.22791862779114386</v>
      </c>
      <c r="H269" s="302">
        <f t="shared" si="86"/>
        <v>0.69453592732128999</v>
      </c>
      <c r="I269" s="303"/>
      <c r="J269" s="302">
        <v>0.53519294146644425</v>
      </c>
      <c r="K269" s="302">
        <v>0.22570506035264687</v>
      </c>
      <c r="L269" s="302">
        <f t="shared" si="87"/>
        <v>0.76089800181909117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1.3930474714115835</v>
      </c>
      <c r="C270" s="302">
        <v>0.67453047088927254</v>
      </c>
      <c r="D270" s="302">
        <f t="shared" si="85"/>
        <v>2.067577942300856</v>
      </c>
      <c r="E270" s="303"/>
      <c r="F270" s="302">
        <v>1.5532900273425012</v>
      </c>
      <c r="G270" s="302">
        <v>0.81599297517474978</v>
      </c>
      <c r="H270" s="302">
        <f t="shared" si="86"/>
        <v>2.3692830025172511</v>
      </c>
      <c r="I270" s="303"/>
      <c r="J270" s="302">
        <v>1.3637602976437682</v>
      </c>
      <c r="K270" s="302">
        <v>0.75119990301254813</v>
      </c>
      <c r="L270" s="302">
        <f t="shared" si="87"/>
        <v>2.1149602006563164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3.0608134392012331E-2</v>
      </c>
      <c r="C271" s="302">
        <v>0.3779423797669223</v>
      </c>
      <c r="D271" s="302">
        <f t="shared" si="85"/>
        <v>0.40855051415893462</v>
      </c>
      <c r="E271" s="303"/>
      <c r="F271" s="302">
        <v>4.213385711558737E-2</v>
      </c>
      <c r="G271" s="302">
        <v>0.43099069536621348</v>
      </c>
      <c r="H271" s="302">
        <f t="shared" si="86"/>
        <v>0.47312455248180085</v>
      </c>
      <c r="I271" s="303"/>
      <c r="J271" s="302">
        <v>6.636427881708841E-2</v>
      </c>
      <c r="K271" s="302">
        <v>0.30566522871678858</v>
      </c>
      <c r="L271" s="302">
        <f t="shared" si="87"/>
        <v>0.37202950753387698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0.47244017515720271</v>
      </c>
      <c r="C272" s="302">
        <v>0.41788674848183394</v>
      </c>
      <c r="D272" s="302">
        <f t="shared" si="85"/>
        <v>0.89032692363903665</v>
      </c>
      <c r="E272" s="303"/>
      <c r="F272" s="302">
        <v>0.40283962899690889</v>
      </c>
      <c r="G272" s="302">
        <v>0.45626002834094209</v>
      </c>
      <c r="H272" s="302">
        <f t="shared" si="86"/>
        <v>0.85909965733785099</v>
      </c>
      <c r="I272" s="303"/>
      <c r="J272" s="302">
        <v>0.41004563734385308</v>
      </c>
      <c r="K272" s="302">
        <v>0.41956549077842581</v>
      </c>
      <c r="L272" s="302">
        <f t="shared" si="87"/>
        <v>0.82961112812227888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8.1124371400112185</v>
      </c>
      <c r="C274" s="311">
        <f t="shared" ref="C274:D274" si="88">SUM(C264:C272)</f>
        <v>7.5625628599887929</v>
      </c>
      <c r="D274" s="311">
        <f t="shared" si="88"/>
        <v>15.675000000000011</v>
      </c>
      <c r="E274" s="311"/>
      <c r="F274" s="311">
        <f t="shared" ref="F274:H274" si="89">SUM(F264:F272)</f>
        <v>11.797535443253039</v>
      </c>
      <c r="G274" s="311">
        <f t="shared" si="89"/>
        <v>10.054464556747</v>
      </c>
      <c r="H274" s="311">
        <f t="shared" si="89"/>
        <v>21.852000000000039</v>
      </c>
      <c r="I274" s="311"/>
      <c r="J274" s="311">
        <f t="shared" ref="J274:L274" si="90">SUM(J264:J272)</f>
        <v>11.121400844655685</v>
      </c>
      <c r="K274" s="311">
        <f t="shared" si="90"/>
        <v>9.4395991553443253</v>
      </c>
      <c r="L274" s="311">
        <f t="shared" si="90"/>
        <v>20.561000000000007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3.3761598868887974</v>
      </c>
      <c r="C281" s="302">
        <v>5.7964145040488555</v>
      </c>
      <c r="D281" s="302">
        <f>SUM(B281:C281)</f>
        <v>9.1725743909376529</v>
      </c>
      <c r="E281" s="303"/>
      <c r="F281" s="302">
        <v>4.3931895181349248</v>
      </c>
      <c r="G281" s="302">
        <v>6.3508025452892189</v>
      </c>
      <c r="H281" s="302">
        <f>SUM(F281:G281)</f>
        <v>10.743992063424145</v>
      </c>
      <c r="I281" s="303"/>
      <c r="J281" s="302">
        <v>5.2101417403152501</v>
      </c>
      <c r="K281" s="302">
        <v>6.3940039857904623</v>
      </c>
      <c r="L281" s="302">
        <f>SUM(J281:K281)</f>
        <v>11.604145726105713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9.2402198868969894</v>
      </c>
      <c r="C282" s="302">
        <v>19.252303607755056</v>
      </c>
      <c r="D282" s="302">
        <f t="shared" ref="D282:D289" si="91">SUM(B282:C282)</f>
        <v>28.492523494652048</v>
      </c>
      <c r="E282" s="303"/>
      <c r="F282" s="302">
        <v>13.199533963724793</v>
      </c>
      <c r="G282" s="302">
        <v>22.388431550072355</v>
      </c>
      <c r="H282" s="302">
        <f t="shared" ref="H282:H289" si="92">SUM(F282:G282)</f>
        <v>35.587965513797144</v>
      </c>
      <c r="I282" s="303"/>
      <c r="J282" s="302">
        <v>17.985124623765124</v>
      </c>
      <c r="K282" s="302">
        <v>24.873703696303092</v>
      </c>
      <c r="L282" s="302">
        <f t="shared" ref="L282:L289" si="93">SUM(J282:K282)</f>
        <v>42.858828320068213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6.4825803473232204</v>
      </c>
      <c r="C283" s="302">
        <v>7.6737696039632954</v>
      </c>
      <c r="D283" s="302">
        <f t="shared" si="91"/>
        <v>14.156349951286515</v>
      </c>
      <c r="E283" s="303"/>
      <c r="F283" s="302">
        <v>7.6706113082925986</v>
      </c>
      <c r="G283" s="302">
        <v>8.4625135609486133</v>
      </c>
      <c r="H283" s="302">
        <f t="shared" si="92"/>
        <v>16.133124869241211</v>
      </c>
      <c r="I283" s="303"/>
      <c r="J283" s="302">
        <v>10.159261376559002</v>
      </c>
      <c r="K283" s="302">
        <v>8.5276693119201123</v>
      </c>
      <c r="L283" s="302">
        <f t="shared" si="93"/>
        <v>18.686930688479116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15.273299922383012</v>
      </c>
      <c r="C284" s="302">
        <v>5.8055768782081554</v>
      </c>
      <c r="D284" s="302">
        <f t="shared" si="91"/>
        <v>21.078876800591168</v>
      </c>
      <c r="E284" s="303"/>
      <c r="F284" s="302">
        <v>14.681964236294931</v>
      </c>
      <c r="G284" s="302">
        <v>5.8503306400068293</v>
      </c>
      <c r="H284" s="302">
        <f t="shared" si="92"/>
        <v>20.532294876301762</v>
      </c>
      <c r="I284" s="303"/>
      <c r="J284" s="302">
        <v>11.963496966893286</v>
      </c>
      <c r="K284" s="302">
        <v>7.4756036498623928</v>
      </c>
      <c r="L284" s="302">
        <f t="shared" si="93"/>
        <v>19.439100616755681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0.41610664174541168</v>
      </c>
      <c r="C285" s="302">
        <v>2.2821974830521738</v>
      </c>
      <c r="D285" s="302">
        <f t="shared" si="91"/>
        <v>2.6983041247975854</v>
      </c>
      <c r="E285" s="303"/>
      <c r="F285" s="302">
        <v>0.42849543522735062</v>
      </c>
      <c r="G285" s="302">
        <v>1.6561947299277591</v>
      </c>
      <c r="H285" s="302">
        <f t="shared" si="92"/>
        <v>2.0846901651551097</v>
      </c>
      <c r="I285" s="303"/>
      <c r="J285" s="302">
        <v>0.73609207160126144</v>
      </c>
      <c r="K285" s="302">
        <v>1.4572314833147058</v>
      </c>
      <c r="L285" s="302">
        <f t="shared" si="93"/>
        <v>2.1933235549159673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1.0387796577068713</v>
      </c>
      <c r="C286" s="302">
        <v>0.58887910214052985</v>
      </c>
      <c r="D286" s="302">
        <f t="shared" si="91"/>
        <v>1.6276587598474013</v>
      </c>
      <c r="E286" s="303"/>
      <c r="F286" s="302">
        <v>1.5436781584130339</v>
      </c>
      <c r="G286" s="302">
        <v>0.63600447354529721</v>
      </c>
      <c r="H286" s="302">
        <f t="shared" si="92"/>
        <v>2.1796826319583311</v>
      </c>
      <c r="I286" s="303"/>
      <c r="J286" s="302">
        <v>1.9208536183161089</v>
      </c>
      <c r="K286" s="302">
        <v>0.99946531832236285</v>
      </c>
      <c r="L286" s="302">
        <f t="shared" si="93"/>
        <v>2.9203189366384716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2.6089565909013293</v>
      </c>
      <c r="C287" s="302">
        <v>1.4050979978595948</v>
      </c>
      <c r="D287" s="302">
        <f t="shared" si="91"/>
        <v>4.0140545887609242</v>
      </c>
      <c r="E287" s="303"/>
      <c r="F287" s="302">
        <v>2.4203935031132517</v>
      </c>
      <c r="G287" s="302">
        <v>1.2555657453040967</v>
      </c>
      <c r="H287" s="302">
        <f t="shared" si="92"/>
        <v>3.6759592484173487</v>
      </c>
      <c r="I287" s="303"/>
      <c r="J287" s="302">
        <v>2.4282814291487647</v>
      </c>
      <c r="K287" s="302">
        <v>1.6339732520387178</v>
      </c>
      <c r="L287" s="302">
        <f t="shared" si="93"/>
        <v>4.0622546811874827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0.29033082222654427</v>
      </c>
      <c r="C288" s="302">
        <v>1.5437999073445854</v>
      </c>
      <c r="D288" s="302">
        <f t="shared" si="91"/>
        <v>1.8341307295711298</v>
      </c>
      <c r="E288" s="303"/>
      <c r="F288" s="302">
        <v>0.24692883159165074</v>
      </c>
      <c r="G288" s="302">
        <v>1.1382802568921933</v>
      </c>
      <c r="H288" s="302">
        <f t="shared" si="92"/>
        <v>1.3852090884838439</v>
      </c>
      <c r="I288" s="303"/>
      <c r="J288" s="302">
        <v>0.34708265383735737</v>
      </c>
      <c r="K288" s="302">
        <v>1.0838397623122811</v>
      </c>
      <c r="L288" s="302">
        <f t="shared" si="93"/>
        <v>1.4309224161496386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1.5049606321323203</v>
      </c>
      <c r="C289" s="302">
        <v>1.577566527423256</v>
      </c>
      <c r="D289" s="302">
        <f t="shared" si="91"/>
        <v>3.0825271595555765</v>
      </c>
      <c r="E289" s="303"/>
      <c r="F289" s="302">
        <v>1.3091326401425147</v>
      </c>
      <c r="G289" s="302">
        <v>1.1029489030784785</v>
      </c>
      <c r="H289" s="302">
        <f t="shared" si="92"/>
        <v>2.4120815432209932</v>
      </c>
      <c r="I289" s="303"/>
      <c r="J289" s="302">
        <v>1.6741880302298586</v>
      </c>
      <c r="K289" s="302">
        <v>1.1359870294698506</v>
      </c>
      <c r="L289" s="302">
        <f t="shared" si="93"/>
        <v>2.8101750596997093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40.231394388204492</v>
      </c>
      <c r="C291" s="311">
        <f t="shared" ref="C291:D291" si="94">SUM(C281:C289)</f>
        <v>45.925605611795504</v>
      </c>
      <c r="D291" s="311">
        <f t="shared" si="94"/>
        <v>86.157000000000011</v>
      </c>
      <c r="E291" s="311"/>
      <c r="F291" s="311">
        <f t="shared" ref="F291:H291" si="95">SUM(F281:F289)</f>
        <v>45.89392759493505</v>
      </c>
      <c r="G291" s="311">
        <f t="shared" si="95"/>
        <v>48.84107240506485</v>
      </c>
      <c r="H291" s="311">
        <f t="shared" si="95"/>
        <v>94.734999999999886</v>
      </c>
      <c r="I291" s="311"/>
      <c r="J291" s="311">
        <f t="shared" ref="J291:L291" si="96">SUM(J281:J289)</f>
        <v>52.424522510666016</v>
      </c>
      <c r="K291" s="311">
        <f t="shared" si="96"/>
        <v>53.581477489333977</v>
      </c>
      <c r="L291" s="311">
        <f t="shared" si="96"/>
        <v>106.00599999999997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2.642806651053502</v>
      </c>
      <c r="C298" s="302">
        <v>5.65387147286794</v>
      </c>
      <c r="D298" s="302">
        <f>SUM(B298:C298)</f>
        <v>8.296678123921442</v>
      </c>
      <c r="E298" s="303"/>
      <c r="F298" s="302">
        <v>3.9957619118429171</v>
      </c>
      <c r="G298" s="302">
        <v>4.9413535304882279</v>
      </c>
      <c r="H298" s="302">
        <f>SUM(F298:G298)</f>
        <v>8.9371154423311445</v>
      </c>
      <c r="I298" s="303"/>
      <c r="J298" s="302">
        <v>4.4430951962105478</v>
      </c>
      <c r="K298" s="302">
        <v>5.1573829270819314</v>
      </c>
      <c r="L298" s="302">
        <f>SUM(J298:K298)</f>
        <v>9.6004781232924792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3.5169514747956403</v>
      </c>
      <c r="C299" s="302">
        <v>5.3531705367508531</v>
      </c>
      <c r="D299" s="302">
        <f t="shared" ref="D299:D306" si="97">SUM(B299:C299)</f>
        <v>8.8701220115464938</v>
      </c>
      <c r="E299" s="303"/>
      <c r="F299" s="302">
        <v>5.3156950066145416</v>
      </c>
      <c r="G299" s="302">
        <v>5.5671431114047811</v>
      </c>
      <c r="H299" s="302">
        <f t="shared" ref="H299:H306" si="98">SUM(F299:G299)</f>
        <v>10.882838118019322</v>
      </c>
      <c r="I299" s="303"/>
      <c r="J299" s="302">
        <v>7.0121524765884899</v>
      </c>
      <c r="K299" s="302">
        <v>7.5440746287464986</v>
      </c>
      <c r="L299" s="302">
        <f t="shared" ref="L299:L306" si="99">SUM(J299:K299)</f>
        <v>14.556227105334989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5.0303132527271739</v>
      </c>
      <c r="C300" s="302">
        <v>7.7521467604587597</v>
      </c>
      <c r="D300" s="302">
        <f t="shared" si="97"/>
        <v>12.782460013185933</v>
      </c>
      <c r="E300" s="303"/>
      <c r="F300" s="302">
        <v>6.9123446245953737</v>
      </c>
      <c r="G300" s="302">
        <v>7.1754341096891237</v>
      </c>
      <c r="H300" s="302">
        <f t="shared" si="98"/>
        <v>14.087778734284498</v>
      </c>
      <c r="I300" s="303"/>
      <c r="J300" s="302">
        <v>8.615601470322293</v>
      </c>
      <c r="K300" s="302">
        <v>7.192456487051059</v>
      </c>
      <c r="L300" s="302">
        <f t="shared" si="99"/>
        <v>15.808057957373352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8.453707962793553</v>
      </c>
      <c r="C301" s="302">
        <v>5.806427812680079</v>
      </c>
      <c r="D301" s="302">
        <f t="shared" si="97"/>
        <v>14.260135775473632</v>
      </c>
      <c r="E301" s="303"/>
      <c r="F301" s="302">
        <v>8.9716896107918362</v>
      </c>
      <c r="G301" s="302">
        <v>5.9499546798503999</v>
      </c>
      <c r="H301" s="302">
        <f t="shared" si="98"/>
        <v>14.921644290642236</v>
      </c>
      <c r="I301" s="303"/>
      <c r="J301" s="302">
        <v>9.8583844554720184</v>
      </c>
      <c r="K301" s="302">
        <v>8.2943255101714559</v>
      </c>
      <c r="L301" s="302">
        <f t="shared" si="99"/>
        <v>18.152709965643474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0.69025763639936777</v>
      </c>
      <c r="C302" s="302">
        <v>3.8877575500834274</v>
      </c>
      <c r="D302" s="302">
        <f t="shared" si="97"/>
        <v>4.5780151864827952</v>
      </c>
      <c r="E302" s="303"/>
      <c r="F302" s="302">
        <v>1.0204432827223349</v>
      </c>
      <c r="G302" s="302">
        <v>2.1914840911651745</v>
      </c>
      <c r="H302" s="302">
        <f t="shared" si="98"/>
        <v>3.2119273738875096</v>
      </c>
      <c r="I302" s="303"/>
      <c r="J302" s="302">
        <v>1.888180069696332</v>
      </c>
      <c r="K302" s="302">
        <v>2.0418959089976565</v>
      </c>
      <c r="L302" s="302">
        <f t="shared" si="99"/>
        <v>3.9300759786939885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5.7601489821644654</v>
      </c>
      <c r="C303" s="302">
        <v>1.9097157854513624</v>
      </c>
      <c r="D303" s="302">
        <f t="shared" si="97"/>
        <v>7.6698647676158274</v>
      </c>
      <c r="E303" s="303"/>
      <c r="F303" s="302">
        <v>6.0317032890453754</v>
      </c>
      <c r="G303" s="302">
        <v>1.7623901565710225</v>
      </c>
      <c r="H303" s="302">
        <f t="shared" si="98"/>
        <v>7.7940934456163982</v>
      </c>
      <c r="I303" s="303"/>
      <c r="J303" s="302">
        <v>6.4000284877168703</v>
      </c>
      <c r="K303" s="302">
        <v>2.0616697657140288</v>
      </c>
      <c r="L303" s="302">
        <f t="shared" si="99"/>
        <v>8.4616982534308995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3.2373990002604507</v>
      </c>
      <c r="C304" s="302">
        <v>5.2555590752037062</v>
      </c>
      <c r="D304" s="302">
        <f t="shared" si="97"/>
        <v>8.4929580754641574</v>
      </c>
      <c r="E304" s="303"/>
      <c r="F304" s="302">
        <v>3.4682887532639075</v>
      </c>
      <c r="G304" s="302">
        <v>4.622847485220003</v>
      </c>
      <c r="H304" s="302">
        <f t="shared" si="98"/>
        <v>8.0911362384839105</v>
      </c>
      <c r="I304" s="303"/>
      <c r="J304" s="302">
        <v>4.6350793997470365</v>
      </c>
      <c r="K304" s="302">
        <v>5.9793789399929596</v>
      </c>
      <c r="L304" s="302">
        <f t="shared" si="99"/>
        <v>10.614458339739997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1.0406195610322937</v>
      </c>
      <c r="C305" s="302">
        <v>6.7287098719409668</v>
      </c>
      <c r="D305" s="302">
        <f t="shared" si="97"/>
        <v>7.7693294329732607</v>
      </c>
      <c r="E305" s="303"/>
      <c r="F305" s="302">
        <v>0.91142002075088158</v>
      </c>
      <c r="G305" s="302">
        <v>4.9884176405172891</v>
      </c>
      <c r="H305" s="302">
        <f t="shared" si="98"/>
        <v>5.8998376612681707</v>
      </c>
      <c r="I305" s="303"/>
      <c r="J305" s="302">
        <v>1.5318219182250035</v>
      </c>
      <c r="K305" s="302">
        <v>4.7021669486585784</v>
      </c>
      <c r="L305" s="302">
        <f t="shared" si="99"/>
        <v>6.2339888668835819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14.865864951200765</v>
      </c>
      <c r="C306" s="302">
        <v>23.66257166213575</v>
      </c>
      <c r="D306" s="302">
        <f t="shared" si="97"/>
        <v>38.528436613336517</v>
      </c>
      <c r="E306" s="303"/>
      <c r="F306" s="302">
        <v>11.773001679553035</v>
      </c>
      <c r="G306" s="302">
        <v>18.459627015913789</v>
      </c>
      <c r="H306" s="302">
        <f t="shared" si="98"/>
        <v>30.232628695466822</v>
      </c>
      <c r="I306" s="303"/>
      <c r="J306" s="302">
        <v>10.822632063262292</v>
      </c>
      <c r="K306" s="302">
        <v>20.47767334634484</v>
      </c>
      <c r="L306" s="302">
        <f t="shared" si="99"/>
        <v>31.300305409607134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45.238069472427213</v>
      </c>
      <c r="C308" s="311">
        <f t="shared" ref="C308:D308" si="100">SUM(C298:C306)</f>
        <v>66.009930527572848</v>
      </c>
      <c r="D308" s="311">
        <f t="shared" si="100"/>
        <v>111.24800000000008</v>
      </c>
      <c r="E308" s="311"/>
      <c r="F308" s="311">
        <f t="shared" ref="F308:H308" si="101">SUM(F298:F306)</f>
        <v>48.400348179180206</v>
      </c>
      <c r="G308" s="311">
        <f t="shared" si="101"/>
        <v>55.658651820819813</v>
      </c>
      <c r="H308" s="311">
        <f t="shared" si="101"/>
        <v>104.059</v>
      </c>
      <c r="I308" s="311"/>
      <c r="J308" s="311">
        <f t="shared" ref="J308:L308" si="102">SUM(J298:J306)</f>
        <v>55.206975537240886</v>
      </c>
      <c r="K308" s="311">
        <f t="shared" si="102"/>
        <v>63.451024462759008</v>
      </c>
      <c r="L308" s="311">
        <f t="shared" si="102"/>
        <v>118.65799999999989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1.463735616400224</v>
      </c>
      <c r="C315" s="302">
        <v>1.3217046542370559</v>
      </c>
      <c r="D315" s="302">
        <f>SUM(B315:C315)</f>
        <v>2.7854402706372801</v>
      </c>
      <c r="E315" s="303"/>
      <c r="F315" s="302">
        <v>1.9166470381452674</v>
      </c>
      <c r="G315" s="302">
        <v>1.7141204744710357</v>
      </c>
      <c r="H315" s="302">
        <f>SUM(F315:G315)</f>
        <v>3.6307675126163028</v>
      </c>
      <c r="I315" s="303"/>
      <c r="J315" s="302">
        <v>2.0763754483964338</v>
      </c>
      <c r="K315" s="302">
        <v>1.5570828159461048</v>
      </c>
      <c r="L315" s="302">
        <f>SUM(J315:K315)</f>
        <v>3.6334582643425386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5.0400778146423102</v>
      </c>
      <c r="C316" s="302">
        <v>2.2406965843135858</v>
      </c>
      <c r="D316" s="302">
        <f t="shared" ref="D316:D323" si="103">SUM(B316:C316)</f>
        <v>7.280774398955896</v>
      </c>
      <c r="E316" s="303"/>
      <c r="F316" s="302">
        <v>6.7344720285415169</v>
      </c>
      <c r="G316" s="302">
        <v>3.31497827341602</v>
      </c>
      <c r="H316" s="302">
        <f t="shared" ref="H316:H323" si="104">SUM(F316:G316)</f>
        <v>10.049450301957537</v>
      </c>
      <c r="I316" s="303"/>
      <c r="J316" s="302">
        <v>7.7566835360867437</v>
      </c>
      <c r="K316" s="302">
        <v>3.6861603708005255</v>
      </c>
      <c r="L316" s="302">
        <f t="shared" ref="L316:L323" si="105">SUM(J316:K316)</f>
        <v>11.442843906887269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5.7049331483346384</v>
      </c>
      <c r="C317" s="302">
        <v>6.8525860175069448</v>
      </c>
      <c r="D317" s="302">
        <f t="shared" si="103"/>
        <v>12.557519165841583</v>
      </c>
      <c r="E317" s="303"/>
      <c r="F317" s="302">
        <v>6.7984805743244516</v>
      </c>
      <c r="G317" s="302">
        <v>7.7957520545945789</v>
      </c>
      <c r="H317" s="302">
        <f t="shared" si="104"/>
        <v>14.594232628919031</v>
      </c>
      <c r="I317" s="303"/>
      <c r="J317" s="302">
        <v>8.2201324496328905</v>
      </c>
      <c r="K317" s="302">
        <v>5.8939364601906021</v>
      </c>
      <c r="L317" s="302">
        <f t="shared" si="105"/>
        <v>14.114068909823493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12.950992172892933</v>
      </c>
      <c r="C318" s="302">
        <v>6.5850556273541212</v>
      </c>
      <c r="D318" s="302">
        <f t="shared" si="103"/>
        <v>19.536047800247054</v>
      </c>
      <c r="E318" s="303"/>
      <c r="F318" s="302">
        <v>11.830663701994405</v>
      </c>
      <c r="G318" s="302">
        <v>7.0854606492533811</v>
      </c>
      <c r="H318" s="302">
        <f t="shared" si="104"/>
        <v>18.916124351247788</v>
      </c>
      <c r="I318" s="303"/>
      <c r="J318" s="302">
        <v>9.335841646676581</v>
      </c>
      <c r="K318" s="302">
        <v>8.4458677714638259</v>
      </c>
      <c r="L318" s="302">
        <f t="shared" si="105"/>
        <v>17.781709418140409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0.11032202518784134</v>
      </c>
      <c r="C319" s="302">
        <v>0.31560873230277947</v>
      </c>
      <c r="D319" s="302">
        <f t="shared" si="103"/>
        <v>0.42593075749062081</v>
      </c>
      <c r="E319" s="303"/>
      <c r="F319" s="302">
        <v>0.12205268907765797</v>
      </c>
      <c r="G319" s="302">
        <v>0.37391330524271965</v>
      </c>
      <c r="H319" s="302">
        <f t="shared" si="104"/>
        <v>0.49596599432037763</v>
      </c>
      <c r="I319" s="303"/>
      <c r="J319" s="302">
        <v>0.253626348436158</v>
      </c>
      <c r="K319" s="302">
        <v>0.34740926674319184</v>
      </c>
      <c r="L319" s="302">
        <f t="shared" si="105"/>
        <v>0.60103561517934989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1.7527398100337919</v>
      </c>
      <c r="C320" s="302">
        <v>0.38532671422017606</v>
      </c>
      <c r="D320" s="302">
        <f t="shared" si="103"/>
        <v>2.138066524253968</v>
      </c>
      <c r="E320" s="303"/>
      <c r="F320" s="302">
        <v>1.6923180919183325</v>
      </c>
      <c r="G320" s="302">
        <v>0.41558476867119565</v>
      </c>
      <c r="H320" s="302">
        <f t="shared" si="104"/>
        <v>2.1079028605895282</v>
      </c>
      <c r="I320" s="303"/>
      <c r="J320" s="302">
        <v>1.7248077247881188</v>
      </c>
      <c r="K320" s="302">
        <v>0.40482471107008611</v>
      </c>
      <c r="L320" s="302">
        <f t="shared" si="105"/>
        <v>2.1296324358582051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1.0636987843943946</v>
      </c>
      <c r="C321" s="302">
        <v>0.57164237210942748</v>
      </c>
      <c r="D321" s="302">
        <f t="shared" si="103"/>
        <v>1.6353411565038221</v>
      </c>
      <c r="E321" s="303"/>
      <c r="F321" s="302">
        <v>1.0742239584033662</v>
      </c>
      <c r="G321" s="302">
        <v>0.58379151663571294</v>
      </c>
      <c r="H321" s="302">
        <f t="shared" si="104"/>
        <v>1.658015475039079</v>
      </c>
      <c r="I321" s="303"/>
      <c r="J321" s="302">
        <v>1.1230573808707072</v>
      </c>
      <c r="K321" s="302">
        <v>0.74352490165709451</v>
      </c>
      <c r="L321" s="302">
        <f t="shared" si="105"/>
        <v>1.8665822825278018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0.11703826219528557</v>
      </c>
      <c r="C322" s="302">
        <v>0.19702522174405809</v>
      </c>
      <c r="D322" s="302">
        <f t="shared" si="103"/>
        <v>0.31406348393934369</v>
      </c>
      <c r="E322" s="303"/>
      <c r="F322" s="302">
        <v>9.893110466793735E-2</v>
      </c>
      <c r="G322" s="302">
        <v>0.17635246240941971</v>
      </c>
      <c r="H322" s="302">
        <f t="shared" si="104"/>
        <v>0.27528356707735707</v>
      </c>
      <c r="I322" s="303"/>
      <c r="J322" s="302">
        <v>0.19833297260851179</v>
      </c>
      <c r="K322" s="302">
        <v>0.14018619989500231</v>
      </c>
      <c r="L322" s="302">
        <f t="shared" si="105"/>
        <v>0.3385191725035141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1.2630065437598845</v>
      </c>
      <c r="C323" s="302">
        <v>0.72780989837055976</v>
      </c>
      <c r="D323" s="302">
        <f t="shared" si="103"/>
        <v>1.9908164421304444</v>
      </c>
      <c r="E323" s="303"/>
      <c r="F323" s="302">
        <v>1.1598418050681969</v>
      </c>
      <c r="G323" s="302">
        <v>0.57841550316479862</v>
      </c>
      <c r="H323" s="302">
        <f t="shared" si="104"/>
        <v>1.7382573082329955</v>
      </c>
      <c r="I323" s="303"/>
      <c r="J323" s="302">
        <v>1.2404262131919317</v>
      </c>
      <c r="K323" s="302">
        <v>0.50472378154554842</v>
      </c>
      <c r="L323" s="302">
        <f t="shared" si="105"/>
        <v>1.74514999473748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29.466544177841307</v>
      </c>
      <c r="C325" s="311">
        <f t="shared" ref="C325:D325" si="106">SUM(C315:C323)</f>
        <v>19.197455822158712</v>
      </c>
      <c r="D325" s="311">
        <f t="shared" si="106"/>
        <v>48.664000000000001</v>
      </c>
      <c r="E325" s="311"/>
      <c r="F325" s="311">
        <f t="shared" ref="F325:H325" si="107">SUM(F315:F323)</f>
        <v>31.427630992141133</v>
      </c>
      <c r="G325" s="311">
        <f t="shared" si="107"/>
        <v>22.038369007858861</v>
      </c>
      <c r="H325" s="311">
        <f t="shared" si="107"/>
        <v>53.465999999999994</v>
      </c>
      <c r="I325" s="311"/>
      <c r="J325" s="311">
        <f t="shared" ref="J325:L325" si="108">SUM(J315:J323)</f>
        <v>31.929283720688073</v>
      </c>
      <c r="K325" s="311">
        <f t="shared" si="108"/>
        <v>21.723716279311979</v>
      </c>
      <c r="L325" s="311">
        <f t="shared" si="108"/>
        <v>53.653000000000063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1.2239168853408811</v>
      </c>
      <c r="C332" s="302">
        <v>1.546353715819901</v>
      </c>
      <c r="D332" s="302">
        <f>SUM(B332:C332)</f>
        <v>2.7702706011607821</v>
      </c>
      <c r="E332" s="303"/>
      <c r="F332" s="302">
        <v>1.5688649178050955</v>
      </c>
      <c r="G332" s="302">
        <v>1.4350966380477834</v>
      </c>
      <c r="H332" s="302">
        <f>SUM(F332:G332)</f>
        <v>3.0039615558528787</v>
      </c>
      <c r="I332" s="303"/>
      <c r="J332" s="302">
        <v>1.8434127274330099</v>
      </c>
      <c r="K332" s="302">
        <v>1.2782512080414377</v>
      </c>
      <c r="L332" s="302">
        <f>SUM(J332:K332)</f>
        <v>3.1216639354744475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32.091825511470127</v>
      </c>
      <c r="C333" s="302">
        <v>17.719764181215737</v>
      </c>
      <c r="D333" s="302">
        <f t="shared" ref="D333:D340" si="109">SUM(B333:C333)</f>
        <v>49.811589692685864</v>
      </c>
      <c r="E333" s="303"/>
      <c r="F333" s="302">
        <v>37.486463958392747</v>
      </c>
      <c r="G333" s="302">
        <v>17.888011005785895</v>
      </c>
      <c r="H333" s="302">
        <f t="shared" ref="H333:H340" si="110">SUM(F333:G333)</f>
        <v>55.374474964178646</v>
      </c>
      <c r="I333" s="303"/>
      <c r="J333" s="302">
        <v>41.720524597607827</v>
      </c>
      <c r="K333" s="302">
        <v>18.756947673408902</v>
      </c>
      <c r="L333" s="302">
        <f t="shared" ref="L333:L340" si="111">SUM(J333:K333)</f>
        <v>60.47747227101673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4.686106664547034</v>
      </c>
      <c r="C334" s="302">
        <v>4.4518589422348098</v>
      </c>
      <c r="D334" s="302">
        <f t="shared" si="109"/>
        <v>9.1379656067818438</v>
      </c>
      <c r="E334" s="303"/>
      <c r="F334" s="302">
        <v>5.1348540206854221</v>
      </c>
      <c r="G334" s="302">
        <v>4.1889470745012165</v>
      </c>
      <c r="H334" s="302">
        <f t="shared" si="110"/>
        <v>9.3238010951866386</v>
      </c>
      <c r="I334" s="303"/>
      <c r="J334" s="302">
        <v>7.2204284149461619</v>
      </c>
      <c r="K334" s="302">
        <v>3.4669887945410265</v>
      </c>
      <c r="L334" s="302">
        <f t="shared" si="111"/>
        <v>10.687417209487188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6.5557562390824096</v>
      </c>
      <c r="C335" s="302">
        <v>2.0514153474521399</v>
      </c>
      <c r="D335" s="302">
        <f t="shared" si="109"/>
        <v>8.6071715865345499</v>
      </c>
      <c r="E335" s="303"/>
      <c r="F335" s="302">
        <v>5.6830893623835141</v>
      </c>
      <c r="G335" s="302">
        <v>1.6171737608802492</v>
      </c>
      <c r="H335" s="302">
        <f t="shared" si="110"/>
        <v>7.3002631232637629</v>
      </c>
      <c r="I335" s="303"/>
      <c r="J335" s="302">
        <v>3.08900311462628</v>
      </c>
      <c r="K335" s="302">
        <v>1.5582472825535478</v>
      </c>
      <c r="L335" s="302">
        <f t="shared" si="111"/>
        <v>4.6472503971798282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0.78907338600237376</v>
      </c>
      <c r="C336" s="302">
        <v>1.3207136170767737</v>
      </c>
      <c r="D336" s="302">
        <f t="shared" si="109"/>
        <v>2.1097870030791475</v>
      </c>
      <c r="E336" s="303"/>
      <c r="F336" s="302">
        <v>0.65461267276971513</v>
      </c>
      <c r="G336" s="302">
        <v>0.80085038679382625</v>
      </c>
      <c r="H336" s="302">
        <f t="shared" si="110"/>
        <v>1.4554630595635414</v>
      </c>
      <c r="I336" s="303"/>
      <c r="J336" s="302">
        <v>0.26434251805629239</v>
      </c>
      <c r="K336" s="302">
        <v>0.73876982021442117</v>
      </c>
      <c r="L336" s="302">
        <f t="shared" si="111"/>
        <v>1.0031123382707134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22.216736448585714</v>
      </c>
      <c r="C337" s="302">
        <v>3.5312395302550978</v>
      </c>
      <c r="D337" s="302">
        <f t="shared" si="109"/>
        <v>25.747975978840813</v>
      </c>
      <c r="E337" s="303"/>
      <c r="F337" s="302">
        <v>20.575414451038288</v>
      </c>
      <c r="G337" s="302">
        <v>3.0238486167313008</v>
      </c>
      <c r="H337" s="302">
        <f t="shared" si="110"/>
        <v>23.599263067769588</v>
      </c>
      <c r="I337" s="303"/>
      <c r="J337" s="302">
        <v>21.729255944674041</v>
      </c>
      <c r="K337" s="302">
        <v>3.3182519667901396</v>
      </c>
      <c r="L337" s="302">
        <f t="shared" si="111"/>
        <v>25.04750791146418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0.50493871265541124</v>
      </c>
      <c r="C338" s="302">
        <v>0.335314682297363</v>
      </c>
      <c r="D338" s="302">
        <f t="shared" si="109"/>
        <v>0.84025339495277418</v>
      </c>
      <c r="E338" s="303"/>
      <c r="F338" s="302">
        <v>0.44261930510829495</v>
      </c>
      <c r="G338" s="302">
        <v>0.22024669978091199</v>
      </c>
      <c r="H338" s="302">
        <f t="shared" si="110"/>
        <v>0.66286600488920699</v>
      </c>
      <c r="I338" s="303"/>
      <c r="J338" s="302">
        <v>0.4161099942902205</v>
      </c>
      <c r="K338" s="302">
        <v>0.29140646680419924</v>
      </c>
      <c r="L338" s="302">
        <f t="shared" si="111"/>
        <v>0.70751646109441979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0.39322183576510006</v>
      </c>
      <c r="C339" s="302">
        <v>2.1257335020359718</v>
      </c>
      <c r="D339" s="302">
        <f t="shared" si="109"/>
        <v>2.5189553378010716</v>
      </c>
      <c r="E339" s="303"/>
      <c r="F339" s="302">
        <v>0.45107976225976976</v>
      </c>
      <c r="G339" s="302">
        <v>1.4657882564461866</v>
      </c>
      <c r="H339" s="302">
        <f t="shared" si="110"/>
        <v>1.9168680187059564</v>
      </c>
      <c r="I339" s="303"/>
      <c r="J339" s="302">
        <v>0.38328222619877805</v>
      </c>
      <c r="K339" s="302">
        <v>1.6617443947673913</v>
      </c>
      <c r="L339" s="302">
        <f t="shared" si="111"/>
        <v>2.0450266209661692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6.2416965282360923</v>
      </c>
      <c r="C340" s="302">
        <v>1.043334269927132</v>
      </c>
      <c r="D340" s="302">
        <f t="shared" si="109"/>
        <v>7.2850307981632243</v>
      </c>
      <c r="E340" s="303"/>
      <c r="F340" s="302">
        <v>4.6425226218558171</v>
      </c>
      <c r="G340" s="302">
        <v>0.55451648873415438</v>
      </c>
      <c r="H340" s="302">
        <f t="shared" si="110"/>
        <v>5.1970391105899711</v>
      </c>
      <c r="I340" s="303"/>
      <c r="J340" s="302">
        <v>1.729487687632943</v>
      </c>
      <c r="K340" s="302">
        <v>0.55654516741324911</v>
      </c>
      <c r="L340" s="302">
        <f t="shared" si="111"/>
        <v>2.2860328550461921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74.70327221168516</v>
      </c>
      <c r="C342" s="311">
        <f t="shared" ref="C342:D342" si="112">SUM(C332:C340)</f>
        <v>34.125727788314926</v>
      </c>
      <c r="D342" s="311">
        <f t="shared" si="112"/>
        <v>108.82900000000006</v>
      </c>
      <c r="E342" s="311"/>
      <c r="F342" s="311">
        <f t="shared" ref="F342:H342" si="113">SUM(F332:F340)</f>
        <v>76.639521072298663</v>
      </c>
      <c r="G342" s="311">
        <f t="shared" si="113"/>
        <v>31.194478927701521</v>
      </c>
      <c r="H342" s="311">
        <f t="shared" si="113"/>
        <v>107.83400000000019</v>
      </c>
      <c r="I342" s="311"/>
      <c r="J342" s="311">
        <f t="shared" ref="J342:L342" si="114">SUM(J332:J340)</f>
        <v>78.395847225465559</v>
      </c>
      <c r="K342" s="311">
        <f t="shared" si="114"/>
        <v>31.62715277453432</v>
      </c>
      <c r="L342" s="311">
        <f t="shared" si="114"/>
        <v>110.02299999999985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4.3486022480852506</v>
      </c>
      <c r="C349" s="302">
        <v>1.8303429824484738</v>
      </c>
      <c r="D349" s="302">
        <f>SUM(B349:C349)</f>
        <v>6.1789452305337242</v>
      </c>
      <c r="E349" s="303"/>
      <c r="F349" s="302">
        <v>5.4164644181200643</v>
      </c>
      <c r="G349" s="302">
        <v>2.1050860574417332</v>
      </c>
      <c r="H349" s="302">
        <f>SUM(F349:G349)</f>
        <v>7.5215504755617975</v>
      </c>
      <c r="I349" s="303"/>
      <c r="J349" s="302">
        <v>6.5226480075001572</v>
      </c>
      <c r="K349" s="302">
        <v>2.1534222519010586</v>
      </c>
      <c r="L349" s="302">
        <f>SUM(J349:K349)</f>
        <v>8.6760702594012162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32.11011636167661</v>
      </c>
      <c r="C350" s="302">
        <v>9.6683142876541055</v>
      </c>
      <c r="D350" s="302">
        <f t="shared" ref="D350:D357" si="115">SUM(B350:C350)</f>
        <v>41.778430649330716</v>
      </c>
      <c r="E350" s="303"/>
      <c r="F350" s="302">
        <v>37.70561200971332</v>
      </c>
      <c r="G350" s="302">
        <v>12.336087411190135</v>
      </c>
      <c r="H350" s="302">
        <f t="shared" ref="H350:H357" si="116">SUM(F350:G350)</f>
        <v>50.041699420903456</v>
      </c>
      <c r="I350" s="303"/>
      <c r="J350" s="302">
        <v>44.215357342615135</v>
      </c>
      <c r="K350" s="302">
        <v>13.026164600575068</v>
      </c>
      <c r="L350" s="302">
        <f t="shared" ref="L350:L357" si="117">SUM(J350:K350)</f>
        <v>57.241521943190207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13.685232789354087</v>
      </c>
      <c r="C351" s="302">
        <v>4.8247147147134095</v>
      </c>
      <c r="D351" s="302">
        <f t="shared" si="115"/>
        <v>18.509947504067497</v>
      </c>
      <c r="E351" s="303"/>
      <c r="F351" s="302">
        <v>15.885852647278206</v>
      </c>
      <c r="G351" s="302">
        <v>5.601025015678001</v>
      </c>
      <c r="H351" s="302">
        <f t="shared" si="116"/>
        <v>21.486877662956207</v>
      </c>
      <c r="I351" s="303"/>
      <c r="J351" s="302">
        <v>28.693724487901296</v>
      </c>
      <c r="K351" s="302">
        <v>7.4911504145720134</v>
      </c>
      <c r="L351" s="302">
        <f t="shared" si="117"/>
        <v>36.184874902473311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14.647087568080584</v>
      </c>
      <c r="C352" s="302">
        <v>3.5872942522051843</v>
      </c>
      <c r="D352" s="302">
        <f t="shared" si="115"/>
        <v>18.234381820285769</v>
      </c>
      <c r="E352" s="303"/>
      <c r="F352" s="302">
        <v>13.61883394877297</v>
      </c>
      <c r="G352" s="302">
        <v>3.8645675913207143</v>
      </c>
      <c r="H352" s="302">
        <f t="shared" si="116"/>
        <v>17.483401540093684</v>
      </c>
      <c r="I352" s="303"/>
      <c r="J352" s="302">
        <v>10.216518282173396</v>
      </c>
      <c r="K352" s="302">
        <v>4.1957773808506138</v>
      </c>
      <c r="L352" s="302">
        <f t="shared" si="117"/>
        <v>14.412295663024011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1.0282858952848484</v>
      </c>
      <c r="C353" s="302">
        <v>1.0721826367863994</v>
      </c>
      <c r="D353" s="302">
        <f t="shared" si="115"/>
        <v>2.1004685320712477</v>
      </c>
      <c r="E353" s="303"/>
      <c r="F353" s="302">
        <v>0.88100824814024103</v>
      </c>
      <c r="G353" s="302">
        <v>0.86534684382676164</v>
      </c>
      <c r="H353" s="302">
        <f t="shared" si="116"/>
        <v>1.7463550919670028</v>
      </c>
      <c r="I353" s="303"/>
      <c r="J353" s="302">
        <v>0.70588836638090358</v>
      </c>
      <c r="K353" s="302">
        <v>0.75760315908620024</v>
      </c>
      <c r="L353" s="302">
        <f t="shared" si="117"/>
        <v>1.4634915254671039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47.208128860085949</v>
      </c>
      <c r="C354" s="302">
        <v>6.6150452829762711</v>
      </c>
      <c r="D354" s="302">
        <f t="shared" si="115"/>
        <v>53.823174143062218</v>
      </c>
      <c r="E354" s="303"/>
      <c r="F354" s="302">
        <v>47.367995690176009</v>
      </c>
      <c r="G354" s="302">
        <v>7.4409843984311221</v>
      </c>
      <c r="H354" s="302">
        <f t="shared" si="116"/>
        <v>54.808980088607129</v>
      </c>
      <c r="I354" s="303"/>
      <c r="J354" s="302">
        <v>51.764574492756267</v>
      </c>
      <c r="K354" s="302">
        <v>10.329286871690886</v>
      </c>
      <c r="L354" s="302">
        <f t="shared" si="117"/>
        <v>62.09386136444715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1.7228879662456345</v>
      </c>
      <c r="C355" s="302">
        <v>0.47248060933866043</v>
      </c>
      <c r="D355" s="302">
        <f t="shared" si="115"/>
        <v>2.1953685755842951</v>
      </c>
      <c r="E355" s="303"/>
      <c r="F355" s="302">
        <v>1.6345707563028746</v>
      </c>
      <c r="G355" s="302">
        <v>0.44999420051113043</v>
      </c>
      <c r="H355" s="302">
        <f t="shared" si="116"/>
        <v>2.0845649568140052</v>
      </c>
      <c r="I355" s="303"/>
      <c r="J355" s="302">
        <v>1.8432547313970906</v>
      </c>
      <c r="K355" s="302">
        <v>0.51925121699068477</v>
      </c>
      <c r="L355" s="302">
        <f t="shared" si="117"/>
        <v>2.3625059483877755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0.49381931545196606</v>
      </c>
      <c r="C356" s="302">
        <v>0.40910462298887373</v>
      </c>
      <c r="D356" s="302">
        <f t="shared" si="115"/>
        <v>0.90292393844083985</v>
      </c>
      <c r="E356" s="303"/>
      <c r="F356" s="302">
        <v>0.41158789501560816</v>
      </c>
      <c r="G356" s="302">
        <v>0.38826164737517338</v>
      </c>
      <c r="H356" s="302">
        <f t="shared" si="116"/>
        <v>0.79984954239078154</v>
      </c>
      <c r="I356" s="303"/>
      <c r="J356" s="302">
        <v>0.21134596786832532</v>
      </c>
      <c r="K356" s="302">
        <v>0.25390430125701957</v>
      </c>
      <c r="L356" s="302">
        <f t="shared" si="117"/>
        <v>0.4652502691253449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2.8835375606113405</v>
      </c>
      <c r="C357" s="302">
        <v>1.2328220460125121</v>
      </c>
      <c r="D357" s="302">
        <f t="shared" si="115"/>
        <v>4.1163596066238526</v>
      </c>
      <c r="E357" s="303"/>
      <c r="F357" s="302">
        <v>2.3169938584670167</v>
      </c>
      <c r="G357" s="302">
        <v>1.0697273622389325</v>
      </c>
      <c r="H357" s="302">
        <f t="shared" si="116"/>
        <v>3.3867212207059492</v>
      </c>
      <c r="I357" s="303"/>
      <c r="J357" s="302">
        <v>1.7437505407446157</v>
      </c>
      <c r="K357" s="302">
        <v>0.96237758373928817</v>
      </c>
      <c r="L357" s="302">
        <f t="shared" si="117"/>
        <v>2.7061281244839037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118.12769856487628</v>
      </c>
      <c r="C359" s="311">
        <f t="shared" ref="C359:D359" si="118">SUM(C349:C357)</f>
        <v>29.712301435123887</v>
      </c>
      <c r="D359" s="311">
        <f t="shared" si="118"/>
        <v>147.84000000000017</v>
      </c>
      <c r="E359" s="311"/>
      <c r="F359" s="311">
        <f t="shared" ref="F359:H359" si="119">SUM(F349:F357)</f>
        <v>125.23891947198634</v>
      </c>
      <c r="G359" s="311">
        <f t="shared" si="119"/>
        <v>34.121080528013707</v>
      </c>
      <c r="H359" s="311">
        <f t="shared" si="119"/>
        <v>159.35999999999999</v>
      </c>
      <c r="I359" s="311"/>
      <c r="J359" s="311">
        <f t="shared" ref="J359:L359" si="120">SUM(J349:J357)</f>
        <v>145.91706221933717</v>
      </c>
      <c r="K359" s="311">
        <f t="shared" si="120"/>
        <v>39.688937780662826</v>
      </c>
      <c r="L359" s="311">
        <f t="shared" si="120"/>
        <v>185.60599999999999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0.73392161132590328</v>
      </c>
      <c r="C366" s="302">
        <v>1.1135045135919608</v>
      </c>
      <c r="D366" s="302">
        <f>SUM(B366:C366)</f>
        <v>1.8474261249178641</v>
      </c>
      <c r="E366" s="303"/>
      <c r="F366" s="302">
        <v>0.84776095022132225</v>
      </c>
      <c r="G366" s="302">
        <v>1.4093110523690826</v>
      </c>
      <c r="H366" s="302">
        <f>SUM(F366:G366)</f>
        <v>2.2570720025904047</v>
      </c>
      <c r="I366" s="303"/>
      <c r="J366" s="302">
        <v>0.81458839540138139</v>
      </c>
      <c r="K366" s="302">
        <v>1.3439900604248678</v>
      </c>
      <c r="L366" s="302">
        <f>SUM(J366:K366)</f>
        <v>2.1585784558262491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1.5470272932756326</v>
      </c>
      <c r="C367" s="302">
        <v>1.6264848327537365</v>
      </c>
      <c r="D367" s="302">
        <f t="shared" ref="D367:D374" si="121">SUM(B367:C367)</f>
        <v>3.1735121260293688</v>
      </c>
      <c r="E367" s="303"/>
      <c r="F367" s="302">
        <v>1.9156807672489637</v>
      </c>
      <c r="G367" s="302">
        <v>2.4060231508965679</v>
      </c>
      <c r="H367" s="302">
        <f t="shared" ref="H367:H374" si="122">SUM(F367:G367)</f>
        <v>4.3217039181455315</v>
      </c>
      <c r="I367" s="303"/>
      <c r="J367" s="302">
        <v>2.0626330119588703</v>
      </c>
      <c r="K367" s="302">
        <v>2.6103537373028458</v>
      </c>
      <c r="L367" s="302">
        <f t="shared" ref="L367:L374" si="123">SUM(J367:K367)</f>
        <v>4.6729867492617156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2.3993586872737525</v>
      </c>
      <c r="C368" s="302">
        <v>3.1717960655355797</v>
      </c>
      <c r="D368" s="302">
        <f t="shared" si="121"/>
        <v>5.5711547528093321</v>
      </c>
      <c r="E368" s="303"/>
      <c r="F368" s="302">
        <v>2.7214415765754123</v>
      </c>
      <c r="G368" s="302">
        <v>4.5385941025899923</v>
      </c>
      <c r="H368" s="302">
        <f t="shared" si="122"/>
        <v>7.260035679165405</v>
      </c>
      <c r="I368" s="303"/>
      <c r="J368" s="302">
        <v>2.5397205419683289</v>
      </c>
      <c r="K368" s="302">
        <v>3.8276919361288333</v>
      </c>
      <c r="L368" s="302">
        <f t="shared" si="123"/>
        <v>6.3674124780971617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3.54736808645244</v>
      </c>
      <c r="C369" s="302">
        <v>1.3843246452231532</v>
      </c>
      <c r="D369" s="302">
        <f t="shared" si="121"/>
        <v>4.931692731675593</v>
      </c>
      <c r="E369" s="303"/>
      <c r="F369" s="302">
        <v>3.0831517488743421</v>
      </c>
      <c r="G369" s="302">
        <v>1.5301020007638608</v>
      </c>
      <c r="H369" s="302">
        <f t="shared" si="122"/>
        <v>4.6132537496382025</v>
      </c>
      <c r="I369" s="303"/>
      <c r="J369" s="302">
        <v>2.827210718291576</v>
      </c>
      <c r="K369" s="302">
        <v>1.7700480570247579</v>
      </c>
      <c r="L369" s="302">
        <f t="shared" si="123"/>
        <v>4.5972587753163339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0.59254398269122366</v>
      </c>
      <c r="C370" s="302">
        <v>1.9178354011056558</v>
      </c>
      <c r="D370" s="302">
        <f t="shared" si="121"/>
        <v>2.5103793837968795</v>
      </c>
      <c r="E370" s="303"/>
      <c r="F370" s="302">
        <v>0.63327563602896275</v>
      </c>
      <c r="G370" s="302">
        <v>1.775754581296269</v>
      </c>
      <c r="H370" s="302">
        <f t="shared" si="122"/>
        <v>2.4090302173252316</v>
      </c>
      <c r="I370" s="303"/>
      <c r="J370" s="302">
        <v>0.70346295390237779</v>
      </c>
      <c r="K370" s="302">
        <v>1.5644654400706131</v>
      </c>
      <c r="L370" s="302">
        <f t="shared" si="123"/>
        <v>2.2679283939729906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2.1804035423628081</v>
      </c>
      <c r="C371" s="302">
        <v>1.1917547205026104</v>
      </c>
      <c r="D371" s="302">
        <f t="shared" si="121"/>
        <v>3.3721582628654185</v>
      </c>
      <c r="E371" s="303"/>
      <c r="F371" s="302">
        <v>1.6983445836360924</v>
      </c>
      <c r="G371" s="302">
        <v>1.199011128916559</v>
      </c>
      <c r="H371" s="302">
        <f t="shared" si="122"/>
        <v>2.8973557125526517</v>
      </c>
      <c r="I371" s="303"/>
      <c r="J371" s="302">
        <v>1.2057751961042702</v>
      </c>
      <c r="K371" s="302">
        <v>1.3564831290293573</v>
      </c>
      <c r="L371" s="302">
        <f t="shared" si="123"/>
        <v>2.5622583251336275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1.0029925402728535</v>
      </c>
      <c r="C372" s="302">
        <v>1.1533656189965209</v>
      </c>
      <c r="D372" s="302">
        <f t="shared" si="121"/>
        <v>2.1563581592693746</v>
      </c>
      <c r="E372" s="303"/>
      <c r="F372" s="302">
        <v>0.85074590545699846</v>
      </c>
      <c r="G372" s="302">
        <v>1.1784925678599656</v>
      </c>
      <c r="H372" s="302">
        <f t="shared" si="122"/>
        <v>2.0292384733169642</v>
      </c>
      <c r="I372" s="303"/>
      <c r="J372" s="302">
        <v>0.82495198224223609</v>
      </c>
      <c r="K372" s="302">
        <v>1.4789825308173761</v>
      </c>
      <c r="L372" s="302">
        <f t="shared" si="123"/>
        <v>2.3039345130596121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7.5988764827805741E-2</v>
      </c>
      <c r="C373" s="302">
        <v>0.53134033286445459</v>
      </c>
      <c r="D373" s="302">
        <f t="shared" si="121"/>
        <v>0.60732909769226029</v>
      </c>
      <c r="E373" s="303"/>
      <c r="F373" s="302">
        <v>6.2296106268529911E-2</v>
      </c>
      <c r="G373" s="302">
        <v>0.49556444502204089</v>
      </c>
      <c r="H373" s="302">
        <f t="shared" si="122"/>
        <v>0.55786055129057077</v>
      </c>
      <c r="I373" s="303"/>
      <c r="J373" s="302">
        <v>0.13309494307875366</v>
      </c>
      <c r="K373" s="302">
        <v>0.50581218039756881</v>
      </c>
      <c r="L373" s="302">
        <f t="shared" si="123"/>
        <v>0.6389071234763225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2.0538927228999753</v>
      </c>
      <c r="C374" s="302">
        <v>2.3780966380438726</v>
      </c>
      <c r="D374" s="302">
        <f t="shared" si="121"/>
        <v>4.4319893609438479</v>
      </c>
      <c r="E374" s="303"/>
      <c r="F374" s="302">
        <v>1.5404120408811164</v>
      </c>
      <c r="G374" s="302">
        <v>1.9280376550938558</v>
      </c>
      <c r="H374" s="302">
        <f t="shared" si="122"/>
        <v>3.4684496959749724</v>
      </c>
      <c r="I374" s="303"/>
      <c r="J374" s="302">
        <v>1.4584097258587772</v>
      </c>
      <c r="K374" s="302">
        <v>1.6773254599972247</v>
      </c>
      <c r="L374" s="302">
        <f t="shared" si="123"/>
        <v>3.1357351858560021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14.133497231382394</v>
      </c>
      <c r="C376" s="311">
        <f t="shared" ref="C376:D376" si="124">SUM(C366:C374)</f>
        <v>14.468502768617546</v>
      </c>
      <c r="D376" s="311">
        <f t="shared" si="124"/>
        <v>28.60199999999994</v>
      </c>
      <c r="E376" s="311"/>
      <c r="F376" s="311">
        <f t="shared" ref="F376:H376" si="125">SUM(F366:F374)</f>
        <v>13.353109315191741</v>
      </c>
      <c r="G376" s="311">
        <f t="shared" si="125"/>
        <v>16.460890684808195</v>
      </c>
      <c r="H376" s="311">
        <f t="shared" si="125"/>
        <v>29.813999999999936</v>
      </c>
      <c r="I376" s="311"/>
      <c r="J376" s="311">
        <f t="shared" ref="J376:L376" si="126">SUM(J366:J374)</f>
        <v>12.569847468806572</v>
      </c>
      <c r="K376" s="311">
        <f t="shared" si="126"/>
        <v>16.135152531193445</v>
      </c>
      <c r="L376" s="311">
        <f t="shared" si="126"/>
        <v>28.705000000000016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0.77815816291005735</v>
      </c>
      <c r="C383" s="302">
        <v>1.0443691096426868</v>
      </c>
      <c r="D383" s="302">
        <f>SUM(B383:C383)</f>
        <v>1.8225272725527442</v>
      </c>
      <c r="E383" s="303"/>
      <c r="F383" s="302">
        <v>1.41156524826006</v>
      </c>
      <c r="G383" s="302">
        <v>2.0110147183072029</v>
      </c>
      <c r="H383" s="302">
        <f>SUM(F383:G383)</f>
        <v>3.4225799665672629</v>
      </c>
      <c r="I383" s="303"/>
      <c r="J383" s="302">
        <v>1.1705481740339714</v>
      </c>
      <c r="K383" s="302">
        <v>1.8833277777688235</v>
      </c>
      <c r="L383" s="302">
        <f>SUM(J383:K383)</f>
        <v>3.0538759518027949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2.3416035405555138</v>
      </c>
      <c r="C384" s="302">
        <v>2.2619132303311327</v>
      </c>
      <c r="D384" s="302">
        <f t="shared" ref="D384:D391" si="127">SUM(B384:C384)</f>
        <v>4.603516770886646</v>
      </c>
      <c r="E384" s="303"/>
      <c r="F384" s="302">
        <v>3.6378281683568385</v>
      </c>
      <c r="G384" s="302">
        <v>3.0121715372666484</v>
      </c>
      <c r="H384" s="302">
        <f t="shared" ref="H384:H391" si="128">SUM(F384:G384)</f>
        <v>6.649999705623487</v>
      </c>
      <c r="I384" s="303"/>
      <c r="J384" s="302">
        <v>3.5687726624932012</v>
      </c>
      <c r="K384" s="302">
        <v>2.922471353176463</v>
      </c>
      <c r="L384" s="302">
        <f t="shared" ref="L384:L391" si="129">SUM(J384:K384)</f>
        <v>6.4912440156696647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1.9038254359797919</v>
      </c>
      <c r="C385" s="302">
        <v>1.0636298954444825</v>
      </c>
      <c r="D385" s="302">
        <f t="shared" si="127"/>
        <v>2.9674553314242744</v>
      </c>
      <c r="E385" s="303"/>
      <c r="F385" s="302">
        <v>3.1708669212193534</v>
      </c>
      <c r="G385" s="302">
        <v>1.8806321319432435</v>
      </c>
      <c r="H385" s="302">
        <f t="shared" si="128"/>
        <v>5.0514990531625967</v>
      </c>
      <c r="I385" s="303"/>
      <c r="J385" s="302">
        <v>3.0420868571594242</v>
      </c>
      <c r="K385" s="302">
        <v>1.6296570949449847</v>
      </c>
      <c r="L385" s="302">
        <f t="shared" si="129"/>
        <v>4.6717439521044088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2.6029242254454283</v>
      </c>
      <c r="C386" s="302">
        <v>0.46403053441554076</v>
      </c>
      <c r="D386" s="302">
        <f t="shared" si="127"/>
        <v>3.0669547598609692</v>
      </c>
      <c r="E386" s="303"/>
      <c r="F386" s="302">
        <v>3.1345130501210452</v>
      </c>
      <c r="G386" s="302">
        <v>1.036468512476914</v>
      </c>
      <c r="H386" s="302">
        <f t="shared" si="128"/>
        <v>4.1709815625979587</v>
      </c>
      <c r="I386" s="303"/>
      <c r="J386" s="302">
        <v>3.2680903654079607</v>
      </c>
      <c r="K386" s="302">
        <v>1.1352464894198213</v>
      </c>
      <c r="L386" s="302">
        <f t="shared" si="129"/>
        <v>4.4033368548277823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0.36537348727949187</v>
      </c>
      <c r="C387" s="302">
        <v>0.96264552796499758</v>
      </c>
      <c r="D387" s="302">
        <f t="shared" si="127"/>
        <v>1.3280190152444895</v>
      </c>
      <c r="E387" s="303"/>
      <c r="F387" s="302">
        <v>0.66121937937965936</v>
      </c>
      <c r="G387" s="302">
        <v>1.3751175847379171</v>
      </c>
      <c r="H387" s="302">
        <f t="shared" si="128"/>
        <v>2.0363369641175764</v>
      </c>
      <c r="I387" s="303"/>
      <c r="J387" s="302">
        <v>0.84764822129340067</v>
      </c>
      <c r="K387" s="302">
        <v>1.3403581019437787</v>
      </c>
      <c r="L387" s="302">
        <f t="shared" si="129"/>
        <v>2.1880063232371794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6.9659408967167273</v>
      </c>
      <c r="C388" s="302">
        <v>1.2722992732874383</v>
      </c>
      <c r="D388" s="302">
        <f t="shared" si="127"/>
        <v>8.2382401700041648</v>
      </c>
      <c r="E388" s="303"/>
      <c r="F388" s="302">
        <v>9.1150297893994381</v>
      </c>
      <c r="G388" s="302">
        <v>2.5062087422835737</v>
      </c>
      <c r="H388" s="302">
        <f t="shared" si="128"/>
        <v>11.621238531683012</v>
      </c>
      <c r="I388" s="303"/>
      <c r="J388" s="302">
        <v>5.8332935525042817</v>
      </c>
      <c r="K388" s="302">
        <v>2.1318249410178121</v>
      </c>
      <c r="L388" s="302">
        <f t="shared" si="129"/>
        <v>7.9651184935220938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0.49904706737649845</v>
      </c>
      <c r="C389" s="302">
        <v>0.44886263571199631</v>
      </c>
      <c r="D389" s="302">
        <f t="shared" si="127"/>
        <v>0.94790970308849476</v>
      </c>
      <c r="E389" s="303"/>
      <c r="F389" s="302">
        <v>0.76558106243206125</v>
      </c>
      <c r="G389" s="302">
        <v>1.084333749242897</v>
      </c>
      <c r="H389" s="302">
        <f t="shared" si="128"/>
        <v>1.8499148116749584</v>
      </c>
      <c r="I389" s="303"/>
      <c r="J389" s="302">
        <v>0.59121839257555808</v>
      </c>
      <c r="K389" s="302">
        <v>1.117843268049453</v>
      </c>
      <c r="L389" s="302">
        <f t="shared" si="129"/>
        <v>1.7090616606250111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0.33784054405247849</v>
      </c>
      <c r="C390" s="302">
        <v>0.68764287641922461</v>
      </c>
      <c r="D390" s="302">
        <f t="shared" si="127"/>
        <v>1.0254834204717032</v>
      </c>
      <c r="E390" s="303"/>
      <c r="F390" s="302">
        <v>0.38350653908500126</v>
      </c>
      <c r="G390" s="302">
        <v>1.18024479353247</v>
      </c>
      <c r="H390" s="302">
        <f t="shared" si="128"/>
        <v>1.5637513326174712</v>
      </c>
      <c r="I390" s="303"/>
      <c r="J390" s="302">
        <v>0.46099930184153953</v>
      </c>
      <c r="K390" s="302">
        <v>0.90721796921343245</v>
      </c>
      <c r="L390" s="302">
        <f t="shared" si="129"/>
        <v>1.368217271054972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1.3813476683144628</v>
      </c>
      <c r="C391" s="302">
        <v>1.3045458881520278</v>
      </c>
      <c r="D391" s="302">
        <f t="shared" si="127"/>
        <v>2.6858935564664908</v>
      </c>
      <c r="E391" s="303"/>
      <c r="F391" s="302">
        <v>1.4824034458002304</v>
      </c>
      <c r="G391" s="302">
        <v>2.1982946261554357</v>
      </c>
      <c r="H391" s="302">
        <f t="shared" si="128"/>
        <v>3.6806980719556659</v>
      </c>
      <c r="I391" s="303"/>
      <c r="J391" s="302">
        <v>1.1116764990147641</v>
      </c>
      <c r="K391" s="302">
        <v>2.0957189781413001</v>
      </c>
      <c r="L391" s="302">
        <f t="shared" si="129"/>
        <v>3.207395477156064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17.17606102863045</v>
      </c>
      <c r="C393" s="311">
        <f t="shared" ref="C393:D393" si="130">SUM(C383:C391)</f>
        <v>9.5099389713695253</v>
      </c>
      <c r="D393" s="311">
        <f t="shared" si="130"/>
        <v>26.685999999999979</v>
      </c>
      <c r="E393" s="311"/>
      <c r="F393" s="311">
        <f t="shared" ref="F393:H393" si="131">SUM(F383:F391)</f>
        <v>23.762513604053687</v>
      </c>
      <c r="G393" s="311">
        <f t="shared" si="131"/>
        <v>16.284486395946303</v>
      </c>
      <c r="H393" s="311">
        <f t="shared" si="131"/>
        <v>40.04699999999999</v>
      </c>
      <c r="I393" s="311"/>
      <c r="J393" s="311">
        <f t="shared" ref="J393:L393" si="132">SUM(J383:J391)</f>
        <v>19.894334026324099</v>
      </c>
      <c r="K393" s="311">
        <f t="shared" si="132"/>
        <v>15.163665973675869</v>
      </c>
      <c r="L393" s="311">
        <f t="shared" si="132"/>
        <v>35.057999999999971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Yorkshire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71.610330814778749</v>
      </c>
      <c r="C9" s="249">
        <f t="shared" ref="C9:D9" si="0">SUM(C26,C43,C60,C77,C94,C111,C128,C145,C162,C179,C196,C213,C230,C247,C264,C281,C298,C315,C332,C349,C366,C383)</f>
        <v>9.7203252790289412</v>
      </c>
      <c r="D9" s="249">
        <f t="shared" si="0"/>
        <v>21.499806188611654</v>
      </c>
      <c r="E9" s="249">
        <f>SUM(B9:D9)</f>
        <v>102.83046228241935</v>
      </c>
      <c r="F9" s="238"/>
      <c r="G9" s="249">
        <f>SUM(G26,G43,G60,G77,G94,G111,G128,G145,G162,G179,G196,G213,G230,G247,G264,G281,G298,G315,G332,G349,G366,G383)</f>
        <v>86.462850851405193</v>
      </c>
      <c r="H9" s="249">
        <f t="shared" ref="H9:I9" si="1">SUM(H26,H43,H60,H77,H94,H111,H128,H145,H162,H179,H196,H213,H230,H247,H264,H281,H298,H315,H332,H349,H366,H383)</f>
        <v>15.360030664059321</v>
      </c>
      <c r="I9" s="249">
        <f t="shared" si="1"/>
        <v>23.264916331823233</v>
      </c>
      <c r="J9" s="249">
        <f>SUM(G9:I9)</f>
        <v>125.08779784728775</v>
      </c>
      <c r="K9" s="238"/>
      <c r="L9" s="249">
        <f>SUM(L26,L43,L60,L77,L94,L111,L128,L145,L162,L179,L196,L213,L230,L247,L264,L281,L298,L315,L332,L349,L366,L383)</f>
        <v>83.251635518994846</v>
      </c>
      <c r="M9" s="249">
        <f t="shared" ref="M9:N9" si="2">SUM(M26,M43,M60,M77,M94,M111,M128,M145,M162,M179,M196,M213,M230,M247,M264,M281,M298,M315,M332,M349,M366,M383)</f>
        <v>17.940441461146744</v>
      </c>
      <c r="N9" s="249">
        <f t="shared" si="2"/>
        <v>25.44957722645167</v>
      </c>
      <c r="O9" s="249">
        <f>SUM(L9:N9)</f>
        <v>126.64165420659326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141.94418813304233</v>
      </c>
      <c r="C10" s="249">
        <f t="shared" si="3"/>
        <v>39.082107305948391</v>
      </c>
      <c r="D10" s="249">
        <f t="shared" si="3"/>
        <v>23.265595603838335</v>
      </c>
      <c r="E10" s="249">
        <f t="shared" ref="E10:E17" si="4">SUM(B10:D10)</f>
        <v>204.29189104282906</v>
      </c>
      <c r="F10" s="238"/>
      <c r="G10" s="249">
        <f t="shared" ref="G10:I10" si="5">SUM(G27,G44,G61,G78,G95,G112,G129,G146,G163,G180,G197,G214,G231,G248,G265,G282,G299,G316,G333,G350,G367,G384)</f>
        <v>180.86552852665872</v>
      </c>
      <c r="H10" s="249">
        <f t="shared" si="5"/>
        <v>48.833349205148757</v>
      </c>
      <c r="I10" s="249">
        <f t="shared" si="5"/>
        <v>26.561196203123284</v>
      </c>
      <c r="J10" s="249">
        <f t="shared" ref="J10:J17" si="6">SUM(G10:I10)</f>
        <v>256.26007393493074</v>
      </c>
      <c r="K10" s="238"/>
      <c r="L10" s="249">
        <f t="shared" ref="L10:N10" si="7">SUM(L27,L44,L61,L78,L95,L112,L129,L146,L163,L180,L197,L214,L231,L248,L265,L282,L299,L316,L333,L350,L367,L384)</f>
        <v>217.19969624246795</v>
      </c>
      <c r="M10" s="249">
        <f t="shared" si="7"/>
        <v>56.958196242849354</v>
      </c>
      <c r="N10" s="249">
        <f t="shared" si="7"/>
        <v>26.00676243922392</v>
      </c>
      <c r="O10" s="249">
        <f t="shared" ref="O10:O17" si="8">SUM(L10:N10)</f>
        <v>300.1646549245412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86.917030259280892</v>
      </c>
      <c r="C11" s="249">
        <f t="shared" si="3"/>
        <v>25.276183815411379</v>
      </c>
      <c r="D11" s="249">
        <f t="shared" si="3"/>
        <v>16.097136621441834</v>
      </c>
      <c r="E11" s="249">
        <f t="shared" si="4"/>
        <v>128.29035069613411</v>
      </c>
      <c r="F11" s="238"/>
      <c r="G11" s="249">
        <f t="shared" ref="G11:I11" si="9">SUM(G28,G45,G62,G79,G96,G113,G130,G147,G164,G181,G198,G215,G232,G249,G266,G283,G300,G317,G334,G351,G368,G385)</f>
        <v>104.63140190496827</v>
      </c>
      <c r="H11" s="249">
        <f t="shared" si="9"/>
        <v>30.428061091145096</v>
      </c>
      <c r="I11" s="249">
        <f t="shared" si="9"/>
        <v>18.282960334791774</v>
      </c>
      <c r="J11" s="249">
        <f t="shared" si="6"/>
        <v>153.34242333090515</v>
      </c>
      <c r="K11" s="238"/>
      <c r="L11" s="249">
        <f t="shared" ref="L11:N11" si="10">SUM(L28,L45,L62,L79,L96,L113,L130,L147,L164,L181,L198,L215,L232,L249,L266,L283,L300,L317,L334,L351,L368,L385)</f>
        <v>117.83439112021333</v>
      </c>
      <c r="M11" s="249">
        <f t="shared" si="10"/>
        <v>38.055960143839499</v>
      </c>
      <c r="N11" s="249">
        <f t="shared" si="10"/>
        <v>18.60144954309698</v>
      </c>
      <c r="O11" s="249">
        <f t="shared" si="8"/>
        <v>174.49180080714979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86.908211393197561</v>
      </c>
      <c r="C12" s="249">
        <f t="shared" si="3"/>
        <v>62.35908297912173</v>
      </c>
      <c r="D12" s="249">
        <f t="shared" si="3"/>
        <v>4.5243609707107888</v>
      </c>
      <c r="E12" s="249">
        <f t="shared" si="4"/>
        <v>153.7916553430301</v>
      </c>
      <c r="F12" s="238"/>
      <c r="G12" s="249">
        <f t="shared" ref="G12:I12" si="11">SUM(G29,G46,G63,G80,G97,G114,G131,G148,G165,G182,G199,G216,G233,G250,G267,G284,G301,G318,G335,G352,G369,G386)</f>
        <v>88.91546661977155</v>
      </c>
      <c r="H12" s="249">
        <f t="shared" si="11"/>
        <v>61.931497613511524</v>
      </c>
      <c r="I12" s="249">
        <f t="shared" si="11"/>
        <v>4.7055058819676487</v>
      </c>
      <c r="J12" s="249">
        <f t="shared" si="6"/>
        <v>155.55247011525071</v>
      </c>
      <c r="K12" s="238"/>
      <c r="L12" s="249">
        <f t="shared" ref="L12:N12" si="12">SUM(L29,L46,L63,L80,L97,L114,L131,L148,L165,L182,L199,L216,L233,L250,L267,L284,L301,L318,L335,L352,L369,L386)</f>
        <v>90.846342482847106</v>
      </c>
      <c r="M12" s="249">
        <f t="shared" si="12"/>
        <v>57.35953503978994</v>
      </c>
      <c r="N12" s="249">
        <f t="shared" si="12"/>
        <v>4.3998620926147725</v>
      </c>
      <c r="O12" s="249">
        <f t="shared" si="8"/>
        <v>152.60573961525182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72.589422287569178</v>
      </c>
      <c r="C13" s="249">
        <f t="shared" si="3"/>
        <v>10.909311401710541</v>
      </c>
      <c r="D13" s="249">
        <f t="shared" si="3"/>
        <v>41.856478581225844</v>
      </c>
      <c r="E13" s="249">
        <f t="shared" si="4"/>
        <v>125.35521227050556</v>
      </c>
      <c r="F13" s="238"/>
      <c r="G13" s="249">
        <f t="shared" ref="G13:I13" si="13">SUM(G30,G47,G64,G81,G98,G115,G132,G149,G166,G183,G200,G217,G234,G251,G268,G285,G302,G319,G336,G353,G370,G387)</f>
        <v>65.200168265269866</v>
      </c>
      <c r="H13" s="249">
        <f t="shared" si="13"/>
        <v>9.852306580718956</v>
      </c>
      <c r="I13" s="249">
        <f t="shared" si="13"/>
        <v>33.445716438847001</v>
      </c>
      <c r="J13" s="249">
        <f t="shared" si="6"/>
        <v>108.49819128483583</v>
      </c>
      <c r="K13" s="238"/>
      <c r="L13" s="249">
        <f t="shared" ref="L13:N13" si="14">SUM(L30,L47,L64,L81,L98,L115,L132,L149,L166,L183,L200,L217,L234,L251,L268,L285,L302,L319,L336,L353,L370,L387)</f>
        <v>51.065747174762834</v>
      </c>
      <c r="M13" s="249">
        <f t="shared" si="14"/>
        <v>11.063136454702825</v>
      </c>
      <c r="N13" s="249">
        <f t="shared" si="14"/>
        <v>35.977470570576195</v>
      </c>
      <c r="O13" s="249">
        <f t="shared" si="8"/>
        <v>98.106354200041864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52.514067846173774</v>
      </c>
      <c r="C14" s="249">
        <f t="shared" si="3"/>
        <v>52.435389978854104</v>
      </c>
      <c r="D14" s="249">
        <f t="shared" si="3"/>
        <v>9.2515599804644353</v>
      </c>
      <c r="E14" s="249">
        <f t="shared" si="4"/>
        <v>114.20101780549231</v>
      </c>
      <c r="F14" s="238"/>
      <c r="G14" s="249">
        <f t="shared" ref="G14:I14" si="15">SUM(G31,G48,G65,G82,G99,G116,G133,G150,G167,G184,G201,G218,G235,G252,G269,G286,G303,G320,G337,G354,G371,G388)</f>
        <v>54.610085135610177</v>
      </c>
      <c r="H14" s="249">
        <f t="shared" si="15"/>
        <v>52.081501124606831</v>
      </c>
      <c r="I14" s="249">
        <f t="shared" si="15"/>
        <v>11.335592566529638</v>
      </c>
      <c r="J14" s="249">
        <f t="shared" si="6"/>
        <v>118.02717882674665</v>
      </c>
      <c r="K14" s="238"/>
      <c r="L14" s="249">
        <f t="shared" ref="L14:N14" si="16">SUM(L31,L48,L65,L82,L99,L116,L133,L150,L167,L184,L201,L218,L235,L252,L269,L286,L303,L320,L337,L354,L371,L388)</f>
        <v>61.562229054709313</v>
      </c>
      <c r="M14" s="249">
        <f t="shared" si="16"/>
        <v>51.254261331580047</v>
      </c>
      <c r="N14" s="249">
        <f t="shared" si="16"/>
        <v>11.829989913882768</v>
      </c>
      <c r="O14" s="249">
        <f t="shared" si="8"/>
        <v>124.64648030017213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40.494426761152155</v>
      </c>
      <c r="C15" s="249">
        <f t="shared" si="3"/>
        <v>54.841638697763138</v>
      </c>
      <c r="D15" s="249">
        <f t="shared" si="3"/>
        <v>6.9684735640294386</v>
      </c>
      <c r="E15" s="249">
        <f t="shared" si="4"/>
        <v>102.30453902294474</v>
      </c>
      <c r="F15" s="238"/>
      <c r="G15" s="249">
        <f t="shared" ref="G15:I15" si="17">SUM(G32,G49,G66,G83,G100,G117,G134,G151,G168,G185,G202,G219,G236,G253,G270,G287,G304,G321,G338,G355,G372,G389)</f>
        <v>40.442351448195353</v>
      </c>
      <c r="H15" s="249">
        <f t="shared" si="17"/>
        <v>57.073944188651701</v>
      </c>
      <c r="I15" s="249">
        <f t="shared" si="17"/>
        <v>4.9312473066923941</v>
      </c>
      <c r="J15" s="249">
        <f t="shared" si="6"/>
        <v>102.44754294353945</v>
      </c>
      <c r="K15" s="238"/>
      <c r="L15" s="249">
        <f t="shared" ref="L15:N15" si="18">SUM(L32,L49,L66,L83,L100,L117,L134,L151,L168,L185,L202,L219,L236,L253,L270,L287,L304,L321,L338,L355,L372,L389)</f>
        <v>40.230197463698715</v>
      </c>
      <c r="M15" s="249">
        <f t="shared" si="18"/>
        <v>57.758672012442162</v>
      </c>
      <c r="N15" s="249">
        <f t="shared" si="18"/>
        <v>3.7133181207427359</v>
      </c>
      <c r="O15" s="249">
        <f t="shared" si="8"/>
        <v>101.70218759688362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65.297876244644087</v>
      </c>
      <c r="C16" s="249">
        <f t="shared" si="3"/>
        <v>10.8207070781051</v>
      </c>
      <c r="D16" s="249">
        <f t="shared" si="3"/>
        <v>13.722237978951513</v>
      </c>
      <c r="E16" s="249">
        <f t="shared" si="4"/>
        <v>89.8408213017007</v>
      </c>
      <c r="F16" s="238"/>
      <c r="G16" s="249">
        <f t="shared" ref="G16:I16" si="19">SUM(G33,G50,G67,G84,G101,G118,G135,G152,G169,G186,G203,G220,G237,G254,G271,G288,G305,G322,G339,G356,G373,G390)</f>
        <v>57.380284904901295</v>
      </c>
      <c r="H16" s="249">
        <f t="shared" si="19"/>
        <v>12.64545802246953</v>
      </c>
      <c r="I16" s="249">
        <f t="shared" si="19"/>
        <v>11.075374767147741</v>
      </c>
      <c r="J16" s="249">
        <f t="shared" si="6"/>
        <v>81.101117694518564</v>
      </c>
      <c r="K16" s="238"/>
      <c r="L16" s="249">
        <f t="shared" ref="L16:N16" si="20">SUM(L33,L50,L67,L84,L101,L118,L135,L152,L169,L186,L203,L220,L237,L254,L271,L288,L305,L322,L339,L356,L373,L390)</f>
        <v>48.447838387146554</v>
      </c>
      <c r="M16" s="249">
        <f t="shared" si="20"/>
        <v>14.856718434668053</v>
      </c>
      <c r="N16" s="249">
        <f t="shared" si="20"/>
        <v>13.685200567263248</v>
      </c>
      <c r="O16" s="249">
        <f t="shared" si="8"/>
        <v>76.989757389077852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61.728816479284248</v>
      </c>
      <c r="C17" s="249">
        <f t="shared" si="3"/>
        <v>70.693457183444792</v>
      </c>
      <c r="D17" s="249">
        <f t="shared" si="3"/>
        <v>8.7877765722150514</v>
      </c>
      <c r="E17" s="249">
        <f t="shared" si="4"/>
        <v>141.21005023494408</v>
      </c>
      <c r="F17" s="238"/>
      <c r="G17" s="249">
        <f t="shared" ref="G17:I17" si="21">SUM(G34,G51,G68,G85,G102,G119,G136,G153,G170,G187,G204,G221,G238,G255,G272,G289,G306,G323,G340,G357,G374,G391)</f>
        <v>55.002023274167662</v>
      </c>
      <c r="H17" s="249">
        <f t="shared" si="21"/>
        <v>59.937254762655058</v>
      </c>
      <c r="I17" s="249">
        <f t="shared" si="21"/>
        <v>6.8049259851622921</v>
      </c>
      <c r="J17" s="249">
        <f t="shared" si="6"/>
        <v>121.74420402198501</v>
      </c>
      <c r="K17" s="238"/>
      <c r="L17" s="249">
        <f t="shared" ref="L17:N17" si="22">SUM(L34,L51,L68,L85,L102,L119,L136,L153,L170,L187,L204,L221,L238,L255,L272,L289,L306,L323,L340,L357,L374,L391)</f>
        <v>58.637673934827376</v>
      </c>
      <c r="M17" s="249">
        <f t="shared" si="22"/>
        <v>50.743718469972301</v>
      </c>
      <c r="N17" s="249">
        <f t="shared" si="22"/>
        <v>8.7779785554882892</v>
      </c>
      <c r="O17" s="249">
        <f t="shared" si="8"/>
        <v>118.15937096028796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680.00437021912285</v>
      </c>
      <c r="C19" s="247">
        <f t="shared" ref="C19:O19" si="23">SUM(C9:C17)</f>
        <v>336.13820371938812</v>
      </c>
      <c r="D19" s="247">
        <f t="shared" si="23"/>
        <v>145.97342606148891</v>
      </c>
      <c r="E19" s="247">
        <f t="shared" si="23"/>
        <v>1162.116</v>
      </c>
      <c r="F19" s="247"/>
      <c r="G19" s="247">
        <f t="shared" si="23"/>
        <v>733.51016093094813</v>
      </c>
      <c r="H19" s="247">
        <f t="shared" si="23"/>
        <v>348.14340325296683</v>
      </c>
      <c r="I19" s="247">
        <f t="shared" si="23"/>
        <v>140.40743581608504</v>
      </c>
      <c r="J19" s="247">
        <f t="shared" si="23"/>
        <v>1222.0609999999999</v>
      </c>
      <c r="K19" s="247"/>
      <c r="L19" s="247">
        <f t="shared" si="23"/>
        <v>769.07575137966808</v>
      </c>
      <c r="M19" s="247">
        <f t="shared" si="23"/>
        <v>355.9906395909909</v>
      </c>
      <c r="N19" s="247">
        <f t="shared" si="23"/>
        <v>148.44160902934058</v>
      </c>
      <c r="O19" s="247">
        <f t="shared" si="23"/>
        <v>1273.5079999999996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0.16972909937362776</v>
      </c>
      <c r="C26" s="302">
        <v>1.5197261544413972E-2</v>
      </c>
      <c r="D26" s="302">
        <v>0.11145813375488223</v>
      </c>
      <c r="E26" s="302">
        <f>SUM(B26:D26)</f>
        <v>0.29638449467292394</v>
      </c>
      <c r="F26" s="303"/>
      <c r="G26" s="302">
        <v>0.11442536050154709</v>
      </c>
      <c r="H26" s="302">
        <v>7.8245502943245379E-2</v>
      </c>
      <c r="I26" s="302">
        <v>7.1612944654617816E-2</v>
      </c>
      <c r="J26" s="302">
        <f>SUM(G26:I26)</f>
        <v>0.26428380809941027</v>
      </c>
      <c r="K26" s="303"/>
      <c r="L26" s="302">
        <v>0.14884694989174682</v>
      </c>
      <c r="M26" s="302">
        <v>7.5922393877783032E-2</v>
      </c>
      <c r="N26" s="302">
        <v>8.2170426546137099E-2</v>
      </c>
      <c r="O26" s="302">
        <f>SUM(L26:N26)</f>
        <v>0.30693977031566694</v>
      </c>
    </row>
    <row r="27" spans="1:15" s="236" customFormat="1" x14ac:dyDescent="0.2">
      <c r="A27" s="237" t="str">
        <f>name!E$5</f>
        <v>Professional occupations</v>
      </c>
      <c r="B27" s="302">
        <v>0.24941897332220669</v>
      </c>
      <c r="C27" s="302">
        <v>9.5609982914718287E-3</v>
      </c>
      <c r="D27" s="302">
        <v>3.8195821086896641E-2</v>
      </c>
      <c r="E27" s="302">
        <f t="shared" ref="E27:E34" si="24">SUM(B27:D27)</f>
        <v>0.29717579270057515</v>
      </c>
      <c r="F27" s="303"/>
      <c r="G27" s="302">
        <v>0.21375567744535554</v>
      </c>
      <c r="H27" s="302">
        <v>0.10908092963301455</v>
      </c>
      <c r="I27" s="302">
        <v>2.6726893225107382E-2</v>
      </c>
      <c r="J27" s="302">
        <f t="shared" ref="J27:J34" si="25">SUM(G27:I27)</f>
        <v>0.34956350030347749</v>
      </c>
      <c r="K27" s="303"/>
      <c r="L27" s="302">
        <v>0.38165992413227112</v>
      </c>
      <c r="M27" s="302">
        <v>0.17059539780183341</v>
      </c>
      <c r="N27" s="302">
        <v>2.2001723132946387E-2</v>
      </c>
      <c r="O27" s="302">
        <f t="shared" ref="O27:O34" si="26">SUM(L27:N27)</f>
        <v>0.57425704506705089</v>
      </c>
    </row>
    <row r="28" spans="1:15" s="236" customFormat="1" x14ac:dyDescent="0.2">
      <c r="A28" s="237" t="str">
        <f>name!E$6</f>
        <v>Associate professional occupations</v>
      </c>
      <c r="B28" s="302">
        <v>0.17787237556633875</v>
      </c>
      <c r="C28" s="302">
        <v>9.5775381578528454E-3</v>
      </c>
      <c r="D28" s="302">
        <v>1.9311171148720715E-2</v>
      </c>
      <c r="E28" s="302">
        <f t="shared" si="24"/>
        <v>0.20676108487291231</v>
      </c>
      <c r="F28" s="303"/>
      <c r="G28" s="302">
        <v>0.13302468219596963</v>
      </c>
      <c r="H28" s="302">
        <v>8.3673524228010332E-2</v>
      </c>
      <c r="I28" s="302">
        <v>1.2054835765932715E-2</v>
      </c>
      <c r="J28" s="302">
        <f t="shared" si="25"/>
        <v>0.22875304218991269</v>
      </c>
      <c r="K28" s="303"/>
      <c r="L28" s="302">
        <v>0.18742319811163985</v>
      </c>
      <c r="M28" s="302">
        <v>0.12298028160862805</v>
      </c>
      <c r="N28" s="302">
        <v>1.4180103148759379E-2</v>
      </c>
      <c r="O28" s="302">
        <f t="shared" si="26"/>
        <v>0.32458358286902728</v>
      </c>
    </row>
    <row r="29" spans="1:15" s="236" customFormat="1" x14ac:dyDescent="0.2">
      <c r="A29" s="237" t="str">
        <f>name!E$7</f>
        <v>Administrative and secretarial occupations</v>
      </c>
      <c r="B29" s="302">
        <v>0.20814998677331051</v>
      </c>
      <c r="C29" s="302">
        <v>3.4585429448598839E-2</v>
      </c>
      <c r="D29" s="302">
        <v>1.7238331224027376E-2</v>
      </c>
      <c r="E29" s="302">
        <f t="shared" si="24"/>
        <v>0.25997374744593671</v>
      </c>
      <c r="F29" s="303"/>
      <c r="G29" s="302">
        <v>0.12120206368633069</v>
      </c>
      <c r="H29" s="302">
        <v>0.32478179228669635</v>
      </c>
      <c r="I29" s="302">
        <v>8.7327359458235776E-3</v>
      </c>
      <c r="J29" s="302">
        <f t="shared" si="25"/>
        <v>0.45471659191885061</v>
      </c>
      <c r="K29" s="303"/>
      <c r="L29" s="302">
        <v>0.1136254195057904</v>
      </c>
      <c r="M29" s="302">
        <v>0.30626070009031964</v>
      </c>
      <c r="N29" s="302">
        <v>7.8939544294251724E-3</v>
      </c>
      <c r="O29" s="302">
        <f t="shared" si="26"/>
        <v>0.42778007402553525</v>
      </c>
    </row>
    <row r="30" spans="1:15" s="236" customFormat="1" x14ac:dyDescent="0.2">
      <c r="A30" s="237" t="str">
        <f>name!E$8</f>
        <v>Skilled trades occupations</v>
      </c>
      <c r="B30" s="302">
        <v>0.83359688284695221</v>
      </c>
      <c r="C30" s="302">
        <v>0.15590685178967148</v>
      </c>
      <c r="D30" s="302">
        <v>3.6247522082221142</v>
      </c>
      <c r="E30" s="302">
        <f t="shared" si="24"/>
        <v>4.6142559428587377</v>
      </c>
      <c r="F30" s="303"/>
      <c r="G30" s="302">
        <v>0.39999408151265764</v>
      </c>
      <c r="H30" s="302">
        <v>0.16362461115101221</v>
      </c>
      <c r="I30" s="302">
        <v>2.2328771901118412</v>
      </c>
      <c r="J30" s="302">
        <f>SUM(G30:I30)</f>
        <v>2.7964958827755111</v>
      </c>
      <c r="K30" s="303"/>
      <c r="L30" s="302">
        <v>0.38194316482122204</v>
      </c>
      <c r="M30" s="302">
        <v>0.15502398439409137</v>
      </c>
      <c r="N30" s="302">
        <v>2.2447112067677693</v>
      </c>
      <c r="O30" s="302">
        <f t="shared" si="26"/>
        <v>2.7816783559830824</v>
      </c>
    </row>
    <row r="31" spans="1:15" s="236" customFormat="1" x14ac:dyDescent="0.2">
      <c r="A31" s="237" t="str">
        <f>name!E$9</f>
        <v>Caring, leisure and other service occupations</v>
      </c>
      <c r="B31" s="302">
        <v>0.14064687436265413</v>
      </c>
      <c r="C31" s="302">
        <v>1.5073412273140184E-2</v>
      </c>
      <c r="D31" s="302">
        <v>3.370478260281743E-2</v>
      </c>
      <c r="E31" s="302">
        <f t="shared" si="24"/>
        <v>0.18942506923861174</v>
      </c>
      <c r="F31" s="303"/>
      <c r="G31" s="302">
        <v>6.0882766582468488E-2</v>
      </c>
      <c r="H31" s="302">
        <v>3.0825256321536817E-2</v>
      </c>
      <c r="I31" s="302">
        <v>1.7105799746964856E-2</v>
      </c>
      <c r="J31" s="302">
        <f t="shared" si="25"/>
        <v>0.10881382265097016</v>
      </c>
      <c r="K31" s="303"/>
      <c r="L31" s="302">
        <v>6.5002357745407871E-2</v>
      </c>
      <c r="M31" s="302">
        <v>1.7276326358701095E-2</v>
      </c>
      <c r="N31" s="302">
        <v>2.1592105502246203E-2</v>
      </c>
      <c r="O31" s="302">
        <f t="shared" si="26"/>
        <v>0.10387078960635517</v>
      </c>
    </row>
    <row r="32" spans="1:15" s="236" customFormat="1" x14ac:dyDescent="0.2">
      <c r="A32" s="237" t="str">
        <f>name!E$10</f>
        <v>Sales and customer service occupations</v>
      </c>
      <c r="B32" s="302">
        <v>6.8437141013709707E-2</v>
      </c>
      <c r="C32" s="302">
        <v>2.9595828982727879E-2</v>
      </c>
      <c r="D32" s="302">
        <v>3.6528898123296995E-2</v>
      </c>
      <c r="E32" s="302">
        <f t="shared" si="24"/>
        <v>0.13456186811973458</v>
      </c>
      <c r="F32" s="303"/>
      <c r="G32" s="302">
        <v>3.7104046985501619E-2</v>
      </c>
      <c r="H32" s="302">
        <v>7.5092843549733362E-2</v>
      </c>
      <c r="I32" s="302">
        <v>1.9305303969825088E-2</v>
      </c>
      <c r="J32" s="302">
        <f t="shared" si="25"/>
        <v>0.13150219450506007</v>
      </c>
      <c r="K32" s="303"/>
      <c r="L32" s="302">
        <v>4.3856342662819472E-2</v>
      </c>
      <c r="M32" s="302">
        <v>7.2424216037027908E-2</v>
      </c>
      <c r="N32" s="302">
        <v>1.4408186287566849E-2</v>
      </c>
      <c r="O32" s="302">
        <f t="shared" si="26"/>
        <v>0.13068874498741423</v>
      </c>
    </row>
    <row r="33" spans="1:15" s="236" customFormat="1" x14ac:dyDescent="0.2">
      <c r="A33" s="237" t="str">
        <f>name!E$11</f>
        <v>Process, plant and machine operatives</v>
      </c>
      <c r="B33" s="302">
        <v>0.40441610337684453</v>
      </c>
      <c r="C33" s="302">
        <v>4.2723662335599898E-2</v>
      </c>
      <c r="D33" s="302">
        <v>3.1914853519499603E-2</v>
      </c>
      <c r="E33" s="302">
        <f t="shared" si="24"/>
        <v>0.47905461923194403</v>
      </c>
      <c r="F33" s="303"/>
      <c r="G33" s="302">
        <v>0.16422858224737896</v>
      </c>
      <c r="H33" s="302">
        <v>4.7933610039873106E-2</v>
      </c>
      <c r="I33" s="302">
        <v>2.0434468261472442E-2</v>
      </c>
      <c r="J33" s="302">
        <f t="shared" si="25"/>
        <v>0.23259666054872452</v>
      </c>
      <c r="K33" s="303"/>
      <c r="L33" s="302">
        <v>0.17249901663115599</v>
      </c>
      <c r="M33" s="302">
        <v>5.7400532225334033E-2</v>
      </c>
      <c r="N33" s="302">
        <v>1.6237419563343573E-2</v>
      </c>
      <c r="O33" s="302">
        <f t="shared" si="26"/>
        <v>0.2461369684198336</v>
      </c>
    </row>
    <row r="34" spans="1:15" s="236" customFormat="1" x14ac:dyDescent="0.2">
      <c r="A34" s="237" t="str">
        <f>name!E$12</f>
        <v>Elementary occupations</v>
      </c>
      <c r="B34" s="302">
        <v>0.88440170120507011</v>
      </c>
      <c r="C34" s="302">
        <v>9.0513900730939553E-2</v>
      </c>
      <c r="D34" s="302">
        <v>0.22249177892261668</v>
      </c>
      <c r="E34" s="302">
        <f t="shared" si="24"/>
        <v>1.1974073808586263</v>
      </c>
      <c r="F34" s="303"/>
      <c r="G34" s="302">
        <v>0.32809915676388524</v>
      </c>
      <c r="H34" s="302">
        <v>0.11381655672644704</v>
      </c>
      <c r="I34" s="302">
        <v>0.10335878351775471</v>
      </c>
      <c r="J34" s="302">
        <f t="shared" si="25"/>
        <v>0.54527449700808694</v>
      </c>
      <c r="K34" s="303"/>
      <c r="L34" s="302">
        <v>0.39702273429500917</v>
      </c>
      <c r="M34" s="302">
        <v>8.2822451239117675E-2</v>
      </c>
      <c r="N34" s="302">
        <v>9.9219483191915703E-2</v>
      </c>
      <c r="O34" s="302">
        <f t="shared" si="26"/>
        <v>0.57906466872604256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3.1366691378407143</v>
      </c>
      <c r="C36" s="311">
        <f t="shared" ref="C36:O36" si="27">SUM(C26:C34)</f>
        <v>0.4027348835544165</v>
      </c>
      <c r="D36" s="311">
        <f t="shared" si="27"/>
        <v>4.1355959786048722</v>
      </c>
      <c r="E36" s="311">
        <f t="shared" si="27"/>
        <v>7.6750000000000025</v>
      </c>
      <c r="F36" s="311"/>
      <c r="G36" s="311">
        <f t="shared" si="27"/>
        <v>1.5727164179210948</v>
      </c>
      <c r="H36" s="311">
        <f t="shared" si="27"/>
        <v>1.027074626879569</v>
      </c>
      <c r="I36" s="311">
        <f t="shared" si="27"/>
        <v>2.5122089551993398</v>
      </c>
      <c r="J36" s="311">
        <f t="shared" si="27"/>
        <v>5.1120000000000037</v>
      </c>
      <c r="K36" s="311"/>
      <c r="L36" s="311">
        <f t="shared" si="27"/>
        <v>1.8918791077970631</v>
      </c>
      <c r="M36" s="311">
        <f t="shared" si="27"/>
        <v>1.0607062836328363</v>
      </c>
      <c r="N36" s="311">
        <f t="shared" si="27"/>
        <v>2.5224146085701089</v>
      </c>
      <c r="O36" s="311">
        <f t="shared" si="27"/>
        <v>5.4750000000000085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8.4649079900278895E-2</v>
      </c>
      <c r="C43" s="302">
        <v>3.8573842022172197E-3</v>
      </c>
      <c r="D43" s="302">
        <v>4.8720991948327311E-2</v>
      </c>
      <c r="E43" s="302">
        <f>SUM(B43:D43)</f>
        <v>0.13722745605082343</v>
      </c>
      <c r="F43" s="303"/>
      <c r="G43" s="302">
        <v>4.7796960720306349E-2</v>
      </c>
      <c r="H43" s="302">
        <v>6.4706608768361294E-4</v>
      </c>
      <c r="I43" s="302">
        <v>0</v>
      </c>
      <c r="J43" s="302">
        <f>SUM(G43:I43)</f>
        <v>4.8444026807989961E-2</v>
      </c>
      <c r="K43" s="303"/>
      <c r="L43" s="302">
        <v>2.2897639967801687E-2</v>
      </c>
      <c r="M43" s="302">
        <v>5.4554909559243988E-4</v>
      </c>
      <c r="N43" s="302">
        <v>0</v>
      </c>
      <c r="O43" s="302">
        <f>SUM(L43:N43)</f>
        <v>2.3443189063394126E-2</v>
      </c>
    </row>
    <row r="44" spans="1:15" s="236" customFormat="1" x14ac:dyDescent="0.2">
      <c r="A44" s="237" t="str">
        <f>name!E$5</f>
        <v>Professional occupations</v>
      </c>
      <c r="B44" s="302">
        <v>0.12257893503944595</v>
      </c>
      <c r="C44" s="302">
        <v>7.7442077900003146E-3</v>
      </c>
      <c r="D44" s="302">
        <v>2.6068430875768142E-2</v>
      </c>
      <c r="E44" s="302">
        <f t="shared" ref="E44:E51" si="28">SUM(B44:D44)</f>
        <v>0.15639157370521439</v>
      </c>
      <c r="F44" s="303"/>
      <c r="G44" s="302">
        <v>7.63699201479833E-2</v>
      </c>
      <c r="H44" s="302">
        <v>1.1926468792923357E-3</v>
      </c>
      <c r="I44" s="302">
        <v>0</v>
      </c>
      <c r="J44" s="302">
        <f t="shared" ref="J44:J46" si="29">SUM(G44:I44)</f>
        <v>7.7562567027275639E-2</v>
      </c>
      <c r="K44" s="303"/>
      <c r="L44" s="302">
        <v>5.0551327481857172E-2</v>
      </c>
      <c r="M44" s="302">
        <v>6.9323135602535025E-4</v>
      </c>
      <c r="N44" s="302">
        <v>0</v>
      </c>
      <c r="O44" s="302">
        <f t="shared" ref="O44:O51" si="30">SUM(L44:N44)</f>
        <v>5.1244558837882523E-2</v>
      </c>
    </row>
    <row r="45" spans="1:15" s="236" customFormat="1" x14ac:dyDescent="0.2">
      <c r="A45" s="237" t="str">
        <f>name!E$6</f>
        <v>Associate professional occupations</v>
      </c>
      <c r="B45" s="302">
        <v>7.9526647979358392E-2</v>
      </c>
      <c r="C45" s="302">
        <v>4.5756329721652706E-3</v>
      </c>
      <c r="D45" s="302">
        <v>3.3265039971884916E-2</v>
      </c>
      <c r="E45" s="302">
        <f t="shared" si="28"/>
        <v>0.11736732092340858</v>
      </c>
      <c r="F45" s="303"/>
      <c r="G45" s="302">
        <v>4.7204054703935072E-2</v>
      </c>
      <c r="H45" s="302">
        <v>7.2120039111036975E-4</v>
      </c>
      <c r="I45" s="302">
        <v>0</v>
      </c>
      <c r="J45" s="302">
        <f t="shared" si="29"/>
        <v>4.7925255095045444E-2</v>
      </c>
      <c r="K45" s="303"/>
      <c r="L45" s="302">
        <v>2.6393001516592639E-2</v>
      </c>
      <c r="M45" s="302">
        <v>4.5202241069004843E-4</v>
      </c>
      <c r="N45" s="302">
        <v>0</v>
      </c>
      <c r="O45" s="302">
        <f t="shared" si="30"/>
        <v>2.6845023927282687E-2</v>
      </c>
    </row>
    <row r="46" spans="1:15" s="236" customFormat="1" x14ac:dyDescent="0.2">
      <c r="A46" s="237" t="str">
        <f>name!E$7</f>
        <v>Administrative and secretarial occupations</v>
      </c>
      <c r="B46" s="302">
        <v>1.9816315217262827E-2</v>
      </c>
      <c r="C46" s="302">
        <v>6.7355894558325836E-3</v>
      </c>
      <c r="D46" s="302">
        <v>7.8967789664676977E-2</v>
      </c>
      <c r="E46" s="302">
        <f t="shared" si="28"/>
        <v>0.10551969433777239</v>
      </c>
      <c r="F46" s="303"/>
      <c r="G46" s="302">
        <v>1.6608264620471328E-2</v>
      </c>
      <c r="H46" s="302">
        <v>1.8235552560606446E-3</v>
      </c>
      <c r="I46" s="302">
        <v>0</v>
      </c>
      <c r="J46" s="302">
        <f t="shared" si="29"/>
        <v>1.8431819876531974E-2</v>
      </c>
      <c r="K46" s="303"/>
      <c r="L46" s="302">
        <v>6.7613294906687911E-3</v>
      </c>
      <c r="M46" s="302">
        <v>7.0671194256331077E-4</v>
      </c>
      <c r="N46" s="302">
        <v>0</v>
      </c>
      <c r="O46" s="302">
        <f t="shared" si="30"/>
        <v>7.468041433232102E-3</v>
      </c>
    </row>
    <row r="47" spans="1:15" s="236" customFormat="1" x14ac:dyDescent="0.2">
      <c r="A47" s="237" t="str">
        <f>name!E$8</f>
        <v>Skilled trades occupations</v>
      </c>
      <c r="B47" s="302">
        <v>0.24158055469230552</v>
      </c>
      <c r="C47" s="302">
        <v>7.3591900810641526E-3</v>
      </c>
      <c r="D47" s="302">
        <v>2.4026546845046053E-2</v>
      </c>
      <c r="E47" s="302">
        <f t="shared" si="28"/>
        <v>0.27296629161841574</v>
      </c>
      <c r="F47" s="303"/>
      <c r="G47" s="302">
        <v>9.6694704584896263E-2</v>
      </c>
      <c r="H47" s="302">
        <v>5.9325969301964282E-4</v>
      </c>
      <c r="I47" s="302">
        <v>0</v>
      </c>
      <c r="J47" s="302">
        <f>SUM(G47:I47)</f>
        <v>9.7287964277915903E-2</v>
      </c>
      <c r="K47" s="303"/>
      <c r="L47" s="302">
        <v>3.9044606851882886E-2</v>
      </c>
      <c r="M47" s="302">
        <v>2.0503255906614249E-4</v>
      </c>
      <c r="N47" s="302">
        <v>0</v>
      </c>
      <c r="O47" s="302">
        <f t="shared" si="30"/>
        <v>3.9249639410949028E-2</v>
      </c>
    </row>
    <row r="48" spans="1:15" s="236" customFormat="1" x14ac:dyDescent="0.2">
      <c r="A48" s="237" t="str">
        <f>name!E$9</f>
        <v>Caring, leisure and other service occupations</v>
      </c>
      <c r="B48" s="302">
        <v>1.5804081571267715E-2</v>
      </c>
      <c r="C48" s="302">
        <v>9.5339858864589948E-3</v>
      </c>
      <c r="D48" s="302">
        <v>1.0978412268467675E-2</v>
      </c>
      <c r="E48" s="302">
        <f t="shared" si="28"/>
        <v>3.6316479726194381E-2</v>
      </c>
      <c r="F48" s="303"/>
      <c r="G48" s="302">
        <v>1.0101403252437567E-2</v>
      </c>
      <c r="H48" s="302">
        <v>2.7400149612247984E-3</v>
      </c>
      <c r="I48" s="302">
        <v>0</v>
      </c>
      <c r="J48" s="302">
        <f t="shared" ref="J48:J51" si="31">SUM(G48:I48)</f>
        <v>1.2841418213662366E-2</v>
      </c>
      <c r="K48" s="303"/>
      <c r="L48" s="302">
        <v>3.1334116650154373E-3</v>
      </c>
      <c r="M48" s="302">
        <v>1.1402135593302973E-3</v>
      </c>
      <c r="N48" s="302">
        <v>0</v>
      </c>
      <c r="O48" s="302">
        <f t="shared" si="30"/>
        <v>4.2736252243457343E-3</v>
      </c>
    </row>
    <row r="49" spans="1:15" s="236" customFormat="1" x14ac:dyDescent="0.2">
      <c r="A49" s="237" t="str">
        <f>name!E$10</f>
        <v>Sales and customer service occupations</v>
      </c>
      <c r="B49" s="302">
        <v>8.4247068960078154E-3</v>
      </c>
      <c r="C49" s="302">
        <v>9.1143381034522342E-3</v>
      </c>
      <c r="D49" s="302">
        <v>1.8894018809165025E-2</v>
      </c>
      <c r="E49" s="302">
        <f t="shared" si="28"/>
        <v>3.6433063808625071E-2</v>
      </c>
      <c r="F49" s="303"/>
      <c r="G49" s="302">
        <v>5.0133820099084346E-3</v>
      </c>
      <c r="H49" s="302">
        <v>8.7992757240264576E-4</v>
      </c>
      <c r="I49" s="302">
        <v>0</v>
      </c>
      <c r="J49" s="302">
        <f t="shared" si="31"/>
        <v>5.8933095823110807E-3</v>
      </c>
      <c r="K49" s="303"/>
      <c r="L49" s="302">
        <v>2.4280299316972753E-3</v>
      </c>
      <c r="M49" s="302">
        <v>3.0312061948080068E-4</v>
      </c>
      <c r="N49" s="302">
        <v>0</v>
      </c>
      <c r="O49" s="302">
        <f t="shared" si="30"/>
        <v>2.7311505511780762E-3</v>
      </c>
    </row>
    <row r="50" spans="1:15" s="236" customFormat="1" x14ac:dyDescent="0.2">
      <c r="A50" s="237" t="str">
        <f>name!E$11</f>
        <v>Process, plant and machine operatives</v>
      </c>
      <c r="B50" s="302">
        <v>0.17599444765685307</v>
      </c>
      <c r="C50" s="302">
        <v>1.4152101394379326E-2</v>
      </c>
      <c r="D50" s="302">
        <v>2.6739528486443249E-2</v>
      </c>
      <c r="E50" s="302">
        <f t="shared" si="28"/>
        <v>0.21688607753767566</v>
      </c>
      <c r="F50" s="303"/>
      <c r="G50" s="302">
        <v>6.43130030292485E-2</v>
      </c>
      <c r="H50" s="302">
        <v>6.6844833612047724E-4</v>
      </c>
      <c r="I50" s="302">
        <v>0</v>
      </c>
      <c r="J50" s="302">
        <f t="shared" si="31"/>
        <v>6.4981451365368981E-2</v>
      </c>
      <c r="K50" s="303"/>
      <c r="L50" s="302">
        <v>2.1051493426731693E-2</v>
      </c>
      <c r="M50" s="302">
        <v>3.0551401523869166E-4</v>
      </c>
      <c r="N50" s="302">
        <v>0</v>
      </c>
      <c r="O50" s="302">
        <f t="shared" si="30"/>
        <v>2.1357007441970385E-2</v>
      </c>
    </row>
    <row r="51" spans="1:15" s="236" customFormat="1" x14ac:dyDescent="0.2">
      <c r="A51" s="237" t="str">
        <f>name!E$12</f>
        <v>Elementary occupations</v>
      </c>
      <c r="B51" s="302">
        <v>3.458353765437476E-2</v>
      </c>
      <c r="C51" s="302">
        <v>9.1319746473701047E-3</v>
      </c>
      <c r="D51" s="302">
        <v>0.10517652999012526</v>
      </c>
      <c r="E51" s="302">
        <f t="shared" si="28"/>
        <v>0.14889204229187014</v>
      </c>
      <c r="F51" s="303"/>
      <c r="G51" s="302">
        <v>1.3787557745127636E-2</v>
      </c>
      <c r="H51" s="302">
        <v>8.4463000877111911E-4</v>
      </c>
      <c r="I51" s="302">
        <v>0</v>
      </c>
      <c r="J51" s="302">
        <f t="shared" si="31"/>
        <v>1.4632187753898754E-2</v>
      </c>
      <c r="K51" s="303"/>
      <c r="L51" s="302">
        <v>6.5316124979996407E-3</v>
      </c>
      <c r="M51" s="302">
        <v>8.5615161176580965E-4</v>
      </c>
      <c r="N51" s="302">
        <v>0</v>
      </c>
      <c r="O51" s="302">
        <f t="shared" si="30"/>
        <v>7.38776410976545E-3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0.78295830660715493</v>
      </c>
      <c r="C53" s="311">
        <f t="shared" ref="C53:E53" si="32">SUM(C43:C51)</f>
        <v>7.2204404532940192E-2</v>
      </c>
      <c r="D53" s="311">
        <f t="shared" si="32"/>
        <v>0.37283728885990464</v>
      </c>
      <c r="E53" s="311">
        <f t="shared" si="32"/>
        <v>1.2279999999999998</v>
      </c>
      <c r="F53" s="311"/>
      <c r="G53" s="311">
        <f t="shared" ref="G53:J53" si="33">SUM(G43:G51)</f>
        <v>0.37788925081431446</v>
      </c>
      <c r="H53" s="311">
        <f t="shared" si="33"/>
        <v>1.0110749185685646E-2</v>
      </c>
      <c r="I53" s="311">
        <f t="shared" si="33"/>
        <v>0</v>
      </c>
      <c r="J53" s="311">
        <f t="shared" si="33"/>
        <v>0.38800000000000012</v>
      </c>
      <c r="K53" s="311"/>
      <c r="L53" s="311">
        <f t="shared" ref="L53:O53" si="34">SUM(L43:L51)</f>
        <v>0.17879245283024719</v>
      </c>
      <c r="M53" s="311">
        <f t="shared" si="34"/>
        <v>5.2075471697528904E-3</v>
      </c>
      <c r="N53" s="311">
        <f t="shared" si="34"/>
        <v>0</v>
      </c>
      <c r="O53" s="311">
        <f t="shared" si="34"/>
        <v>0.18400000000000008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1.3391594341897324</v>
      </c>
      <c r="C60" s="302">
        <v>8.6115502604551614E-2</v>
      </c>
      <c r="D60" s="302">
        <v>5.4151674975937369E-2</v>
      </c>
      <c r="E60" s="302">
        <f>SUM(B60:D60)</f>
        <v>1.4794266117702215</v>
      </c>
      <c r="F60" s="303"/>
      <c r="G60" s="302">
        <v>1.8895205094880525</v>
      </c>
      <c r="H60" s="302">
        <v>8.0418991612259641E-2</v>
      </c>
      <c r="I60" s="302">
        <v>3.5749770321002607E-2</v>
      </c>
      <c r="J60" s="302">
        <f>SUM(G60:I60)</f>
        <v>2.005689271421315</v>
      </c>
      <c r="K60" s="303"/>
      <c r="L60" s="302">
        <v>1.4598652001579764</v>
      </c>
      <c r="M60" s="302">
        <v>5.9852465310585273E-2</v>
      </c>
      <c r="N60" s="302">
        <v>2.3037607723466431E-2</v>
      </c>
      <c r="O60" s="302">
        <f>SUM(L60:N60)</f>
        <v>1.542755273192028</v>
      </c>
    </row>
    <row r="61" spans="1:15" s="236" customFormat="1" x14ac:dyDescent="0.2">
      <c r="A61" s="237" t="str">
        <f>name!E$5</f>
        <v>Professional occupations</v>
      </c>
      <c r="B61" s="302">
        <v>1.032080338908554</v>
      </c>
      <c r="C61" s="302">
        <v>6.0238357758119691E-2</v>
      </c>
      <c r="D61" s="302">
        <v>5.5894189625763875E-2</v>
      </c>
      <c r="E61" s="302">
        <f t="shared" ref="E61:E68" si="35">SUM(B61:D61)</f>
        <v>1.1482128862924375</v>
      </c>
      <c r="F61" s="303"/>
      <c r="G61" s="302">
        <v>1.613627346094449</v>
      </c>
      <c r="H61" s="302">
        <v>4.4887286442595035E-2</v>
      </c>
      <c r="I61" s="302">
        <v>4.9772685188956986E-2</v>
      </c>
      <c r="J61" s="302">
        <f t="shared" ref="J61:J63" si="36">SUM(G61:I61)</f>
        <v>1.7082873177260012</v>
      </c>
      <c r="K61" s="303"/>
      <c r="L61" s="302">
        <v>1.89852226447575</v>
      </c>
      <c r="M61" s="302">
        <v>3.60357274908829E-2</v>
      </c>
      <c r="N61" s="302">
        <v>3.5160970939276802E-2</v>
      </c>
      <c r="O61" s="302">
        <f t="shared" ref="O61:O68" si="37">SUM(L61:N61)</f>
        <v>1.9697189629059098</v>
      </c>
    </row>
    <row r="62" spans="1:15" s="236" customFormat="1" x14ac:dyDescent="0.2">
      <c r="A62" s="237" t="str">
        <f>name!E$6</f>
        <v>Associate professional occupations</v>
      </c>
      <c r="B62" s="302">
        <v>1.4978202127625513</v>
      </c>
      <c r="C62" s="302">
        <v>0.11416229657990982</v>
      </c>
      <c r="D62" s="302">
        <v>2.7027941798933135E-2</v>
      </c>
      <c r="E62" s="302">
        <f t="shared" si="35"/>
        <v>1.6390104511413943</v>
      </c>
      <c r="F62" s="303"/>
      <c r="G62" s="302">
        <v>2.1745219945238761</v>
      </c>
      <c r="H62" s="302">
        <v>7.1437336090217768E-2</v>
      </c>
      <c r="I62" s="302">
        <v>1.4514674368144888E-2</v>
      </c>
      <c r="J62" s="302">
        <f t="shared" si="36"/>
        <v>2.2604740049822389</v>
      </c>
      <c r="K62" s="303"/>
      <c r="L62" s="302">
        <v>1.9221621574012147</v>
      </c>
      <c r="M62" s="302">
        <v>4.3394365303799108E-2</v>
      </c>
      <c r="N62" s="302">
        <v>8.217881570994184E-3</v>
      </c>
      <c r="O62" s="302">
        <f t="shared" si="37"/>
        <v>1.9737744042760079</v>
      </c>
    </row>
    <row r="63" spans="1:15" s="236" customFormat="1" x14ac:dyDescent="0.2">
      <c r="A63" s="237" t="str">
        <f>name!E$7</f>
        <v>Administrative and secretarial occupations</v>
      </c>
      <c r="B63" s="302">
        <v>0.87619824715795702</v>
      </c>
      <c r="C63" s="302">
        <v>0.30750655616246531</v>
      </c>
      <c r="D63" s="302">
        <v>2.8542428732046415E-2</v>
      </c>
      <c r="E63" s="302">
        <f t="shared" si="35"/>
        <v>1.2122472320524686</v>
      </c>
      <c r="F63" s="303"/>
      <c r="G63" s="302">
        <v>1.1565870663235061</v>
      </c>
      <c r="H63" s="302">
        <v>0.15369120153821303</v>
      </c>
      <c r="I63" s="302">
        <v>1.6749909870198119E-2</v>
      </c>
      <c r="J63" s="302">
        <f t="shared" si="36"/>
        <v>1.3270281777319173</v>
      </c>
      <c r="K63" s="303"/>
      <c r="L63" s="302">
        <v>1.0486199692080498</v>
      </c>
      <c r="M63" s="302">
        <v>7.1058017275686711E-2</v>
      </c>
      <c r="N63" s="302">
        <v>8.6943944514624606E-3</v>
      </c>
      <c r="O63" s="302">
        <f t="shared" si="37"/>
        <v>1.1283723809351989</v>
      </c>
    </row>
    <row r="64" spans="1:15" s="236" customFormat="1" x14ac:dyDescent="0.2">
      <c r="A64" s="237" t="str">
        <f>name!E$8</f>
        <v>Skilled trades occupations</v>
      </c>
      <c r="B64" s="302">
        <v>2.1512387408019706</v>
      </c>
      <c r="C64" s="302">
        <v>0.12919006209644909</v>
      </c>
      <c r="D64" s="302">
        <v>0.27833923473934841</v>
      </c>
      <c r="E64" s="302">
        <f t="shared" si="35"/>
        <v>2.5587680376377682</v>
      </c>
      <c r="F64" s="303"/>
      <c r="G64" s="302">
        <v>2.1486506177375846</v>
      </c>
      <c r="H64" s="302">
        <v>5.8043849274482875E-2</v>
      </c>
      <c r="I64" s="302">
        <v>0.1247299415174922</v>
      </c>
      <c r="J64" s="302">
        <f>SUM(G64:I64)</f>
        <v>2.3314244085295597</v>
      </c>
      <c r="K64" s="303"/>
      <c r="L64" s="302">
        <v>1.5506223004282147</v>
      </c>
      <c r="M64" s="302">
        <v>3.2166162931980373E-2</v>
      </c>
      <c r="N64" s="302">
        <v>9.0316016083923062E-2</v>
      </c>
      <c r="O64" s="302">
        <f t="shared" si="37"/>
        <v>1.6731044794441181</v>
      </c>
    </row>
    <row r="65" spans="1:15" s="236" customFormat="1" x14ac:dyDescent="0.2">
      <c r="A65" s="237" t="str">
        <f>name!E$9</f>
        <v>Caring, leisure and other service occupations</v>
      </c>
      <c r="B65" s="302">
        <v>0.11882865051994378</v>
      </c>
      <c r="C65" s="302">
        <v>5.1736964041484784E-2</v>
      </c>
      <c r="D65" s="302">
        <v>1.7400275704329397E-2</v>
      </c>
      <c r="E65" s="302">
        <f t="shared" si="35"/>
        <v>0.18796589026575794</v>
      </c>
      <c r="F65" s="303"/>
      <c r="G65" s="302">
        <v>0.14321166963151849</v>
      </c>
      <c r="H65" s="302">
        <v>2.3325032031820635E-2</v>
      </c>
      <c r="I65" s="302">
        <v>1.2190167444428626E-2</v>
      </c>
      <c r="J65" s="302">
        <f t="shared" ref="J65:J68" si="38">SUM(G65:I65)</f>
        <v>0.17872686910776775</v>
      </c>
      <c r="K65" s="303"/>
      <c r="L65" s="302">
        <v>0.10588729089997616</v>
      </c>
      <c r="M65" s="302">
        <v>1.2804704395307578E-2</v>
      </c>
      <c r="N65" s="302">
        <v>1.2003845878625782E-2</v>
      </c>
      <c r="O65" s="302">
        <f t="shared" si="37"/>
        <v>0.13069584117390953</v>
      </c>
    </row>
    <row r="66" spans="1:15" s="236" customFormat="1" x14ac:dyDescent="0.2">
      <c r="A66" s="237" t="str">
        <f>name!E$10</f>
        <v>Sales and customer service occupations</v>
      </c>
      <c r="B66" s="302">
        <v>0.31552085863888574</v>
      </c>
      <c r="C66" s="302">
        <v>0.28971981553587611</v>
      </c>
      <c r="D66" s="302">
        <v>2.5260363076669436E-2</v>
      </c>
      <c r="E66" s="302">
        <f t="shared" si="35"/>
        <v>0.63050103725143125</v>
      </c>
      <c r="F66" s="303"/>
      <c r="G66" s="302">
        <v>0.37083776099531401</v>
      </c>
      <c r="H66" s="302">
        <v>0.14909837875442075</v>
      </c>
      <c r="I66" s="302">
        <v>1.2135039481272697E-2</v>
      </c>
      <c r="J66" s="302">
        <f t="shared" si="38"/>
        <v>0.53207117923100744</v>
      </c>
      <c r="K66" s="303"/>
      <c r="L66" s="302">
        <v>0.32803634356872025</v>
      </c>
      <c r="M66" s="302">
        <v>0.10744503358279504</v>
      </c>
      <c r="N66" s="302">
        <v>7.7848301049165567E-3</v>
      </c>
      <c r="O66" s="302">
        <f t="shared" si="37"/>
        <v>0.44326620725643184</v>
      </c>
    </row>
    <row r="67" spans="1:15" s="236" customFormat="1" x14ac:dyDescent="0.2">
      <c r="A67" s="237" t="str">
        <f>name!E$11</f>
        <v>Process, plant and machine operatives</v>
      </c>
      <c r="B67" s="302">
        <v>6.550788215151746</v>
      </c>
      <c r="C67" s="302">
        <v>0.69471246532996067</v>
      </c>
      <c r="D67" s="302">
        <v>8.3443343351899332E-2</v>
      </c>
      <c r="E67" s="302">
        <f t="shared" si="35"/>
        <v>7.3289440238336061</v>
      </c>
      <c r="F67" s="303"/>
      <c r="G67" s="302">
        <v>6.5932825975410667</v>
      </c>
      <c r="H67" s="302">
        <v>0.37145452021241898</v>
      </c>
      <c r="I67" s="302">
        <v>5.2098615267143572E-2</v>
      </c>
      <c r="J67" s="302">
        <f t="shared" si="38"/>
        <v>7.0168357330206295</v>
      </c>
      <c r="K67" s="303"/>
      <c r="L67" s="302">
        <v>4.7274582557143745</v>
      </c>
      <c r="M67" s="302">
        <v>0.24338979091155752</v>
      </c>
      <c r="N67" s="302">
        <v>4.9919743995289083E-2</v>
      </c>
      <c r="O67" s="302">
        <f t="shared" si="37"/>
        <v>5.0207677906212211</v>
      </c>
    </row>
    <row r="68" spans="1:15" s="236" customFormat="1" x14ac:dyDescent="0.2">
      <c r="A68" s="237" t="str">
        <f>name!E$12</f>
        <v>Elementary occupations</v>
      </c>
      <c r="B68" s="302">
        <v>2.43178775586005</v>
      </c>
      <c r="C68" s="302">
        <v>0.7035613341840995</v>
      </c>
      <c r="D68" s="302">
        <v>5.3574739710777718E-2</v>
      </c>
      <c r="E68" s="302">
        <f t="shared" si="35"/>
        <v>3.1889238297549274</v>
      </c>
      <c r="F68" s="303"/>
      <c r="G68" s="302">
        <v>2.3944460879792069</v>
      </c>
      <c r="H68" s="302">
        <v>0.31629157738231684</v>
      </c>
      <c r="I68" s="302">
        <v>1.6725372888063646E-2</v>
      </c>
      <c r="J68" s="302">
        <f t="shared" si="38"/>
        <v>2.7274630382495872</v>
      </c>
      <c r="K68" s="303"/>
      <c r="L68" s="302">
        <v>2.2198034557579311</v>
      </c>
      <c r="M68" s="302">
        <v>0.42222699472957587</v>
      </c>
      <c r="N68" s="302">
        <v>5.5514209707675038E-2</v>
      </c>
      <c r="O68" s="302">
        <f t="shared" si="37"/>
        <v>2.6975446601951818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16.313422453991389</v>
      </c>
      <c r="C70" s="311">
        <f t="shared" ref="C70:E70" si="39">SUM(C60:C68)</f>
        <v>2.4369433542929166</v>
      </c>
      <c r="D70" s="311">
        <f t="shared" si="39"/>
        <v>0.62363419171570511</v>
      </c>
      <c r="E70" s="311">
        <f t="shared" si="39"/>
        <v>19.374000000000013</v>
      </c>
      <c r="F70" s="311"/>
      <c r="G70" s="311">
        <f t="shared" ref="G70:J70" si="40">SUM(G60:G68)</f>
        <v>18.484685650314578</v>
      </c>
      <c r="H70" s="311">
        <f t="shared" si="40"/>
        <v>1.2686481733387456</v>
      </c>
      <c r="I70" s="311">
        <f t="shared" si="40"/>
        <v>0.33466617634670337</v>
      </c>
      <c r="J70" s="311">
        <f t="shared" si="40"/>
        <v>20.088000000000026</v>
      </c>
      <c r="K70" s="311"/>
      <c r="L70" s="311">
        <f t="shared" ref="L70:O70" si="41">SUM(L60:L68)</f>
        <v>15.260977237612208</v>
      </c>
      <c r="M70" s="311">
        <f t="shared" si="41"/>
        <v>1.0283732619321704</v>
      </c>
      <c r="N70" s="311">
        <f t="shared" si="41"/>
        <v>0.29064950045562943</v>
      </c>
      <c r="O70" s="311">
        <f t="shared" si="41"/>
        <v>16.580000000000009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2.2674128677425314</v>
      </c>
      <c r="C77" s="302">
        <v>6.5264230811924076E-2</v>
      </c>
      <c r="D77" s="302">
        <v>0.1414332598527086</v>
      </c>
      <c r="E77" s="302">
        <f>SUM(B77:D77)</f>
        <v>2.474110358407164</v>
      </c>
      <c r="F77" s="303"/>
      <c r="G77" s="302">
        <v>2.4031357188091937</v>
      </c>
      <c r="H77" s="302">
        <v>0.18532860727843001</v>
      </c>
      <c r="I77" s="302">
        <v>0.14074201442190354</v>
      </c>
      <c r="J77" s="302">
        <f>SUM(G77:I77)</f>
        <v>2.7292063405095273</v>
      </c>
      <c r="K77" s="303"/>
      <c r="L77" s="302">
        <v>2.3620501018633568</v>
      </c>
      <c r="M77" s="302">
        <v>0.23372625398416785</v>
      </c>
      <c r="N77" s="302">
        <v>0.14363139185713106</v>
      </c>
      <c r="O77" s="302">
        <f>SUM(L77:N77)</f>
        <v>2.7394077477046559</v>
      </c>
    </row>
    <row r="78" spans="1:15" s="236" customFormat="1" x14ac:dyDescent="0.2">
      <c r="A78" s="237" t="str">
        <f>name!E$5</f>
        <v>Professional occupations</v>
      </c>
      <c r="B78" s="302">
        <v>3.0632681397105834</v>
      </c>
      <c r="C78" s="302">
        <v>5.2999039855752383E-2</v>
      </c>
      <c r="D78" s="302">
        <v>9.4225419411586603E-2</v>
      </c>
      <c r="E78" s="302">
        <f t="shared" ref="E78:E85" si="42">SUM(B78:D78)</f>
        <v>3.2104925989779223</v>
      </c>
      <c r="F78" s="303"/>
      <c r="G78" s="302">
        <v>3.5512974736262786</v>
      </c>
      <c r="H78" s="302">
        <v>0.13712135306325257</v>
      </c>
      <c r="I78" s="302">
        <v>6.4101887888383599E-2</v>
      </c>
      <c r="J78" s="302">
        <f t="shared" ref="J78:J80" si="43">SUM(G78:I78)</f>
        <v>3.7525207145779147</v>
      </c>
      <c r="K78" s="303"/>
      <c r="L78" s="302">
        <v>4.8797400367861412</v>
      </c>
      <c r="M78" s="302">
        <v>0.16927187431600804</v>
      </c>
      <c r="N78" s="302">
        <v>5.0460144400559133E-2</v>
      </c>
      <c r="O78" s="302">
        <f t="shared" ref="O78:O85" si="44">SUM(L78:N78)</f>
        <v>5.0994720555027087</v>
      </c>
    </row>
    <row r="79" spans="1:15" s="236" customFormat="1" x14ac:dyDescent="0.2">
      <c r="A79" s="237" t="str">
        <f>name!E$6</f>
        <v>Associate professional occupations</v>
      </c>
      <c r="B79" s="302">
        <v>2.1272787640057245</v>
      </c>
      <c r="C79" s="302">
        <v>5.9434914121116025E-2</v>
      </c>
      <c r="D79" s="302">
        <v>5.0131151857223742E-2</v>
      </c>
      <c r="E79" s="302">
        <f t="shared" si="42"/>
        <v>2.2368448299840642</v>
      </c>
      <c r="F79" s="303"/>
      <c r="G79" s="302">
        <v>2.324103357640718</v>
      </c>
      <c r="H79" s="302">
        <v>0.12124095194696197</v>
      </c>
      <c r="I79" s="302">
        <v>3.9078232591202154E-2</v>
      </c>
      <c r="J79" s="302">
        <f t="shared" si="43"/>
        <v>2.4844225421788821</v>
      </c>
      <c r="K79" s="303"/>
      <c r="L79" s="302">
        <v>2.4806550478836389</v>
      </c>
      <c r="M79" s="302">
        <v>0.11971787891337568</v>
      </c>
      <c r="N79" s="302">
        <v>4.0009751324242407E-2</v>
      </c>
      <c r="O79" s="302">
        <f t="shared" si="44"/>
        <v>2.6403826781212567</v>
      </c>
    </row>
    <row r="80" spans="1:15" s="236" customFormat="1" x14ac:dyDescent="0.2">
      <c r="A80" s="237" t="str">
        <f>name!E$7</f>
        <v>Administrative and secretarial occupations</v>
      </c>
      <c r="B80" s="302">
        <v>1.1083460717231233</v>
      </c>
      <c r="C80" s="302">
        <v>0.20579058785783025</v>
      </c>
      <c r="D80" s="302">
        <v>3.6699187901894005E-2</v>
      </c>
      <c r="E80" s="302">
        <f t="shared" si="42"/>
        <v>1.3508358474828477</v>
      </c>
      <c r="F80" s="303"/>
      <c r="G80" s="302">
        <v>1.0144283759750661</v>
      </c>
      <c r="H80" s="302">
        <v>0.38423199594861129</v>
      </c>
      <c r="I80" s="302">
        <v>5.0679560469306349E-2</v>
      </c>
      <c r="J80" s="302">
        <f t="shared" si="43"/>
        <v>1.4493399323929839</v>
      </c>
      <c r="K80" s="303"/>
      <c r="L80" s="302">
        <v>0.93966846801554427</v>
      </c>
      <c r="M80" s="302">
        <v>0.32176823884785266</v>
      </c>
      <c r="N80" s="302">
        <v>3.3553656954191262E-2</v>
      </c>
      <c r="O80" s="302">
        <f t="shared" si="44"/>
        <v>1.2949903638175881</v>
      </c>
    </row>
    <row r="81" spans="1:15" s="236" customFormat="1" x14ac:dyDescent="0.2">
      <c r="A81" s="237" t="str">
        <f>name!E$8</f>
        <v>Skilled trades occupations</v>
      </c>
      <c r="B81" s="302">
        <v>4.785074454522503</v>
      </c>
      <c r="C81" s="302">
        <v>7.6131856773474796E-2</v>
      </c>
      <c r="D81" s="302">
        <v>0.29575743840718627</v>
      </c>
      <c r="E81" s="302">
        <f t="shared" si="42"/>
        <v>5.1569637497031637</v>
      </c>
      <c r="F81" s="303"/>
      <c r="G81" s="302">
        <v>3.7009318361387806</v>
      </c>
      <c r="H81" s="302">
        <v>0.11531990715818721</v>
      </c>
      <c r="I81" s="302">
        <v>0.11569385209920201</v>
      </c>
      <c r="J81" s="302">
        <f>SUM(G81:I81)</f>
        <v>3.9319455953961699</v>
      </c>
      <c r="K81" s="303"/>
      <c r="L81" s="302">
        <v>3.0687134685562198</v>
      </c>
      <c r="M81" s="302">
        <v>0.12458298443959961</v>
      </c>
      <c r="N81" s="302">
        <v>0.14671363395039291</v>
      </c>
      <c r="O81" s="302">
        <f t="shared" si="44"/>
        <v>3.3400100869462124</v>
      </c>
    </row>
    <row r="82" spans="1:15" s="236" customFormat="1" x14ac:dyDescent="0.2">
      <c r="A82" s="237" t="str">
        <f>name!E$9</f>
        <v>Caring, leisure and other service occupations</v>
      </c>
      <c r="B82" s="302">
        <v>0.26014322526898948</v>
      </c>
      <c r="C82" s="302">
        <v>3.6851446934195828E-2</v>
      </c>
      <c r="D82" s="302">
        <v>2.2177063708535484E-2</v>
      </c>
      <c r="E82" s="302">
        <f t="shared" si="42"/>
        <v>0.31917173591172082</v>
      </c>
      <c r="F82" s="303"/>
      <c r="G82" s="302">
        <v>0.20734840793113832</v>
      </c>
      <c r="H82" s="302">
        <v>5.8591177286077885E-2</v>
      </c>
      <c r="I82" s="302">
        <v>5.0538288853377987E-2</v>
      </c>
      <c r="J82" s="302">
        <f t="shared" ref="J82:J85" si="45">SUM(G82:I82)</f>
        <v>0.31647787407059419</v>
      </c>
      <c r="K82" s="303"/>
      <c r="L82" s="302">
        <v>0.15787425099224986</v>
      </c>
      <c r="M82" s="302">
        <v>4.3087892905329418E-2</v>
      </c>
      <c r="N82" s="302">
        <v>6.3713628639452E-2</v>
      </c>
      <c r="O82" s="302">
        <f t="shared" si="44"/>
        <v>0.26467577253703128</v>
      </c>
    </row>
    <row r="83" spans="1:15" s="236" customFormat="1" x14ac:dyDescent="0.2">
      <c r="A83" s="237" t="str">
        <f>name!E$10</f>
        <v>Sales and customer service occupations</v>
      </c>
      <c r="B83" s="302">
        <v>0.55358596928929205</v>
      </c>
      <c r="C83" s="302">
        <v>5.4803244106345843E-2</v>
      </c>
      <c r="D83" s="302">
        <v>2.418892317371097E-2</v>
      </c>
      <c r="E83" s="302">
        <f t="shared" si="42"/>
        <v>0.63257813656934891</v>
      </c>
      <c r="F83" s="303"/>
      <c r="G83" s="302">
        <v>0.49788630571459991</v>
      </c>
      <c r="H83" s="302">
        <v>0.10480791466278246</v>
      </c>
      <c r="I83" s="302">
        <v>2.3009212930802391E-2</v>
      </c>
      <c r="J83" s="302">
        <f t="shared" si="45"/>
        <v>0.62570343330818479</v>
      </c>
      <c r="K83" s="303"/>
      <c r="L83" s="302">
        <v>0.5176670087554861</v>
      </c>
      <c r="M83" s="302">
        <v>0.13491249989580101</v>
      </c>
      <c r="N83" s="302">
        <v>1.7767536950171081E-2</v>
      </c>
      <c r="O83" s="302">
        <f t="shared" si="44"/>
        <v>0.67034704560145819</v>
      </c>
    </row>
    <row r="84" spans="1:15" s="236" customFormat="1" x14ac:dyDescent="0.2">
      <c r="A84" s="237" t="str">
        <f>name!E$11</f>
        <v>Process, plant and machine operatives</v>
      </c>
      <c r="B84" s="302">
        <v>1.8764580364847234</v>
      </c>
      <c r="C84" s="302">
        <v>8.2174208299947288E-2</v>
      </c>
      <c r="D84" s="302">
        <v>3.9695009159308556E-2</v>
      </c>
      <c r="E84" s="302">
        <f t="shared" si="42"/>
        <v>1.9983272539439791</v>
      </c>
      <c r="F84" s="303"/>
      <c r="G84" s="302">
        <v>1.3423830629799034</v>
      </c>
      <c r="H84" s="302">
        <v>0.11535694963778093</v>
      </c>
      <c r="I84" s="302">
        <v>2.8098596230521012E-2</v>
      </c>
      <c r="J84" s="302">
        <f t="shared" si="45"/>
        <v>1.4858386088482052</v>
      </c>
      <c r="K84" s="303"/>
      <c r="L84" s="302">
        <v>1.1389704402506851</v>
      </c>
      <c r="M84" s="302">
        <v>0.10889253461132448</v>
      </c>
      <c r="N84" s="302">
        <v>3.5026227610078751E-2</v>
      </c>
      <c r="O84" s="302">
        <f t="shared" si="44"/>
        <v>1.2828892024720884</v>
      </c>
    </row>
    <row r="85" spans="1:15" s="236" customFormat="1" x14ac:dyDescent="0.2">
      <c r="A85" s="237" t="str">
        <f>name!E$12</f>
        <v>Elementary occupations</v>
      </c>
      <c r="B85" s="302">
        <v>0.82903351290744243</v>
      </c>
      <c r="C85" s="302">
        <v>8.6041356664610685E-2</v>
      </c>
      <c r="D85" s="302">
        <v>5.6600619447731149E-2</v>
      </c>
      <c r="E85" s="302">
        <f t="shared" si="42"/>
        <v>0.97167548901978429</v>
      </c>
      <c r="F85" s="303"/>
      <c r="G85" s="302">
        <v>0.59484823193510239</v>
      </c>
      <c r="H85" s="302">
        <v>0.12594544201567531</v>
      </c>
      <c r="I85" s="302">
        <v>5.5751284766785231E-2</v>
      </c>
      <c r="J85" s="302">
        <f t="shared" si="45"/>
        <v>0.77654495871756291</v>
      </c>
      <c r="K85" s="303"/>
      <c r="L85" s="302">
        <v>0.59063375912919491</v>
      </c>
      <c r="M85" s="302">
        <v>0.22627945962519941</v>
      </c>
      <c r="N85" s="302">
        <v>9.4911828542631027E-2</v>
      </c>
      <c r="O85" s="302">
        <f t="shared" si="44"/>
        <v>0.9118250472970254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16.870601041654911</v>
      </c>
      <c r="C87" s="311">
        <f t="shared" ref="C87:E87" si="46">SUM(C77:C85)</f>
        <v>0.71949088542519712</v>
      </c>
      <c r="D87" s="311">
        <f t="shared" si="46"/>
        <v>0.76090807291988538</v>
      </c>
      <c r="E87" s="311">
        <f t="shared" si="46"/>
        <v>18.350999999999996</v>
      </c>
      <c r="F87" s="311"/>
      <c r="G87" s="311">
        <f t="shared" ref="G87:J87" si="47">SUM(G77:G85)</f>
        <v>15.636362770750782</v>
      </c>
      <c r="H87" s="311">
        <f t="shared" si="47"/>
        <v>1.3479442989977597</v>
      </c>
      <c r="I87" s="311">
        <f t="shared" si="47"/>
        <v>0.56769293025148426</v>
      </c>
      <c r="J87" s="311">
        <f t="shared" si="47"/>
        <v>17.552000000000024</v>
      </c>
      <c r="K87" s="311"/>
      <c r="L87" s="311">
        <f t="shared" ref="L87:O87" si="48">SUM(L77:L85)</f>
        <v>16.135972582232515</v>
      </c>
      <c r="M87" s="311">
        <f t="shared" si="48"/>
        <v>1.4822396175386581</v>
      </c>
      <c r="N87" s="311">
        <f t="shared" si="48"/>
        <v>0.62578780022884961</v>
      </c>
      <c r="O87" s="311">
        <f t="shared" si="48"/>
        <v>18.244000000000028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7.2751024252826868</v>
      </c>
      <c r="C94" s="302">
        <v>0.25915376941371387</v>
      </c>
      <c r="D94" s="302">
        <v>1.4816811265681422</v>
      </c>
      <c r="E94" s="302">
        <f>SUM(B94:D94)</f>
        <v>9.0159373212645431</v>
      </c>
      <c r="F94" s="303"/>
      <c r="G94" s="302">
        <v>8.8649765820733162</v>
      </c>
      <c r="H94" s="302">
        <v>0.67661634233935564</v>
      </c>
      <c r="I94" s="302">
        <v>0.95151933944741174</v>
      </c>
      <c r="J94" s="302">
        <f>SUM(G94:I94)</f>
        <v>10.493112263860084</v>
      </c>
      <c r="K94" s="303"/>
      <c r="L94" s="302">
        <v>6.711101949400172</v>
      </c>
      <c r="M94" s="302">
        <v>0.58103466981473928</v>
      </c>
      <c r="N94" s="302">
        <v>0.81034354006523157</v>
      </c>
      <c r="O94" s="302">
        <f>SUM(L94:N94)</f>
        <v>8.1024801592801428</v>
      </c>
    </row>
    <row r="95" spans="1:15" s="236" customFormat="1" x14ac:dyDescent="0.2">
      <c r="A95" s="237" t="str">
        <f>name!E$5</f>
        <v>Professional occupations</v>
      </c>
      <c r="B95" s="302">
        <v>8.1787363146801759</v>
      </c>
      <c r="C95" s="302">
        <v>0.24558844461626669</v>
      </c>
      <c r="D95" s="302">
        <v>0.75752945795337578</v>
      </c>
      <c r="E95" s="302">
        <f t="shared" ref="E95:E102" si="49">SUM(B95:D95)</f>
        <v>9.1818542172498194</v>
      </c>
      <c r="F95" s="303"/>
      <c r="G95" s="302">
        <v>11.139989804479193</v>
      </c>
      <c r="H95" s="302">
        <v>0.57976644205145111</v>
      </c>
      <c r="I95" s="302">
        <v>0.50427321526960545</v>
      </c>
      <c r="J95" s="302">
        <f t="shared" ref="J95:J97" si="50">SUM(G95:I95)</f>
        <v>12.224029461800249</v>
      </c>
      <c r="K95" s="303"/>
      <c r="L95" s="302">
        <v>11.974818074831017</v>
      </c>
      <c r="M95" s="302">
        <v>0.49077207212377572</v>
      </c>
      <c r="N95" s="302">
        <v>0.3578886162697904</v>
      </c>
      <c r="O95" s="302">
        <f t="shared" ref="O95:O102" si="51">SUM(L95:N95)</f>
        <v>12.823478763224582</v>
      </c>
    </row>
    <row r="96" spans="1:15" s="236" customFormat="1" x14ac:dyDescent="0.2">
      <c r="A96" s="237" t="str">
        <f>name!E$6</f>
        <v>Associate professional occupations</v>
      </c>
      <c r="B96" s="302">
        <v>6.1208904205691921</v>
      </c>
      <c r="C96" s="302">
        <v>0.40496293239076425</v>
      </c>
      <c r="D96" s="302">
        <v>0.70495763590445337</v>
      </c>
      <c r="E96" s="302">
        <f t="shared" si="49"/>
        <v>7.230810988864409</v>
      </c>
      <c r="F96" s="303"/>
      <c r="G96" s="302">
        <v>7.6469300257632105</v>
      </c>
      <c r="H96" s="302">
        <v>0.8221913727138116</v>
      </c>
      <c r="I96" s="302">
        <v>0.4800779989655965</v>
      </c>
      <c r="J96" s="302">
        <f t="shared" si="50"/>
        <v>8.9491993974426176</v>
      </c>
      <c r="K96" s="303"/>
      <c r="L96" s="302">
        <v>6.3729095624289531</v>
      </c>
      <c r="M96" s="302">
        <v>0.51632132854746127</v>
      </c>
      <c r="N96" s="302">
        <v>0.36015645819822817</v>
      </c>
      <c r="O96" s="302">
        <f t="shared" si="51"/>
        <v>7.2493873491746417</v>
      </c>
    </row>
    <row r="97" spans="1:15" s="236" customFormat="1" x14ac:dyDescent="0.2">
      <c r="A97" s="237" t="str">
        <f>name!E$7</f>
        <v>Administrative and secretarial occupations</v>
      </c>
      <c r="B97" s="302">
        <v>4.0344198460435789</v>
      </c>
      <c r="C97" s="302">
        <v>1.4524343872344161</v>
      </c>
      <c r="D97" s="302">
        <v>0.27149695305053123</v>
      </c>
      <c r="E97" s="302">
        <f t="shared" si="49"/>
        <v>5.7583511863285262</v>
      </c>
      <c r="F97" s="303"/>
      <c r="G97" s="302">
        <v>4.3270234821374203</v>
      </c>
      <c r="H97" s="302">
        <v>1.7599197168537013</v>
      </c>
      <c r="I97" s="302">
        <v>0.16319804506513361</v>
      </c>
      <c r="J97" s="302">
        <f t="shared" si="50"/>
        <v>6.2501412440562554</v>
      </c>
      <c r="K97" s="303"/>
      <c r="L97" s="302">
        <v>3.469729985975774</v>
      </c>
      <c r="M97" s="302">
        <v>1.0339473932102579</v>
      </c>
      <c r="N97" s="302">
        <v>0.13251775097677843</v>
      </c>
      <c r="O97" s="302">
        <f t="shared" si="51"/>
        <v>4.6361951301628102</v>
      </c>
    </row>
    <row r="98" spans="1:15" s="236" customFormat="1" x14ac:dyDescent="0.2">
      <c r="A98" s="237" t="str">
        <f>name!E$8</f>
        <v>Skilled trades occupations</v>
      </c>
      <c r="B98" s="302">
        <v>22.195901093914646</v>
      </c>
      <c r="C98" s="302">
        <v>0.53719380896557267</v>
      </c>
      <c r="D98" s="302">
        <v>4.2527647784350933</v>
      </c>
      <c r="E98" s="302">
        <f t="shared" si="49"/>
        <v>26.985859681315311</v>
      </c>
      <c r="F98" s="303"/>
      <c r="G98" s="302">
        <v>18.940240878580635</v>
      </c>
      <c r="H98" s="302">
        <v>0.83104555286898285</v>
      </c>
      <c r="I98" s="302">
        <v>1.7640604659943107</v>
      </c>
      <c r="J98" s="302">
        <f>SUM(G98:I98)</f>
        <v>21.535346897443929</v>
      </c>
      <c r="K98" s="303"/>
      <c r="L98" s="302">
        <v>13.547055199984479</v>
      </c>
      <c r="M98" s="302">
        <v>0.67235191024995788</v>
      </c>
      <c r="N98" s="302">
        <v>1.3341654398544514</v>
      </c>
      <c r="O98" s="302">
        <f t="shared" si="51"/>
        <v>15.553572550088889</v>
      </c>
    </row>
    <row r="99" spans="1:15" s="236" customFormat="1" x14ac:dyDescent="0.2">
      <c r="A99" s="237" t="str">
        <f>name!E$9</f>
        <v>Caring, leisure and other service occupations</v>
      </c>
      <c r="B99" s="302">
        <v>0.7616841942968513</v>
      </c>
      <c r="C99" s="302">
        <v>0.1455393640387653</v>
      </c>
      <c r="D99" s="302">
        <v>0.16515252731451208</v>
      </c>
      <c r="E99" s="302">
        <f t="shared" si="49"/>
        <v>1.0723760856501288</v>
      </c>
      <c r="F99" s="303"/>
      <c r="G99" s="302">
        <v>0.82874100260145078</v>
      </c>
      <c r="H99" s="302">
        <v>0.20911435505904305</v>
      </c>
      <c r="I99" s="302">
        <v>0.18247134377454297</v>
      </c>
      <c r="J99" s="302">
        <f t="shared" ref="J99:J102" si="52">SUM(G99:I99)</f>
        <v>1.2203267014350367</v>
      </c>
      <c r="K99" s="303"/>
      <c r="L99" s="302">
        <v>0.69858942951022462</v>
      </c>
      <c r="M99" s="302">
        <v>0.11402599839656266</v>
      </c>
      <c r="N99" s="302">
        <v>0.18108845598361203</v>
      </c>
      <c r="O99" s="302">
        <f t="shared" si="51"/>
        <v>0.99370388389039932</v>
      </c>
    </row>
    <row r="100" spans="1:15" s="236" customFormat="1" x14ac:dyDescent="0.2">
      <c r="A100" s="237" t="str">
        <f>name!E$10</f>
        <v>Sales and customer service occupations</v>
      </c>
      <c r="B100" s="302">
        <v>1.6355118224917236</v>
      </c>
      <c r="C100" s="302">
        <v>0.45164979779459907</v>
      </c>
      <c r="D100" s="302">
        <v>0.27220395939250935</v>
      </c>
      <c r="E100" s="302">
        <f t="shared" si="49"/>
        <v>2.359365579678832</v>
      </c>
      <c r="F100" s="303"/>
      <c r="G100" s="302">
        <v>1.6420235229647624</v>
      </c>
      <c r="H100" s="302">
        <v>0.69993589018922819</v>
      </c>
      <c r="I100" s="302">
        <v>0.12576650306598058</v>
      </c>
      <c r="J100" s="302">
        <f t="shared" si="52"/>
        <v>2.4677259162199712</v>
      </c>
      <c r="K100" s="303"/>
      <c r="L100" s="302">
        <v>1.3954689220241256</v>
      </c>
      <c r="M100" s="302">
        <v>0.55873546593159751</v>
      </c>
      <c r="N100" s="302">
        <v>7.6619951315930787E-2</v>
      </c>
      <c r="O100" s="302">
        <f t="shared" si="51"/>
        <v>2.0308243392716538</v>
      </c>
    </row>
    <row r="101" spans="1:15" s="236" customFormat="1" x14ac:dyDescent="0.2">
      <c r="A101" s="237" t="str">
        <f>name!E$11</f>
        <v>Process, plant and machine operatives</v>
      </c>
      <c r="B101" s="302">
        <v>15.481036664614525</v>
      </c>
      <c r="C101" s="302">
        <v>0.72812362927489704</v>
      </c>
      <c r="D101" s="302">
        <v>0.84064405695405919</v>
      </c>
      <c r="E101" s="302">
        <f t="shared" si="49"/>
        <v>17.04980435084348</v>
      </c>
      <c r="F101" s="303"/>
      <c r="G101" s="302">
        <v>13.328136685418961</v>
      </c>
      <c r="H101" s="302">
        <v>1.3165422555205832</v>
      </c>
      <c r="I101" s="302">
        <v>0.57009367303146197</v>
      </c>
      <c r="J101" s="302">
        <f t="shared" si="52"/>
        <v>15.214772613971006</v>
      </c>
      <c r="K101" s="303"/>
      <c r="L101" s="302">
        <v>9.7236538588591728</v>
      </c>
      <c r="M101" s="302">
        <v>1.1213446526573021</v>
      </c>
      <c r="N101" s="302">
        <v>0.46664016937125802</v>
      </c>
      <c r="O101" s="302">
        <f t="shared" si="51"/>
        <v>11.311638680887734</v>
      </c>
    </row>
    <row r="102" spans="1:15" s="236" customFormat="1" x14ac:dyDescent="0.2">
      <c r="A102" s="237" t="str">
        <f>name!E$12</f>
        <v>Elementary occupations</v>
      </c>
      <c r="B102" s="302">
        <v>4.7392002777363444</v>
      </c>
      <c r="C102" s="302">
        <v>0.82011042339803208</v>
      </c>
      <c r="D102" s="302">
        <v>0.83632988767032934</v>
      </c>
      <c r="E102" s="302">
        <f t="shared" si="49"/>
        <v>6.3956405888047057</v>
      </c>
      <c r="F102" s="303"/>
      <c r="G102" s="302">
        <v>4.0893577678879947</v>
      </c>
      <c r="H102" s="302">
        <v>1.2703018161667712</v>
      </c>
      <c r="I102" s="302">
        <v>0.45568591971616629</v>
      </c>
      <c r="J102" s="302">
        <f t="shared" si="52"/>
        <v>5.8153455037709323</v>
      </c>
      <c r="K102" s="303"/>
      <c r="L102" s="302">
        <v>3.1079766603111447</v>
      </c>
      <c r="M102" s="302">
        <v>1.4906090099412981</v>
      </c>
      <c r="N102" s="302">
        <v>0.41313347376673221</v>
      </c>
      <c r="O102" s="302">
        <f t="shared" si="51"/>
        <v>5.0117191440191746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70.422483059629712</v>
      </c>
      <c r="C104" s="311">
        <f t="shared" ref="C104:E104" si="53">SUM(C94:C102)</f>
        <v>5.0447565571270268</v>
      </c>
      <c r="D104" s="311">
        <f t="shared" si="53"/>
        <v>9.5827603832430057</v>
      </c>
      <c r="E104" s="311">
        <f t="shared" si="53"/>
        <v>85.049999999999756</v>
      </c>
      <c r="F104" s="311"/>
      <c r="G104" s="311">
        <f t="shared" ref="G104:J104" si="54">SUM(G94:G102)</f>
        <v>70.807419751906949</v>
      </c>
      <c r="H104" s="311">
        <f t="shared" si="54"/>
        <v>8.1654337437629287</v>
      </c>
      <c r="I104" s="311">
        <f t="shared" si="54"/>
        <v>5.1971465043302087</v>
      </c>
      <c r="J104" s="311">
        <f t="shared" si="54"/>
        <v>84.170000000000073</v>
      </c>
      <c r="K104" s="311"/>
      <c r="L104" s="311">
        <f t="shared" ref="L104:O104" si="55">SUM(L94:L102)</f>
        <v>57.001303643325059</v>
      </c>
      <c r="M104" s="311">
        <f t="shared" si="55"/>
        <v>6.5791425008729529</v>
      </c>
      <c r="N104" s="311">
        <f t="shared" si="55"/>
        <v>4.132553855802013</v>
      </c>
      <c r="O104" s="311">
        <f t="shared" si="55"/>
        <v>67.713000000000022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0.67055160309206907</v>
      </c>
      <c r="C111" s="302">
        <v>3.6251130050768514E-2</v>
      </c>
      <c r="D111" s="302">
        <v>0.11192870416947141</v>
      </c>
      <c r="E111" s="302">
        <f>SUM(B111:D111)</f>
        <v>0.81873143731230902</v>
      </c>
      <c r="F111" s="303"/>
      <c r="G111" s="302">
        <v>0.54012283155107754</v>
      </c>
      <c r="H111" s="302">
        <v>2.1496076674533834E-2</v>
      </c>
      <c r="I111" s="302">
        <v>0</v>
      </c>
      <c r="J111" s="302">
        <f>SUM(G111:I111)</f>
        <v>0.56161890822561134</v>
      </c>
      <c r="K111" s="303"/>
      <c r="L111" s="302">
        <v>0.46184743298231046</v>
      </c>
      <c r="M111" s="302">
        <v>2.323119006329909E-2</v>
      </c>
      <c r="N111" s="302">
        <v>0</v>
      </c>
      <c r="O111" s="302">
        <f>SUM(L111:N111)</f>
        <v>0.48507862304560956</v>
      </c>
    </row>
    <row r="112" spans="1:15" s="236" customFormat="1" x14ac:dyDescent="0.2">
      <c r="A112" s="237" t="str">
        <f>name!E$5</f>
        <v>Professional occupations</v>
      </c>
      <c r="B112" s="302">
        <v>1.1764700466911948</v>
      </c>
      <c r="C112" s="302">
        <v>4.783430116641256E-2</v>
      </c>
      <c r="D112" s="302">
        <v>0.13917641132618563</v>
      </c>
      <c r="E112" s="302">
        <f t="shared" ref="E112:E119" si="56">SUM(B112:D112)</f>
        <v>1.3634807591837932</v>
      </c>
      <c r="F112" s="303"/>
      <c r="G112" s="302">
        <v>1.0749230588856074</v>
      </c>
      <c r="H112" s="302">
        <v>2.6632175500613569E-2</v>
      </c>
      <c r="I112" s="302">
        <v>0</v>
      </c>
      <c r="J112" s="302">
        <f t="shared" ref="J112:J114" si="57">SUM(G112:I112)</f>
        <v>1.1015552343862209</v>
      </c>
      <c r="K112" s="303"/>
      <c r="L112" s="302">
        <v>1.2322729765987301</v>
      </c>
      <c r="M112" s="302">
        <v>2.976188038100944E-2</v>
      </c>
      <c r="N112" s="302">
        <v>0</v>
      </c>
      <c r="O112" s="302">
        <f t="shared" ref="O112:O119" si="58">SUM(L112:N112)</f>
        <v>1.2620348569797395</v>
      </c>
    </row>
    <row r="113" spans="1:15" s="236" customFormat="1" x14ac:dyDescent="0.2">
      <c r="A113" s="237" t="str">
        <f>name!E$6</f>
        <v>Associate professional occupations</v>
      </c>
      <c r="B113" s="302">
        <v>0.78888602714350153</v>
      </c>
      <c r="C113" s="302">
        <v>7.5870629014944319E-2</v>
      </c>
      <c r="D113" s="302">
        <v>4.6625800117679896E-2</v>
      </c>
      <c r="E113" s="302">
        <f t="shared" si="56"/>
        <v>0.9113824562761258</v>
      </c>
      <c r="F113" s="303"/>
      <c r="G113" s="302">
        <v>0.67525391895289988</v>
      </c>
      <c r="H113" s="302">
        <v>3.3831616620011475E-2</v>
      </c>
      <c r="I113" s="302">
        <v>0</v>
      </c>
      <c r="J113" s="302">
        <f t="shared" si="57"/>
        <v>0.70908553557291132</v>
      </c>
      <c r="K113" s="303"/>
      <c r="L113" s="302">
        <v>0.58421527721965405</v>
      </c>
      <c r="M113" s="302">
        <v>3.2101343448345671E-2</v>
      </c>
      <c r="N113" s="302">
        <v>0</v>
      </c>
      <c r="O113" s="302">
        <f t="shared" si="58"/>
        <v>0.61631662066799975</v>
      </c>
    </row>
    <row r="114" spans="1:15" s="236" customFormat="1" x14ac:dyDescent="0.2">
      <c r="A114" s="237" t="str">
        <f>name!E$7</f>
        <v>Administrative and secretarial occupations</v>
      </c>
      <c r="B114" s="302">
        <v>0.93612152652454905</v>
      </c>
      <c r="C114" s="302">
        <v>0.24709571984514864</v>
      </c>
      <c r="D114" s="302">
        <v>3.9760734079075807E-2</v>
      </c>
      <c r="E114" s="302">
        <f t="shared" si="56"/>
        <v>1.2229779804487735</v>
      </c>
      <c r="F114" s="303"/>
      <c r="G114" s="302">
        <v>0.69991236180984573</v>
      </c>
      <c r="H114" s="302">
        <v>9.6573374822302216E-2</v>
      </c>
      <c r="I114" s="302">
        <v>0</v>
      </c>
      <c r="J114" s="302">
        <f t="shared" si="57"/>
        <v>0.79648573663214794</v>
      </c>
      <c r="K114" s="303"/>
      <c r="L114" s="302">
        <v>0.67373387703136989</v>
      </c>
      <c r="M114" s="302">
        <v>7.8123901500091422E-2</v>
      </c>
      <c r="N114" s="302">
        <v>0</v>
      </c>
      <c r="O114" s="302">
        <f t="shared" si="58"/>
        <v>0.7518577785314613</v>
      </c>
    </row>
    <row r="115" spans="1:15" s="236" customFormat="1" x14ac:dyDescent="0.2">
      <c r="A115" s="237" t="str">
        <f>name!E$8</f>
        <v>Skilled trades occupations</v>
      </c>
      <c r="B115" s="302">
        <v>0.71648630700454774</v>
      </c>
      <c r="C115" s="302">
        <v>2.200946112914803E-2</v>
      </c>
      <c r="D115" s="302">
        <v>0.1127045202741804</v>
      </c>
      <c r="E115" s="302">
        <f t="shared" si="56"/>
        <v>0.8512002884078762</v>
      </c>
      <c r="F115" s="303"/>
      <c r="G115" s="302">
        <v>0.42379023214766431</v>
      </c>
      <c r="H115" s="302">
        <v>6.59332396666263E-3</v>
      </c>
      <c r="I115" s="302">
        <v>0</v>
      </c>
      <c r="J115" s="302">
        <f>SUM(G115:I115)</f>
        <v>0.43038355611432694</v>
      </c>
      <c r="K115" s="303"/>
      <c r="L115" s="302">
        <v>0.2443565072631399</v>
      </c>
      <c r="M115" s="302">
        <v>5.319151673969731E-3</v>
      </c>
      <c r="N115" s="302">
        <v>0</v>
      </c>
      <c r="O115" s="302">
        <f t="shared" si="58"/>
        <v>0.24967565893710963</v>
      </c>
    </row>
    <row r="116" spans="1:15" s="236" customFormat="1" x14ac:dyDescent="0.2">
      <c r="A116" s="237" t="str">
        <f>name!E$9</f>
        <v>Caring, leisure and other service occupations</v>
      </c>
      <c r="B116" s="302">
        <v>8.968696374455222E-2</v>
      </c>
      <c r="C116" s="302">
        <v>9.6631636526912767E-3</v>
      </c>
      <c r="D116" s="302">
        <v>5.924573061031323E-3</v>
      </c>
      <c r="E116" s="302">
        <f t="shared" si="56"/>
        <v>0.10527470045827482</v>
      </c>
      <c r="F116" s="303"/>
      <c r="G116" s="302">
        <v>6.6438950331634453E-2</v>
      </c>
      <c r="H116" s="302">
        <v>4.225587669876775E-3</v>
      </c>
      <c r="I116" s="302">
        <v>0</v>
      </c>
      <c r="J116" s="302">
        <f t="shared" ref="J116:J119" si="59">SUM(G116:I116)</f>
        <v>7.0664538001511235E-2</v>
      </c>
      <c r="K116" s="303"/>
      <c r="L116" s="302">
        <v>5.7073344868366627E-2</v>
      </c>
      <c r="M116" s="302">
        <v>3.4133955438053571E-3</v>
      </c>
      <c r="N116" s="302">
        <v>0</v>
      </c>
      <c r="O116" s="302">
        <f t="shared" si="58"/>
        <v>6.0486740412171981E-2</v>
      </c>
    </row>
    <row r="117" spans="1:15" s="236" customFormat="1" x14ac:dyDescent="0.2">
      <c r="A117" s="237" t="str">
        <f>name!E$10</f>
        <v>Sales and customer service occupations</v>
      </c>
      <c r="B117" s="302">
        <v>0.63089503430553051</v>
      </c>
      <c r="C117" s="302">
        <v>0.26109997331669538</v>
      </c>
      <c r="D117" s="302">
        <v>6.358818078853487E-2</v>
      </c>
      <c r="E117" s="302">
        <f t="shared" si="56"/>
        <v>0.95558318841076073</v>
      </c>
      <c r="F117" s="303"/>
      <c r="G117" s="302">
        <v>0.4628261698754611</v>
      </c>
      <c r="H117" s="302">
        <v>0.11912085850422528</v>
      </c>
      <c r="I117" s="302">
        <v>0</v>
      </c>
      <c r="J117" s="302">
        <f t="shared" si="59"/>
        <v>0.58194702837968637</v>
      </c>
      <c r="K117" s="303"/>
      <c r="L117" s="302">
        <v>0.49514538050649964</v>
      </c>
      <c r="M117" s="302">
        <v>0.12554619039479789</v>
      </c>
      <c r="N117" s="302">
        <v>0</v>
      </c>
      <c r="O117" s="302">
        <f t="shared" si="58"/>
        <v>0.62069157090129756</v>
      </c>
    </row>
    <row r="118" spans="1:15" s="236" customFormat="1" x14ac:dyDescent="0.2">
      <c r="A118" s="237" t="str">
        <f>name!E$11</f>
        <v>Process, plant and machine operatives</v>
      </c>
      <c r="B118" s="302">
        <v>0.3194862552996065</v>
      </c>
      <c r="C118" s="302">
        <v>9.6395977565528774E-3</v>
      </c>
      <c r="D118" s="302">
        <v>6.9884819201691858E-2</v>
      </c>
      <c r="E118" s="302">
        <f t="shared" si="56"/>
        <v>0.39901067225785125</v>
      </c>
      <c r="F118" s="303"/>
      <c r="G118" s="302">
        <v>0.19595858011300185</v>
      </c>
      <c r="H118" s="302">
        <v>4.8327430097287166E-3</v>
      </c>
      <c r="I118" s="302">
        <v>0</v>
      </c>
      <c r="J118" s="302">
        <f t="shared" si="59"/>
        <v>0.20079132312273057</v>
      </c>
      <c r="K118" s="303"/>
      <c r="L118" s="302">
        <v>0.17093546512048147</v>
      </c>
      <c r="M118" s="302">
        <v>4.5904624644964882E-3</v>
      </c>
      <c r="N118" s="302">
        <v>0</v>
      </c>
      <c r="O118" s="302">
        <f t="shared" si="58"/>
        <v>0.17552592758497795</v>
      </c>
    </row>
    <row r="119" spans="1:15" s="236" customFormat="1" x14ac:dyDescent="0.2">
      <c r="A119" s="237" t="str">
        <f>name!E$12</f>
        <v>Elementary occupations</v>
      </c>
      <c r="B119" s="302">
        <v>0.10079775819911088</v>
      </c>
      <c r="C119" s="302">
        <v>1.9864521573917014E-2</v>
      </c>
      <c r="D119" s="302">
        <v>3.6696237471213151E-2</v>
      </c>
      <c r="E119" s="302">
        <f t="shared" si="56"/>
        <v>0.15735851724424105</v>
      </c>
      <c r="F119" s="303"/>
      <c r="G119" s="302">
        <v>6.52411257197969E-2</v>
      </c>
      <c r="H119" s="302">
        <v>6.2270138450503084E-3</v>
      </c>
      <c r="I119" s="302">
        <v>0</v>
      </c>
      <c r="J119" s="302">
        <f t="shared" si="59"/>
        <v>7.1468139564847211E-2</v>
      </c>
      <c r="K119" s="303"/>
      <c r="L119" s="302">
        <v>5.5014052316402454E-2</v>
      </c>
      <c r="M119" s="302">
        <v>5.3181706232323248E-3</v>
      </c>
      <c r="N119" s="302">
        <v>0</v>
      </c>
      <c r="O119" s="302">
        <f t="shared" si="58"/>
        <v>6.0332222939634778E-2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5.429381522004662</v>
      </c>
      <c r="C121" s="311">
        <f t="shared" ref="C121:E121" si="60">SUM(C111:C119)</f>
        <v>0.72932849750627859</v>
      </c>
      <c r="D121" s="311">
        <f t="shared" si="60"/>
        <v>0.62628998048906448</v>
      </c>
      <c r="E121" s="311">
        <f t="shared" si="60"/>
        <v>6.7850000000000055</v>
      </c>
      <c r="F121" s="311"/>
      <c r="G121" s="311">
        <f t="shared" ref="G121:J121" si="61">SUM(G111:G119)</f>
        <v>4.2044672293869887</v>
      </c>
      <c r="H121" s="311">
        <f t="shared" si="61"/>
        <v>0.31953277061300478</v>
      </c>
      <c r="I121" s="311">
        <f t="shared" si="61"/>
        <v>0</v>
      </c>
      <c r="J121" s="311">
        <f t="shared" si="61"/>
        <v>4.5239999999999938</v>
      </c>
      <c r="K121" s="311"/>
      <c r="L121" s="311">
        <f t="shared" ref="L121:O121" si="62">SUM(L111:L119)</f>
        <v>3.9745943139069544</v>
      </c>
      <c r="M121" s="311">
        <f t="shared" si="62"/>
        <v>0.30740568609304741</v>
      </c>
      <c r="N121" s="311">
        <f t="shared" si="62"/>
        <v>0</v>
      </c>
      <c r="O121" s="311">
        <f t="shared" si="62"/>
        <v>4.2820000000000018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0.57233141872017856</v>
      </c>
      <c r="C128" s="302">
        <v>6.3489620076821393E-2</v>
      </c>
      <c r="D128" s="302">
        <v>0.12488167690782313</v>
      </c>
      <c r="E128" s="302">
        <f>SUM(B128:D128)</f>
        <v>0.76070271570482306</v>
      </c>
      <c r="F128" s="303"/>
      <c r="G128" s="302">
        <v>0.80723463140417906</v>
      </c>
      <c r="H128" s="302">
        <v>0.149304287777039</v>
      </c>
      <c r="I128" s="302">
        <v>8.8457896448969273E-2</v>
      </c>
      <c r="J128" s="302">
        <f>SUM(G128:I128)</f>
        <v>1.0449968156301872</v>
      </c>
      <c r="K128" s="303"/>
      <c r="L128" s="302">
        <v>0.81568329381412419</v>
      </c>
      <c r="M128" s="302">
        <v>0.15728707792184451</v>
      </c>
      <c r="N128" s="302">
        <v>9.1095807657531253E-2</v>
      </c>
      <c r="O128" s="302">
        <f>SUM(L128:N128)</f>
        <v>1.0640661793935</v>
      </c>
    </row>
    <row r="129" spans="1:15" s="236" customFormat="1" x14ac:dyDescent="0.2">
      <c r="A129" s="237" t="str">
        <f>name!E$5</f>
        <v>Professional occupations</v>
      </c>
      <c r="B129" s="302">
        <v>0.58946257462523888</v>
      </c>
      <c r="C129" s="302">
        <v>0.11010328531932356</v>
      </c>
      <c r="D129" s="302">
        <v>6.0497045071792772E-2</v>
      </c>
      <c r="E129" s="302">
        <f t="shared" ref="E129:E136" si="63">SUM(B129:D129)</f>
        <v>0.76006290501635521</v>
      </c>
      <c r="F129" s="303"/>
      <c r="G129" s="302">
        <v>0.99919374664467475</v>
      </c>
      <c r="H129" s="302">
        <v>0.21354856576950529</v>
      </c>
      <c r="I129" s="302">
        <v>4.7304909685489352E-2</v>
      </c>
      <c r="J129" s="302">
        <f t="shared" ref="J129:J131" si="64">SUM(G129:I129)</f>
        <v>1.2600472220996695</v>
      </c>
      <c r="K129" s="303"/>
      <c r="L129" s="302">
        <v>1.3847141101966507</v>
      </c>
      <c r="M129" s="302">
        <v>0.1838772763069306</v>
      </c>
      <c r="N129" s="302">
        <v>5.1081764352319793E-2</v>
      </c>
      <c r="O129" s="302">
        <f t="shared" ref="O129:O136" si="65">SUM(L129:N129)</f>
        <v>1.619673150855901</v>
      </c>
    </row>
    <row r="130" spans="1:15" s="236" customFormat="1" x14ac:dyDescent="0.2">
      <c r="A130" s="237" t="str">
        <f>name!E$6</f>
        <v>Associate professional occupations</v>
      </c>
      <c r="B130" s="302">
        <v>0.56593488599410857</v>
      </c>
      <c r="C130" s="302">
        <v>0.15737522128998968</v>
      </c>
      <c r="D130" s="302">
        <v>5.2998577667334401E-2</v>
      </c>
      <c r="E130" s="302">
        <f t="shared" si="63"/>
        <v>0.77630868495143268</v>
      </c>
      <c r="F130" s="303"/>
      <c r="G130" s="302">
        <v>0.86779996332920883</v>
      </c>
      <c r="H130" s="302">
        <v>0.17156769868607041</v>
      </c>
      <c r="I130" s="302">
        <v>1.8585202444105761E-2</v>
      </c>
      <c r="J130" s="302">
        <f t="shared" si="64"/>
        <v>1.057952864459385</v>
      </c>
      <c r="K130" s="303"/>
      <c r="L130" s="302">
        <v>1.0123061740578327</v>
      </c>
      <c r="M130" s="302">
        <v>0.13591396744392215</v>
      </c>
      <c r="N130" s="302">
        <v>2.2375867515493388E-2</v>
      </c>
      <c r="O130" s="302">
        <f t="shared" si="65"/>
        <v>1.1705960090172485</v>
      </c>
    </row>
    <row r="131" spans="1:15" s="236" customFormat="1" x14ac:dyDescent="0.2">
      <c r="A131" s="237" t="str">
        <f>name!E$7</f>
        <v>Administrative and secretarial occupations</v>
      </c>
      <c r="B131" s="302">
        <v>0.35681629094874395</v>
      </c>
      <c r="C131" s="302">
        <v>0.24253675605227246</v>
      </c>
      <c r="D131" s="302">
        <v>1.8544572210589437E-2</v>
      </c>
      <c r="E131" s="302">
        <f t="shared" si="63"/>
        <v>0.61789761921160591</v>
      </c>
      <c r="F131" s="303"/>
      <c r="G131" s="302">
        <v>0.46878533275758349</v>
      </c>
      <c r="H131" s="302">
        <v>0.39701909109673383</v>
      </c>
      <c r="I131" s="302">
        <v>6.4051969904497649E-3</v>
      </c>
      <c r="J131" s="302">
        <f t="shared" si="64"/>
        <v>0.87220962084476705</v>
      </c>
      <c r="K131" s="303"/>
      <c r="L131" s="302">
        <v>0.54314932932894211</v>
      </c>
      <c r="M131" s="302">
        <v>0.36762606486509386</v>
      </c>
      <c r="N131" s="302">
        <v>1.0563524653528594E-2</v>
      </c>
      <c r="O131" s="302">
        <f t="shared" si="65"/>
        <v>0.92133891884756458</v>
      </c>
    </row>
    <row r="132" spans="1:15" s="236" customFormat="1" x14ac:dyDescent="0.2">
      <c r="A132" s="237" t="str">
        <f>name!E$8</f>
        <v>Skilled trades occupations</v>
      </c>
      <c r="B132" s="302">
        <v>0.49498484904618867</v>
      </c>
      <c r="C132" s="302">
        <v>7.1808331705953979E-2</v>
      </c>
      <c r="D132" s="302">
        <v>0.34287302557058524</v>
      </c>
      <c r="E132" s="302">
        <f t="shared" si="63"/>
        <v>0.90966620632272788</v>
      </c>
      <c r="F132" s="303"/>
      <c r="G132" s="302">
        <v>0.48905187372649406</v>
      </c>
      <c r="H132" s="302">
        <v>0.19594832045455057</v>
      </c>
      <c r="I132" s="302">
        <v>0.1776593358309301</v>
      </c>
      <c r="J132" s="302">
        <f>SUM(G132:I132)</f>
        <v>0.86265953001197471</v>
      </c>
      <c r="K132" s="303"/>
      <c r="L132" s="302">
        <v>0.37637967662290084</v>
      </c>
      <c r="M132" s="302">
        <v>0.25125674146375215</v>
      </c>
      <c r="N132" s="302">
        <v>0.15665724291189034</v>
      </c>
      <c r="O132" s="302">
        <f t="shared" si="65"/>
        <v>0.78429366099854325</v>
      </c>
    </row>
    <row r="133" spans="1:15" s="236" customFormat="1" x14ac:dyDescent="0.2">
      <c r="A133" s="237" t="str">
        <f>name!E$9</f>
        <v>Caring, leisure and other service occupations</v>
      </c>
      <c r="B133" s="302">
        <v>8.2113777986535699E-2</v>
      </c>
      <c r="C133" s="302">
        <v>3.8384834621904049E-2</v>
      </c>
      <c r="D133" s="302">
        <v>2.7916156121024785E-2</v>
      </c>
      <c r="E133" s="302">
        <f t="shared" si="63"/>
        <v>0.14841476872946452</v>
      </c>
      <c r="F133" s="303"/>
      <c r="G133" s="302">
        <v>0.10292550680229703</v>
      </c>
      <c r="H133" s="302">
        <v>8.0002345074024969E-2</v>
      </c>
      <c r="I133" s="302">
        <v>5.4527449511281535E-3</v>
      </c>
      <c r="J133" s="302">
        <f t="shared" ref="J133:J136" si="66">SUM(G133:I133)</f>
        <v>0.18838059682745015</v>
      </c>
      <c r="K133" s="303"/>
      <c r="L133" s="302">
        <v>0.12869372978093752</v>
      </c>
      <c r="M133" s="302">
        <v>6.0012843269316302E-2</v>
      </c>
      <c r="N133" s="302">
        <v>6.4917350336086092E-3</v>
      </c>
      <c r="O133" s="302">
        <f t="shared" si="65"/>
        <v>0.19519830808386243</v>
      </c>
    </row>
    <row r="134" spans="1:15" s="236" customFormat="1" x14ac:dyDescent="0.2">
      <c r="A134" s="237" t="str">
        <f>name!E$10</f>
        <v>Sales and customer service occupations</v>
      </c>
      <c r="B134" s="302">
        <v>0.15495311294592123</v>
      </c>
      <c r="C134" s="302">
        <v>0.15402529575668852</v>
      </c>
      <c r="D134" s="302">
        <v>3.0219551526887174E-2</v>
      </c>
      <c r="E134" s="302">
        <f t="shared" si="63"/>
        <v>0.33919796022949689</v>
      </c>
      <c r="F134" s="303"/>
      <c r="G134" s="302">
        <v>0.20261251778496098</v>
      </c>
      <c r="H134" s="302">
        <v>0.19118899608369724</v>
      </c>
      <c r="I134" s="302">
        <v>1.5099917303038913E-2</v>
      </c>
      <c r="J134" s="302">
        <f t="shared" si="66"/>
        <v>0.40890143117169714</v>
      </c>
      <c r="K134" s="303"/>
      <c r="L134" s="302">
        <v>0.23700786766477894</v>
      </c>
      <c r="M134" s="302">
        <v>0.17905861251074748</v>
      </c>
      <c r="N134" s="302">
        <v>1.2232854404136089E-2</v>
      </c>
      <c r="O134" s="302">
        <f t="shared" si="65"/>
        <v>0.42829933457966246</v>
      </c>
    </row>
    <row r="135" spans="1:15" s="236" customFormat="1" x14ac:dyDescent="0.2">
      <c r="A135" s="237" t="str">
        <f>name!E$11</f>
        <v>Process, plant and machine operatives</v>
      </c>
      <c r="B135" s="302">
        <v>1.8127767162239214</v>
      </c>
      <c r="C135" s="302">
        <v>0.11334139104213101</v>
      </c>
      <c r="D135" s="302">
        <v>5.5664823433869755E-2</v>
      </c>
      <c r="E135" s="302">
        <f t="shared" si="63"/>
        <v>1.9817829306999222</v>
      </c>
      <c r="F135" s="303"/>
      <c r="G135" s="302">
        <v>1.7757204475516726</v>
      </c>
      <c r="H135" s="302">
        <v>0.29387341160391861</v>
      </c>
      <c r="I135" s="302">
        <v>5.7552812974411262E-2</v>
      </c>
      <c r="J135" s="302">
        <f t="shared" si="66"/>
        <v>2.1271466721300025</v>
      </c>
      <c r="K135" s="303"/>
      <c r="L135" s="302">
        <v>1.7839241785545885</v>
      </c>
      <c r="M135" s="302">
        <v>0.37585589561480154</v>
      </c>
      <c r="N135" s="302">
        <v>5.054037867258384E-2</v>
      </c>
      <c r="O135" s="302">
        <f t="shared" si="65"/>
        <v>2.210320452841974</v>
      </c>
    </row>
    <row r="136" spans="1:15" s="236" customFormat="1" x14ac:dyDescent="0.2">
      <c r="A136" s="237" t="str">
        <f>name!E$12</f>
        <v>Elementary occupations</v>
      </c>
      <c r="B136" s="302">
        <v>0.82482140041406893</v>
      </c>
      <c r="C136" s="302">
        <v>0.11888182194576415</v>
      </c>
      <c r="D136" s="302">
        <v>7.3262986774331018E-2</v>
      </c>
      <c r="E136" s="302">
        <f t="shared" si="63"/>
        <v>1.016966209134164</v>
      </c>
      <c r="F136" s="303"/>
      <c r="G136" s="302">
        <v>0.85535896464200889</v>
      </c>
      <c r="H136" s="302">
        <v>0.12984740792721819</v>
      </c>
      <c r="I136" s="302">
        <v>5.3498874255640885E-2</v>
      </c>
      <c r="J136" s="302">
        <f t="shared" si="66"/>
        <v>1.0387052468248679</v>
      </c>
      <c r="K136" s="303"/>
      <c r="L136" s="302">
        <v>0.91193171320989941</v>
      </c>
      <c r="M136" s="302">
        <v>0.30620411622382882</v>
      </c>
      <c r="N136" s="302">
        <v>5.4078155948033974E-2</v>
      </c>
      <c r="O136" s="302">
        <f t="shared" si="65"/>
        <v>1.272213985381762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5.4541950269049062</v>
      </c>
      <c r="C138" s="311">
        <f t="shared" ref="C138:E138" si="67">SUM(C128:C136)</f>
        <v>1.0699465578108489</v>
      </c>
      <c r="D138" s="311">
        <f t="shared" si="67"/>
        <v>0.78685841528423772</v>
      </c>
      <c r="E138" s="311">
        <f t="shared" si="67"/>
        <v>7.3109999999999928</v>
      </c>
      <c r="F138" s="311"/>
      <c r="G138" s="311">
        <f t="shared" ref="G138:J138" si="68">SUM(G128:G136)</f>
        <v>6.5686829846430799</v>
      </c>
      <c r="H138" s="311">
        <f t="shared" si="68"/>
        <v>1.8223001244727581</v>
      </c>
      <c r="I138" s="311">
        <f t="shared" si="68"/>
        <v>0.47001689088416343</v>
      </c>
      <c r="J138" s="311">
        <f t="shared" si="68"/>
        <v>8.8610000000000007</v>
      </c>
      <c r="K138" s="311"/>
      <c r="L138" s="311">
        <f t="shared" ref="L138:O138" si="69">SUM(L128:L136)</f>
        <v>7.1937900732306543</v>
      </c>
      <c r="M138" s="311">
        <f t="shared" si="69"/>
        <v>2.0170925956202375</v>
      </c>
      <c r="N138" s="311">
        <f t="shared" si="69"/>
        <v>0.45511733114912578</v>
      </c>
      <c r="O138" s="311">
        <f t="shared" si="69"/>
        <v>9.6660000000000199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4.5435224892273425</v>
      </c>
      <c r="C145" s="302">
        <v>0.41716394845145371</v>
      </c>
      <c r="D145" s="302">
        <v>1.2805546642880572</v>
      </c>
      <c r="E145" s="302">
        <f>SUM(B145:D145)</f>
        <v>6.2412411019668532</v>
      </c>
      <c r="F145" s="303"/>
      <c r="G145" s="302">
        <v>6.7551781891373786</v>
      </c>
      <c r="H145" s="302">
        <v>0.98842222387597145</v>
      </c>
      <c r="I145" s="302">
        <v>2.3114512039299413</v>
      </c>
      <c r="J145" s="302">
        <f>SUM(G145:I145)</f>
        <v>10.055051616943292</v>
      </c>
      <c r="K145" s="303"/>
      <c r="L145" s="302">
        <v>6.8107292025352004</v>
      </c>
      <c r="M145" s="302">
        <v>1.0447158664428351</v>
      </c>
      <c r="N145" s="302">
        <v>2.5718173650160177</v>
      </c>
      <c r="O145" s="302">
        <f>SUM(L145:N145)</f>
        <v>10.427262433994052</v>
      </c>
    </row>
    <row r="146" spans="1:15" s="236" customFormat="1" x14ac:dyDescent="0.2">
      <c r="A146" s="237" t="str">
        <f>name!E$5</f>
        <v>Professional occupations</v>
      </c>
      <c r="B146" s="302">
        <v>4.7167275838057989</v>
      </c>
      <c r="C146" s="302">
        <v>0.2248809165222295</v>
      </c>
      <c r="D146" s="302">
        <v>0.62707440180855145</v>
      </c>
      <c r="E146" s="302">
        <f t="shared" ref="E146:E153" si="70">SUM(B146:D146)</f>
        <v>5.5686829021365796</v>
      </c>
      <c r="F146" s="303"/>
      <c r="G146" s="302">
        <v>7.8747024475785343</v>
      </c>
      <c r="H146" s="302">
        <v>0.51940926516484076</v>
      </c>
      <c r="I146" s="302">
        <v>0.88725143650456062</v>
      </c>
      <c r="J146" s="302">
        <f t="shared" ref="J146:J148" si="71">SUM(G146:I146)</f>
        <v>9.2813631492479356</v>
      </c>
      <c r="K146" s="303"/>
      <c r="L146" s="302">
        <v>10.892165659974165</v>
      </c>
      <c r="M146" s="302">
        <v>0.60828351115012602</v>
      </c>
      <c r="N146" s="302">
        <v>0.73253058380334568</v>
      </c>
      <c r="O146" s="302">
        <f t="shared" ref="O146:O153" si="72">SUM(L146:N146)</f>
        <v>12.232979754927637</v>
      </c>
    </row>
    <row r="147" spans="1:15" s="236" customFormat="1" x14ac:dyDescent="0.2">
      <c r="A147" s="237" t="str">
        <f>name!E$6</f>
        <v>Associate professional occupations</v>
      </c>
      <c r="B147" s="302">
        <v>3.4293260300228048</v>
      </c>
      <c r="C147" s="302">
        <v>0.36001732328013325</v>
      </c>
      <c r="D147" s="302">
        <v>0.2715672723952226</v>
      </c>
      <c r="E147" s="302">
        <f t="shared" si="70"/>
        <v>4.0609106256981606</v>
      </c>
      <c r="F147" s="303"/>
      <c r="G147" s="302">
        <v>5.3656136467649249</v>
      </c>
      <c r="H147" s="302">
        <v>0.67877309401787167</v>
      </c>
      <c r="I147" s="302">
        <v>0.38802914192097454</v>
      </c>
      <c r="J147" s="302">
        <f t="shared" si="71"/>
        <v>6.4324158827037712</v>
      </c>
      <c r="K147" s="303"/>
      <c r="L147" s="302">
        <v>6.1302856677355484</v>
      </c>
      <c r="M147" s="302">
        <v>0.62234444641686471</v>
      </c>
      <c r="N147" s="302">
        <v>0.44638025188712588</v>
      </c>
      <c r="O147" s="302">
        <f t="shared" si="72"/>
        <v>7.1990103660395386</v>
      </c>
    </row>
    <row r="148" spans="1:15" s="236" customFormat="1" x14ac:dyDescent="0.2">
      <c r="A148" s="237" t="str">
        <f>name!E$7</f>
        <v>Administrative and secretarial occupations</v>
      </c>
      <c r="B148" s="302">
        <v>3.2906388648916174</v>
      </c>
      <c r="C148" s="302">
        <v>2.1958618517791693</v>
      </c>
      <c r="D148" s="302">
        <v>0.15811871692422624</v>
      </c>
      <c r="E148" s="302">
        <f t="shared" si="70"/>
        <v>5.6446194335950128</v>
      </c>
      <c r="F148" s="303"/>
      <c r="G148" s="302">
        <v>4.3515613532140449</v>
      </c>
      <c r="H148" s="302">
        <v>2.7096715220500167</v>
      </c>
      <c r="I148" s="302">
        <v>0.41490337738968047</v>
      </c>
      <c r="J148" s="302">
        <f t="shared" si="71"/>
        <v>7.4761362526537418</v>
      </c>
      <c r="K148" s="303"/>
      <c r="L148" s="302">
        <v>4.4648283325882057</v>
      </c>
      <c r="M148" s="302">
        <v>2.8134071841323913</v>
      </c>
      <c r="N148" s="302">
        <v>0.28495679523362083</v>
      </c>
      <c r="O148" s="302">
        <f t="shared" si="72"/>
        <v>7.5631923119542179</v>
      </c>
    </row>
    <row r="149" spans="1:15" s="236" customFormat="1" x14ac:dyDescent="0.2">
      <c r="A149" s="237" t="str">
        <f>name!E$8</f>
        <v>Skilled trades occupations</v>
      </c>
      <c r="B149" s="302">
        <v>15.022002286405272</v>
      </c>
      <c r="C149" s="302">
        <v>0.40582997635791951</v>
      </c>
      <c r="D149" s="302">
        <v>21.745531929559665</v>
      </c>
      <c r="E149" s="302">
        <f t="shared" si="70"/>
        <v>37.173364192322857</v>
      </c>
      <c r="F149" s="303"/>
      <c r="G149" s="302">
        <v>15.382604279756462</v>
      </c>
      <c r="H149" s="302">
        <v>0.72993759166041194</v>
      </c>
      <c r="I149" s="302">
        <v>18.969815178718754</v>
      </c>
      <c r="J149" s="302">
        <f>SUM(G149:I149)</f>
        <v>35.082357050135627</v>
      </c>
      <c r="K149" s="303"/>
      <c r="L149" s="302">
        <v>11.411153068058246</v>
      </c>
      <c r="M149" s="302">
        <v>1.0907553890905199</v>
      </c>
      <c r="N149" s="302">
        <v>19.397996906733134</v>
      </c>
      <c r="O149" s="302">
        <f t="shared" si="72"/>
        <v>31.899905363881899</v>
      </c>
    </row>
    <row r="150" spans="1:15" s="236" customFormat="1" x14ac:dyDescent="0.2">
      <c r="A150" s="237" t="str">
        <f>name!E$9</f>
        <v>Caring, leisure and other service occupations</v>
      </c>
      <c r="B150" s="302">
        <v>0.13030251795270653</v>
      </c>
      <c r="C150" s="302">
        <v>3.013281808901638E-2</v>
      </c>
      <c r="D150" s="302">
        <v>9.3001585865347958E-3</v>
      </c>
      <c r="E150" s="302">
        <f t="shared" si="70"/>
        <v>0.16973549462825771</v>
      </c>
      <c r="F150" s="303"/>
      <c r="G150" s="302">
        <v>0.18114913401047367</v>
      </c>
      <c r="H150" s="302">
        <v>5.8024524239486674E-2</v>
      </c>
      <c r="I150" s="302">
        <v>2.3392663291527612E-2</v>
      </c>
      <c r="J150" s="302">
        <f t="shared" ref="J150:J153" si="73">SUM(G150:I150)</f>
        <v>0.26256632154148796</v>
      </c>
      <c r="K150" s="303"/>
      <c r="L150" s="302">
        <v>0.16715803980777494</v>
      </c>
      <c r="M150" s="302">
        <v>4.8299531613919727E-2</v>
      </c>
      <c r="N150" s="302">
        <v>3.6445400842058162E-2</v>
      </c>
      <c r="O150" s="302">
        <f t="shared" si="72"/>
        <v>0.2519029722637528</v>
      </c>
    </row>
    <row r="151" spans="1:15" s="236" customFormat="1" x14ac:dyDescent="0.2">
      <c r="A151" s="237" t="str">
        <f>name!E$10</f>
        <v>Sales and customer service occupations</v>
      </c>
      <c r="B151" s="302">
        <v>0.87706733365640388</v>
      </c>
      <c r="C151" s="302">
        <v>0.4095846920277979</v>
      </c>
      <c r="D151" s="302">
        <v>9.31332889192302E-2</v>
      </c>
      <c r="E151" s="302">
        <f t="shared" si="70"/>
        <v>1.379785314603432</v>
      </c>
      <c r="F151" s="303"/>
      <c r="G151" s="302">
        <v>1.1248073027631385</v>
      </c>
      <c r="H151" s="302">
        <v>0.54842436113187665</v>
      </c>
      <c r="I151" s="302">
        <v>0.12905512642469114</v>
      </c>
      <c r="J151" s="302">
        <f t="shared" si="73"/>
        <v>1.8022867903197062</v>
      </c>
      <c r="K151" s="303"/>
      <c r="L151" s="302">
        <v>1.2743752540036943</v>
      </c>
      <c r="M151" s="302">
        <v>0.5627623090860181</v>
      </c>
      <c r="N151" s="302">
        <v>0.14700339233335716</v>
      </c>
      <c r="O151" s="302">
        <f t="shared" si="72"/>
        <v>1.9841409554230696</v>
      </c>
    </row>
    <row r="152" spans="1:15" s="236" customFormat="1" x14ac:dyDescent="0.2">
      <c r="A152" s="237" t="str">
        <f>name!E$11</f>
        <v>Process, plant and machine operatives</v>
      </c>
      <c r="B152" s="302">
        <v>4.5898751584779971</v>
      </c>
      <c r="C152" s="302">
        <v>0.11280745692079622</v>
      </c>
      <c r="D152" s="302">
        <v>1.4489273820878417</v>
      </c>
      <c r="E152" s="302">
        <f t="shared" si="70"/>
        <v>6.1516099974866352</v>
      </c>
      <c r="F152" s="303"/>
      <c r="G152" s="302">
        <v>4.763829716136514</v>
      </c>
      <c r="H152" s="302">
        <v>0.32043704821929064</v>
      </c>
      <c r="I152" s="302">
        <v>1.757565840195342</v>
      </c>
      <c r="J152" s="302">
        <f t="shared" si="73"/>
        <v>6.8418326045511471</v>
      </c>
      <c r="K152" s="303"/>
      <c r="L152" s="302">
        <v>4.3164843999320786</v>
      </c>
      <c r="M152" s="302">
        <v>0.29960857524341666</v>
      </c>
      <c r="N152" s="302">
        <v>2.6001042530409886</v>
      </c>
      <c r="O152" s="302">
        <f t="shared" si="72"/>
        <v>7.2161972282164832</v>
      </c>
    </row>
    <row r="153" spans="1:15" s="236" customFormat="1" x14ac:dyDescent="0.2">
      <c r="A153" s="237" t="str">
        <f>name!E$12</f>
        <v>Elementary occupations</v>
      </c>
      <c r="B153" s="302">
        <v>2.8442344453247808</v>
      </c>
      <c r="C153" s="302">
        <v>0.61978100827305194</v>
      </c>
      <c r="D153" s="302">
        <v>1.6840354839643503</v>
      </c>
      <c r="E153" s="302">
        <f t="shared" si="70"/>
        <v>5.148050937562183</v>
      </c>
      <c r="F153" s="303"/>
      <c r="G153" s="302">
        <v>2.8503576532973067</v>
      </c>
      <c r="H153" s="302">
        <v>0.93631482432271784</v>
      </c>
      <c r="I153" s="302">
        <v>1.7703178542831286</v>
      </c>
      <c r="J153" s="302">
        <f t="shared" si="73"/>
        <v>5.5569903319031528</v>
      </c>
      <c r="K153" s="303"/>
      <c r="L153" s="302">
        <v>3.433924984483395</v>
      </c>
      <c r="M153" s="302">
        <v>1.0600072884080929</v>
      </c>
      <c r="N153" s="302">
        <v>2.4674763404078242</v>
      </c>
      <c r="O153" s="302">
        <f t="shared" si="72"/>
        <v>6.9614086132993123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39.443696709764723</v>
      </c>
      <c r="C155" s="311">
        <f t="shared" ref="C155:E155" si="74">SUM(C145:C153)</f>
        <v>4.776059991701568</v>
      </c>
      <c r="D155" s="311">
        <f t="shared" si="74"/>
        <v>27.318243298533677</v>
      </c>
      <c r="E155" s="311">
        <f t="shared" si="74"/>
        <v>71.537999999999968</v>
      </c>
      <c r="F155" s="311"/>
      <c r="G155" s="311">
        <f t="shared" ref="G155:J155" si="75">SUM(G145:G153)</f>
        <v>48.649803722658781</v>
      </c>
      <c r="H155" s="311">
        <f t="shared" si="75"/>
        <v>7.4894144546824846</v>
      </c>
      <c r="I155" s="311">
        <f t="shared" si="75"/>
        <v>26.651781822658599</v>
      </c>
      <c r="J155" s="311">
        <f t="shared" si="75"/>
        <v>82.790999999999855</v>
      </c>
      <c r="K155" s="311"/>
      <c r="L155" s="311">
        <f t="shared" ref="L155:O155" si="76">SUM(L145:L153)</f>
        <v>48.901104609118306</v>
      </c>
      <c r="M155" s="311">
        <f t="shared" si="76"/>
        <v>8.1501841015841858</v>
      </c>
      <c r="N155" s="311">
        <f t="shared" si="76"/>
        <v>28.684711289297471</v>
      </c>
      <c r="O155" s="311">
        <f t="shared" si="76"/>
        <v>85.735999999999962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14.465469547856999</v>
      </c>
      <c r="C162" s="302">
        <v>1.0304738363251165</v>
      </c>
      <c r="D162" s="302">
        <v>6.1120258552405353</v>
      </c>
      <c r="E162" s="302">
        <f>SUM(B162:D162)</f>
        <v>21.607969239422651</v>
      </c>
      <c r="F162" s="303"/>
      <c r="G162" s="302">
        <v>18.051707537520269</v>
      </c>
      <c r="H162" s="302">
        <v>1.6294747953285269</v>
      </c>
      <c r="I162" s="302">
        <v>5.2650330364136506</v>
      </c>
      <c r="J162" s="302">
        <f>SUM(G162:I162)</f>
        <v>24.946215369262447</v>
      </c>
      <c r="K162" s="303"/>
      <c r="L162" s="302">
        <v>18.573684377571439</v>
      </c>
      <c r="M162" s="302">
        <v>1.624245459019203</v>
      </c>
      <c r="N162" s="302">
        <v>5.7174199642418815</v>
      </c>
      <c r="O162" s="302">
        <f>SUM(L162:N162)</f>
        <v>25.915349800832523</v>
      </c>
    </row>
    <row r="163" spans="1:15" s="236" customFormat="1" x14ac:dyDescent="0.2">
      <c r="A163" s="237" t="str">
        <f>name!E$5</f>
        <v>Professional occupations</v>
      </c>
      <c r="B163" s="302">
        <v>9.4751294749150663</v>
      </c>
      <c r="C163" s="302">
        <v>1.3072942030032235</v>
      </c>
      <c r="D163" s="302">
        <v>1.2411835339785959</v>
      </c>
      <c r="E163" s="302">
        <f t="shared" ref="E163:E170" si="77">SUM(B163:D163)</f>
        <v>12.023607211896886</v>
      </c>
      <c r="F163" s="303"/>
      <c r="G163" s="302">
        <v>13.271507983746732</v>
      </c>
      <c r="H163" s="302">
        <v>1.8955031680487981</v>
      </c>
      <c r="I163" s="302">
        <v>1.0650239337047105</v>
      </c>
      <c r="J163" s="302">
        <f t="shared" ref="J163:J165" si="78">SUM(G163:I163)</f>
        <v>16.23203508550024</v>
      </c>
      <c r="K163" s="303"/>
      <c r="L163" s="302">
        <v>17.302368495868865</v>
      </c>
      <c r="M163" s="302">
        <v>1.7119726657846208</v>
      </c>
      <c r="N163" s="302">
        <v>0.8029480778844863</v>
      </c>
      <c r="O163" s="302">
        <f t="shared" ref="O163:O170" si="79">SUM(L163:N163)</f>
        <v>19.817289239537974</v>
      </c>
    </row>
    <row r="164" spans="1:15" s="236" customFormat="1" x14ac:dyDescent="0.2">
      <c r="A164" s="237" t="str">
        <f>name!E$6</f>
        <v>Associate professional occupations</v>
      </c>
      <c r="B164" s="302">
        <v>9.4882711224925718</v>
      </c>
      <c r="C164" s="302">
        <v>2.3302442504856984</v>
      </c>
      <c r="D164" s="302">
        <v>0.9839958227942206</v>
      </c>
      <c r="E164" s="302">
        <f t="shared" si="77"/>
        <v>12.802511195772491</v>
      </c>
      <c r="F164" s="303"/>
      <c r="G164" s="302">
        <v>11.732551876010353</v>
      </c>
      <c r="H164" s="302">
        <v>2.7581895684529725</v>
      </c>
      <c r="I164" s="302">
        <v>0.68920202517158768</v>
      </c>
      <c r="J164" s="302">
        <f t="shared" si="78"/>
        <v>15.179943469634912</v>
      </c>
      <c r="K164" s="303"/>
      <c r="L164" s="302">
        <v>13.092234133259941</v>
      </c>
      <c r="M164" s="302">
        <v>2.329983306391795</v>
      </c>
      <c r="N164" s="302">
        <v>0.63687360176418506</v>
      </c>
      <c r="O164" s="302">
        <f t="shared" si="79"/>
        <v>16.059091041415922</v>
      </c>
    </row>
    <row r="165" spans="1:15" s="236" customFormat="1" x14ac:dyDescent="0.2">
      <c r="A165" s="237" t="str">
        <f>name!E$7</f>
        <v>Administrative and secretarial occupations</v>
      </c>
      <c r="B165" s="302">
        <v>10.704895079771267</v>
      </c>
      <c r="C165" s="302">
        <v>4.4274062008160282</v>
      </c>
      <c r="D165" s="302">
        <v>0.42179692864561058</v>
      </c>
      <c r="E165" s="302">
        <f t="shared" si="77"/>
        <v>15.554098209232906</v>
      </c>
      <c r="F165" s="303"/>
      <c r="G165" s="302">
        <v>11.237843136165393</v>
      </c>
      <c r="H165" s="302">
        <v>4.3306312149991388</v>
      </c>
      <c r="I165" s="302">
        <v>0.25560274594707511</v>
      </c>
      <c r="J165" s="302">
        <f t="shared" si="78"/>
        <v>15.824077097111607</v>
      </c>
      <c r="K165" s="303"/>
      <c r="L165" s="302">
        <v>13.903520935530027</v>
      </c>
      <c r="M165" s="302">
        <v>3.7939041049283548</v>
      </c>
      <c r="N165" s="302">
        <v>0.24110565763804015</v>
      </c>
      <c r="O165" s="302">
        <f t="shared" si="79"/>
        <v>17.938530698096422</v>
      </c>
    </row>
    <row r="166" spans="1:15" s="236" customFormat="1" x14ac:dyDescent="0.2">
      <c r="A166" s="237" t="str">
        <f>name!E$8</f>
        <v>Skilled trades occupations</v>
      </c>
      <c r="B166" s="302">
        <v>11.026014139837345</v>
      </c>
      <c r="C166" s="302">
        <v>1.2580004964868094</v>
      </c>
      <c r="D166" s="302">
        <v>3.6581723228645284</v>
      </c>
      <c r="E166" s="302">
        <f t="shared" si="77"/>
        <v>15.942186959188684</v>
      </c>
      <c r="F166" s="303"/>
      <c r="G166" s="302">
        <v>10.294241813380861</v>
      </c>
      <c r="H166" s="302">
        <v>1.02942739299106</v>
      </c>
      <c r="I166" s="302">
        <v>2.9617333646759945</v>
      </c>
      <c r="J166" s="302">
        <f>SUM(G166:I166)</f>
        <v>14.285402571047916</v>
      </c>
      <c r="K166" s="303"/>
      <c r="L166" s="302">
        <v>9.7400583355798869</v>
      </c>
      <c r="M166" s="302">
        <v>1.0441883946805679</v>
      </c>
      <c r="N166" s="302">
        <v>3.5453541497168635</v>
      </c>
      <c r="O166" s="302">
        <f t="shared" si="79"/>
        <v>14.329600879977317</v>
      </c>
    </row>
    <row r="167" spans="1:15" s="236" customFormat="1" x14ac:dyDescent="0.2">
      <c r="A167" s="237" t="str">
        <f>name!E$9</f>
        <v>Caring, leisure and other service occupations</v>
      </c>
      <c r="B167" s="302">
        <v>0.85305645814189879</v>
      </c>
      <c r="C167" s="302">
        <v>0.29418998573452193</v>
      </c>
      <c r="D167" s="302">
        <v>0.24876319203782982</v>
      </c>
      <c r="E167" s="302">
        <f t="shared" si="77"/>
        <v>1.3960096359142504</v>
      </c>
      <c r="F167" s="303"/>
      <c r="G167" s="302">
        <v>0.80808011293098048</v>
      </c>
      <c r="H167" s="302">
        <v>0.28133307773833754</v>
      </c>
      <c r="I167" s="302">
        <v>0.18532184976035254</v>
      </c>
      <c r="J167" s="302">
        <f t="shared" ref="J167:J170" si="80">SUM(G167:I167)</f>
        <v>1.2747350404296707</v>
      </c>
      <c r="K167" s="303"/>
      <c r="L167" s="302">
        <v>1.0079335719239559</v>
      </c>
      <c r="M167" s="302">
        <v>0.21385951009204501</v>
      </c>
      <c r="N167" s="302">
        <v>0.32625943473344954</v>
      </c>
      <c r="O167" s="302">
        <f t="shared" si="79"/>
        <v>1.5480525167494505</v>
      </c>
    </row>
    <row r="168" spans="1:15" s="236" customFormat="1" x14ac:dyDescent="0.2">
      <c r="A168" s="237" t="str">
        <f>name!E$10</f>
        <v>Sales and customer service occupations</v>
      </c>
      <c r="B168" s="302">
        <v>17.683896568467471</v>
      </c>
      <c r="C168" s="302">
        <v>38.466118242456709</v>
      </c>
      <c r="D168" s="302">
        <v>2.8036663931414028</v>
      </c>
      <c r="E168" s="302">
        <f t="shared" si="77"/>
        <v>58.953681204065582</v>
      </c>
      <c r="F168" s="303"/>
      <c r="G168" s="302">
        <v>16.951928010399261</v>
      </c>
      <c r="H168" s="302">
        <v>40.05866094113653</v>
      </c>
      <c r="I168" s="302">
        <v>1.6938944331441466</v>
      </c>
      <c r="J168" s="302">
        <f t="shared" si="80"/>
        <v>58.704483384679939</v>
      </c>
      <c r="K168" s="303"/>
      <c r="L168" s="302">
        <v>14.047942845839763</v>
      </c>
      <c r="M168" s="302">
        <v>35.549458506587214</v>
      </c>
      <c r="N168" s="302">
        <v>1.1676772312476214</v>
      </c>
      <c r="O168" s="302">
        <f t="shared" si="79"/>
        <v>50.765078583674601</v>
      </c>
    </row>
    <row r="169" spans="1:15" s="236" customFormat="1" x14ac:dyDescent="0.2">
      <c r="A169" s="237" t="str">
        <f>name!E$11</f>
        <v>Process, plant and machine operatives</v>
      </c>
      <c r="B169" s="302">
        <v>11.154278142970528</v>
      </c>
      <c r="C169" s="302">
        <v>1.8564028765824561</v>
      </c>
      <c r="D169" s="302">
        <v>0.40809914896267629</v>
      </c>
      <c r="E169" s="302">
        <f t="shared" si="77"/>
        <v>13.41878016851566</v>
      </c>
      <c r="F169" s="303"/>
      <c r="G169" s="302">
        <v>9.3763898271735808</v>
      </c>
      <c r="H169" s="302">
        <v>2.0797374573605611</v>
      </c>
      <c r="I169" s="302">
        <v>0.36265185827172775</v>
      </c>
      <c r="J169" s="302">
        <f t="shared" si="80"/>
        <v>11.818779142805869</v>
      </c>
      <c r="K169" s="303"/>
      <c r="L169" s="302">
        <v>8.6925347085842191</v>
      </c>
      <c r="M169" s="302">
        <v>2.7388946514205199</v>
      </c>
      <c r="N169" s="302">
        <v>0.50429175936382564</v>
      </c>
      <c r="O169" s="302">
        <f t="shared" si="79"/>
        <v>11.935721119368564</v>
      </c>
    </row>
    <row r="170" spans="1:15" s="236" customFormat="1" x14ac:dyDescent="0.2">
      <c r="A170" s="237" t="str">
        <f>name!E$12</f>
        <v>Elementary occupations</v>
      </c>
      <c r="B170" s="302">
        <v>10.039188386121184</v>
      </c>
      <c r="C170" s="302">
        <v>7.6663955916809678</v>
      </c>
      <c r="D170" s="302">
        <v>0.26457219818882521</v>
      </c>
      <c r="E170" s="302">
        <f t="shared" si="77"/>
        <v>17.970156175990979</v>
      </c>
      <c r="F170" s="303"/>
      <c r="G170" s="302">
        <v>8.4603050558891439</v>
      </c>
      <c r="H170" s="302">
        <v>6.6680168624008145</v>
      </c>
      <c r="I170" s="302">
        <v>0.19800692123728475</v>
      </c>
      <c r="J170" s="302">
        <f t="shared" si="80"/>
        <v>15.326328839527244</v>
      </c>
      <c r="K170" s="303"/>
      <c r="L170" s="302">
        <v>8.3704973312584858</v>
      </c>
      <c r="M170" s="302">
        <v>5.9722991699631356</v>
      </c>
      <c r="N170" s="302">
        <v>0.2234896191253464</v>
      </c>
      <c r="O170" s="302">
        <f t="shared" si="79"/>
        <v>14.566286120346968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94.890198920574335</v>
      </c>
      <c r="C172" s="311">
        <f t="shared" ref="C172:E172" si="81">SUM(C162:C170)</f>
        <v>58.636525683571534</v>
      </c>
      <c r="D172" s="311">
        <f t="shared" si="81"/>
        <v>16.142275395854227</v>
      </c>
      <c r="E172" s="311">
        <f t="shared" si="81"/>
        <v>169.6690000000001</v>
      </c>
      <c r="F172" s="311"/>
      <c r="G172" s="311">
        <f t="shared" ref="G172:J172" si="82">SUM(G162:G170)</f>
        <v>100.18455535321658</v>
      </c>
      <c r="H172" s="311">
        <f t="shared" si="82"/>
        <v>60.73097447845673</v>
      </c>
      <c r="I172" s="311">
        <f t="shared" si="82"/>
        <v>12.67647016832653</v>
      </c>
      <c r="J172" s="311">
        <f t="shared" si="82"/>
        <v>173.59199999999984</v>
      </c>
      <c r="K172" s="311"/>
      <c r="L172" s="311">
        <f t="shared" ref="L172:O172" si="83">SUM(L162:L170)</f>
        <v>104.73077473541659</v>
      </c>
      <c r="M172" s="311">
        <f t="shared" si="83"/>
        <v>54.97880576886746</v>
      </c>
      <c r="N172" s="311">
        <f t="shared" si="83"/>
        <v>13.1654194957157</v>
      </c>
      <c r="O172" s="311">
        <f t="shared" si="83"/>
        <v>172.87499999999977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3.3164873230993894</v>
      </c>
      <c r="C179" s="302">
        <v>0.2234350369268065</v>
      </c>
      <c r="D179" s="302">
        <v>0.90974103089433422</v>
      </c>
      <c r="E179" s="302">
        <f>SUM(B179:D179)</f>
        <v>4.4496633909205299</v>
      </c>
      <c r="F179" s="303"/>
      <c r="G179" s="302">
        <v>4.5831624163314615</v>
      </c>
      <c r="H179" s="302">
        <v>0.55778186750202008</v>
      </c>
      <c r="I179" s="302">
        <v>0.78522913843771114</v>
      </c>
      <c r="J179" s="302">
        <f>SUM(G179:I179)</f>
        <v>5.9261734222711926</v>
      </c>
      <c r="K179" s="303"/>
      <c r="L179" s="302">
        <v>5.1712394365461352</v>
      </c>
      <c r="M179" s="302">
        <v>0.68673137772336279</v>
      </c>
      <c r="N179" s="302">
        <v>0.92625347332080021</v>
      </c>
      <c r="O179" s="302">
        <f>SUM(L179:N179)</f>
        <v>6.7842242875902983</v>
      </c>
    </row>
    <row r="180" spans="1:15" s="236" customFormat="1" x14ac:dyDescent="0.2">
      <c r="A180" s="237" t="str">
        <f>name!E$5</f>
        <v>Professional occupations</v>
      </c>
      <c r="B180" s="302">
        <v>2.7587008202412444</v>
      </c>
      <c r="C180" s="302">
        <v>0.1741892001511785</v>
      </c>
      <c r="D180" s="302">
        <v>0.26289416112662056</v>
      </c>
      <c r="E180" s="302">
        <f t="shared" ref="E180:E187" si="84">SUM(B180:D180)</f>
        <v>3.1957841815190435</v>
      </c>
      <c r="F180" s="303"/>
      <c r="G180" s="302">
        <v>4.5241987520125049</v>
      </c>
      <c r="H180" s="302">
        <v>0.42716916243703151</v>
      </c>
      <c r="I180" s="302">
        <v>0.21587722290644953</v>
      </c>
      <c r="J180" s="302">
        <f t="shared" ref="J180:J182" si="85">SUM(G180:I180)</f>
        <v>5.1672451373559856</v>
      </c>
      <c r="K180" s="303"/>
      <c r="L180" s="302">
        <v>7.372811979578632</v>
      </c>
      <c r="M180" s="302">
        <v>0.70932118977363912</v>
      </c>
      <c r="N180" s="302">
        <v>0.22264442824152519</v>
      </c>
      <c r="O180" s="302">
        <f t="shared" ref="O180:O187" si="86">SUM(L180:N180)</f>
        <v>8.3047775975937963</v>
      </c>
    </row>
    <row r="181" spans="1:15" s="236" customFormat="1" x14ac:dyDescent="0.2">
      <c r="A181" s="237" t="str">
        <f>name!E$6</f>
        <v>Associate professional occupations</v>
      </c>
      <c r="B181" s="302">
        <v>3.2509199035406047</v>
      </c>
      <c r="C181" s="302">
        <v>0.25858053494368871</v>
      </c>
      <c r="D181" s="302">
        <v>0.17459440791936121</v>
      </c>
      <c r="E181" s="302">
        <f t="shared" si="84"/>
        <v>3.6840948464036547</v>
      </c>
      <c r="F181" s="303"/>
      <c r="G181" s="302">
        <v>4.8172021531004523</v>
      </c>
      <c r="H181" s="302">
        <v>0.53205518712696553</v>
      </c>
      <c r="I181" s="302">
        <v>0.14619928028643944</v>
      </c>
      <c r="J181" s="302">
        <f t="shared" si="85"/>
        <v>5.4954566205138571</v>
      </c>
      <c r="K181" s="303"/>
      <c r="L181" s="302">
        <v>6.6054420376931704</v>
      </c>
      <c r="M181" s="302">
        <v>0.70490792428752547</v>
      </c>
      <c r="N181" s="302">
        <v>0.17851153226588126</v>
      </c>
      <c r="O181" s="302">
        <f t="shared" si="86"/>
        <v>7.488861494246577</v>
      </c>
    </row>
    <row r="182" spans="1:15" s="236" customFormat="1" x14ac:dyDescent="0.2">
      <c r="A182" s="237" t="str">
        <f>name!E$7</f>
        <v>Administrative and secretarial occupations</v>
      </c>
      <c r="B182" s="302">
        <v>4.6196101486173999</v>
      </c>
      <c r="C182" s="302">
        <v>1.5347308862602886</v>
      </c>
      <c r="D182" s="302">
        <v>0.1948908619890504</v>
      </c>
      <c r="E182" s="302">
        <f t="shared" si="84"/>
        <v>6.3492318968667396</v>
      </c>
      <c r="F182" s="303"/>
      <c r="G182" s="302">
        <v>5.7322625489997083</v>
      </c>
      <c r="H182" s="302">
        <v>2.6535192455331251</v>
      </c>
      <c r="I182" s="302">
        <v>0.14813297815323728</v>
      </c>
      <c r="J182" s="302">
        <f t="shared" si="85"/>
        <v>8.5339147726860709</v>
      </c>
      <c r="K182" s="303"/>
      <c r="L182" s="302">
        <v>7.6427317674248325</v>
      </c>
      <c r="M182" s="302">
        <v>2.9379581594438737</v>
      </c>
      <c r="N182" s="302">
        <v>0.13797038393600206</v>
      </c>
      <c r="O182" s="302">
        <f t="shared" si="86"/>
        <v>10.718660310804708</v>
      </c>
    </row>
    <row r="183" spans="1:15" s="236" customFormat="1" x14ac:dyDescent="0.2">
      <c r="A183" s="237" t="str">
        <f>name!E$8</f>
        <v>Skilled trades occupations</v>
      </c>
      <c r="B183" s="302">
        <v>2.0844341823176546</v>
      </c>
      <c r="C183" s="302">
        <v>0.35255477415302</v>
      </c>
      <c r="D183" s="302">
        <v>0.83600116797083956</v>
      </c>
      <c r="E183" s="302">
        <f t="shared" si="84"/>
        <v>3.272990124441514</v>
      </c>
      <c r="F183" s="303"/>
      <c r="G183" s="302">
        <v>1.9821968659019662</v>
      </c>
      <c r="H183" s="302">
        <v>0.43498231109031199</v>
      </c>
      <c r="I183" s="302">
        <v>0.40992564373586077</v>
      </c>
      <c r="J183" s="302">
        <f>SUM(G183:I183)</f>
        <v>2.8271048207281391</v>
      </c>
      <c r="K183" s="303"/>
      <c r="L183" s="302">
        <v>2.0217710695977189</v>
      </c>
      <c r="M183" s="302">
        <v>0.64778951585368783</v>
      </c>
      <c r="N183" s="302">
        <v>0.4847012673484537</v>
      </c>
      <c r="O183" s="302">
        <f t="shared" si="86"/>
        <v>3.1542618527998605</v>
      </c>
    </row>
    <row r="184" spans="1:15" s="236" customFormat="1" x14ac:dyDescent="0.2">
      <c r="A184" s="237" t="str">
        <f>name!E$9</f>
        <v>Caring, leisure and other service occupations</v>
      </c>
      <c r="B184" s="302">
        <v>1.8254241183294551</v>
      </c>
      <c r="C184" s="302">
        <v>1.1471827151730529</v>
      </c>
      <c r="D184" s="302">
        <v>0.33435293366254676</v>
      </c>
      <c r="E184" s="302">
        <f t="shared" si="84"/>
        <v>3.3069597671650546</v>
      </c>
      <c r="F184" s="303"/>
      <c r="G184" s="302">
        <v>2.4161016412871779</v>
      </c>
      <c r="H184" s="302">
        <v>1.6280210769140229</v>
      </c>
      <c r="I184" s="302">
        <v>0.2117314990534287</v>
      </c>
      <c r="J184" s="302">
        <f t="shared" ref="J184:J187" si="87">SUM(G184:I184)</f>
        <v>4.2558542172546296</v>
      </c>
      <c r="K184" s="303"/>
      <c r="L184" s="302">
        <v>2.4329342871986404</v>
      </c>
      <c r="M184" s="302">
        <v>1.7547733148854598</v>
      </c>
      <c r="N184" s="302">
        <v>0.26640188592916725</v>
      </c>
      <c r="O184" s="302">
        <f t="shared" si="86"/>
        <v>4.4541094880132679</v>
      </c>
    </row>
    <row r="185" spans="1:15" s="236" customFormat="1" x14ac:dyDescent="0.2">
      <c r="A185" s="237" t="str">
        <f>name!E$10</f>
        <v>Sales and customer service occupations</v>
      </c>
      <c r="B185" s="302">
        <v>1.6928339586614505</v>
      </c>
      <c r="C185" s="302">
        <v>0.47135207147872255</v>
      </c>
      <c r="D185" s="302">
        <v>0.17206907141805652</v>
      </c>
      <c r="E185" s="302">
        <f t="shared" si="84"/>
        <v>2.3362551015582294</v>
      </c>
      <c r="F185" s="303"/>
      <c r="G185" s="302">
        <v>2.1379804328556173</v>
      </c>
      <c r="H185" s="302">
        <v>0.75188159292511292</v>
      </c>
      <c r="I185" s="302">
        <v>0.10216579919880735</v>
      </c>
      <c r="J185" s="302">
        <f t="shared" si="87"/>
        <v>2.9920278249795378</v>
      </c>
      <c r="K185" s="303"/>
      <c r="L185" s="302">
        <v>2.8037089383648555</v>
      </c>
      <c r="M185" s="302">
        <v>1.1712032866968052</v>
      </c>
      <c r="N185" s="302">
        <v>0.10380025001523287</v>
      </c>
      <c r="O185" s="302">
        <f t="shared" si="86"/>
        <v>4.0787124750768937</v>
      </c>
    </row>
    <row r="186" spans="1:15" s="236" customFormat="1" x14ac:dyDescent="0.2">
      <c r="A186" s="237" t="str">
        <f>name!E$11</f>
        <v>Process, plant and machine operatives</v>
      </c>
      <c r="B186" s="302">
        <v>12.944207489849235</v>
      </c>
      <c r="C186" s="302">
        <v>1.5277135753155981</v>
      </c>
      <c r="D186" s="302">
        <v>7.4662245343038034</v>
      </c>
      <c r="E186" s="302">
        <f t="shared" si="84"/>
        <v>21.938145599468637</v>
      </c>
      <c r="F186" s="303"/>
      <c r="G186" s="302">
        <v>11.71293399235419</v>
      </c>
      <c r="H186" s="302">
        <v>2.6961018845731024</v>
      </c>
      <c r="I186" s="302">
        <v>5.3519077512474507</v>
      </c>
      <c r="J186" s="302">
        <f t="shared" si="87"/>
        <v>19.760943628174743</v>
      </c>
      <c r="K186" s="303"/>
      <c r="L186" s="302">
        <v>10.125614896063874</v>
      </c>
      <c r="M186" s="302">
        <v>3.3638220337119806</v>
      </c>
      <c r="N186" s="302">
        <v>6.6708765552689089</v>
      </c>
      <c r="O186" s="302">
        <f t="shared" si="86"/>
        <v>20.160313485044764</v>
      </c>
    </row>
    <row r="187" spans="1:15" s="236" customFormat="1" x14ac:dyDescent="0.2">
      <c r="A187" s="237" t="str">
        <f>name!E$12</f>
        <v>Elementary occupations</v>
      </c>
      <c r="B187" s="302">
        <v>6.9194112633923455</v>
      </c>
      <c r="C187" s="302">
        <v>1.9299483444385974</v>
      </c>
      <c r="D187" s="302">
        <v>0.34551548382559988</v>
      </c>
      <c r="E187" s="302">
        <f t="shared" si="84"/>
        <v>9.1948750916565434</v>
      </c>
      <c r="F187" s="303"/>
      <c r="G187" s="302">
        <v>6.6874184592549009</v>
      </c>
      <c r="H187" s="302">
        <v>2.5036265522650587</v>
      </c>
      <c r="I187" s="302">
        <v>0.21323454451586646</v>
      </c>
      <c r="J187" s="302">
        <f t="shared" si="87"/>
        <v>9.4042795560358261</v>
      </c>
      <c r="K187" s="303"/>
      <c r="L187" s="302">
        <v>7.2141475382434344</v>
      </c>
      <c r="M187" s="302">
        <v>3.3075247541913302</v>
      </c>
      <c r="N187" s="302">
        <v>0.25140671639497375</v>
      </c>
      <c r="O187" s="302">
        <f t="shared" si="86"/>
        <v>10.773079008829738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39.412029208048779</v>
      </c>
      <c r="C189" s="311">
        <f t="shared" ref="C189:E189" si="88">SUM(C179:C187)</f>
        <v>7.6196871388409537</v>
      </c>
      <c r="D189" s="311">
        <f t="shared" si="88"/>
        <v>10.696283653110214</v>
      </c>
      <c r="E189" s="311">
        <f t="shared" si="88"/>
        <v>57.727999999999945</v>
      </c>
      <c r="F189" s="311"/>
      <c r="G189" s="311">
        <f t="shared" ref="G189:J189" si="89">SUM(G179:G187)</f>
        <v>44.593457262097978</v>
      </c>
      <c r="H189" s="311">
        <f t="shared" si="89"/>
        <v>12.185138880366752</v>
      </c>
      <c r="I189" s="311">
        <f t="shared" si="89"/>
        <v>7.5844038575352508</v>
      </c>
      <c r="J189" s="311">
        <f t="shared" si="89"/>
        <v>64.362999999999985</v>
      </c>
      <c r="K189" s="311"/>
      <c r="L189" s="311">
        <f t="shared" ref="L189:O189" si="90">SUM(L179:L187)</f>
        <v>51.390401950711293</v>
      </c>
      <c r="M189" s="311">
        <f t="shared" si="90"/>
        <v>15.284031556567665</v>
      </c>
      <c r="N189" s="311">
        <f t="shared" si="90"/>
        <v>9.242566492720945</v>
      </c>
      <c r="O189" s="311">
        <f t="shared" si="90"/>
        <v>75.916999999999902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5.0326032746857239</v>
      </c>
      <c r="C196" s="302">
        <v>1.0141774124633312</v>
      </c>
      <c r="D196" s="302">
        <v>2.9789966678843824</v>
      </c>
      <c r="E196" s="302">
        <f>SUM(B196:D196)</f>
        <v>9.025777355033437</v>
      </c>
      <c r="F196" s="303"/>
      <c r="G196" s="302">
        <v>6.184580250313541</v>
      </c>
      <c r="H196" s="302">
        <v>1.6471154819412077</v>
      </c>
      <c r="I196" s="302">
        <v>2.2799164983405831</v>
      </c>
      <c r="J196" s="302">
        <f>SUM(G196:I196)</f>
        <v>10.111612230595332</v>
      </c>
      <c r="K196" s="303"/>
      <c r="L196" s="302">
        <v>6.4011858518114781</v>
      </c>
      <c r="M196" s="302">
        <v>2.210149325632361</v>
      </c>
      <c r="N196" s="302">
        <v>2.5030777910478235</v>
      </c>
      <c r="O196" s="302">
        <f>SUM(L196:N196)</f>
        <v>11.114412968491663</v>
      </c>
    </row>
    <row r="197" spans="1:15" s="236" customFormat="1" x14ac:dyDescent="0.2">
      <c r="A197" s="237" t="str">
        <f>name!E$5</f>
        <v>Professional occupations</v>
      </c>
      <c r="B197" s="302">
        <v>1.4541624448201433</v>
      </c>
      <c r="C197" s="302">
        <v>0.30042129292997577</v>
      </c>
      <c r="D197" s="302">
        <v>0.20927693549331758</v>
      </c>
      <c r="E197" s="302">
        <f t="shared" ref="E197:E204" si="91">SUM(B197:D197)</f>
        <v>1.9638606732434365</v>
      </c>
      <c r="F197" s="303"/>
      <c r="G197" s="302">
        <v>2.1469623238954272</v>
      </c>
      <c r="H197" s="302">
        <v>0.52432224442403441</v>
      </c>
      <c r="I197" s="302">
        <v>0.15731500481287788</v>
      </c>
      <c r="J197" s="302">
        <f t="shared" ref="J197:J199" si="92">SUM(G197:I197)</f>
        <v>2.8285995731323395</v>
      </c>
      <c r="K197" s="303"/>
      <c r="L197" s="302">
        <v>2.517859184383763</v>
      </c>
      <c r="M197" s="302">
        <v>0.81401597580634555</v>
      </c>
      <c r="N197" s="302">
        <v>0.10635643610727721</v>
      </c>
      <c r="O197" s="302">
        <f t="shared" ref="O197:O204" si="93">SUM(L197:N197)</f>
        <v>3.4382315962973857</v>
      </c>
    </row>
    <row r="198" spans="1:15" s="236" customFormat="1" x14ac:dyDescent="0.2">
      <c r="A198" s="237" t="str">
        <f>name!E$6</f>
        <v>Associate professional occupations</v>
      </c>
      <c r="B198" s="302">
        <v>1.0605225528775906</v>
      </c>
      <c r="C198" s="302">
        <v>0.94133586301564853</v>
      </c>
      <c r="D198" s="302">
        <v>0.13287504322144039</v>
      </c>
      <c r="E198" s="302">
        <f t="shared" si="91"/>
        <v>2.1347334591146798</v>
      </c>
      <c r="F198" s="303"/>
      <c r="G198" s="302">
        <v>1.424917226209311</v>
      </c>
      <c r="H198" s="302">
        <v>1.1220930065457069</v>
      </c>
      <c r="I198" s="302">
        <v>8.6570547105392331E-2</v>
      </c>
      <c r="J198" s="302">
        <f t="shared" si="92"/>
        <v>2.6335807798604103</v>
      </c>
      <c r="K198" s="303"/>
      <c r="L198" s="302">
        <v>1.697689502949546</v>
      </c>
      <c r="M198" s="302">
        <v>1.9778376086206244</v>
      </c>
      <c r="N198" s="302">
        <v>9.1914373747576744E-2</v>
      </c>
      <c r="O198" s="302">
        <f t="shared" si="93"/>
        <v>3.7674414853177476</v>
      </c>
    </row>
    <row r="199" spans="1:15" s="236" customFormat="1" x14ac:dyDescent="0.2">
      <c r="A199" s="237" t="str">
        <f>name!E$7</f>
        <v>Administrative and secretarial occupations</v>
      </c>
      <c r="B199" s="302">
        <v>1.5054202856428356</v>
      </c>
      <c r="C199" s="302">
        <v>1.4127607806558646</v>
      </c>
      <c r="D199" s="302">
        <v>4.4085194129694839E-2</v>
      </c>
      <c r="E199" s="302">
        <f t="shared" si="91"/>
        <v>2.9622662604283954</v>
      </c>
      <c r="F199" s="303"/>
      <c r="G199" s="302">
        <v>1.6647848325403543</v>
      </c>
      <c r="H199" s="302">
        <v>1.6723112671635654</v>
      </c>
      <c r="I199" s="302">
        <v>3.4211763588660987E-2</v>
      </c>
      <c r="J199" s="302">
        <f t="shared" si="92"/>
        <v>3.3713078632925808</v>
      </c>
      <c r="K199" s="303"/>
      <c r="L199" s="302">
        <v>2.1236517824602297</v>
      </c>
      <c r="M199" s="302">
        <v>2.5932906899983954</v>
      </c>
      <c r="N199" s="302">
        <v>2.9169812586668335E-2</v>
      </c>
      <c r="O199" s="302">
        <f t="shared" si="93"/>
        <v>4.7461122850452933</v>
      </c>
    </row>
    <row r="200" spans="1:15" s="236" customFormat="1" x14ac:dyDescent="0.2">
      <c r="A200" s="237" t="str">
        <f>name!E$8</f>
        <v>Skilled trades occupations</v>
      </c>
      <c r="B200" s="302">
        <v>2.5588257431829007</v>
      </c>
      <c r="C200" s="302">
        <v>3.7872222132278535</v>
      </c>
      <c r="D200" s="302">
        <v>0.90036579308878917</v>
      </c>
      <c r="E200" s="302">
        <f t="shared" si="91"/>
        <v>7.2464137494995429</v>
      </c>
      <c r="F200" s="303"/>
      <c r="G200" s="302">
        <v>2.3214782310237774</v>
      </c>
      <c r="H200" s="302">
        <v>3.188549553243476</v>
      </c>
      <c r="I200" s="302">
        <v>0.69856463661392898</v>
      </c>
      <c r="J200" s="302">
        <f>SUM(G200:I200)</f>
        <v>6.2085924208811818</v>
      </c>
      <c r="K200" s="303"/>
      <c r="L200" s="302">
        <v>1.6519343957760262</v>
      </c>
      <c r="M200" s="302">
        <v>3.6334522469875887</v>
      </c>
      <c r="N200" s="302">
        <v>0.8885156979694443</v>
      </c>
      <c r="O200" s="302">
        <f t="shared" si="93"/>
        <v>6.1739023407330587</v>
      </c>
    </row>
    <row r="201" spans="1:15" s="236" customFormat="1" x14ac:dyDescent="0.2">
      <c r="A201" s="237" t="str">
        <f>name!E$9</f>
        <v>Caring, leisure and other service occupations</v>
      </c>
      <c r="B201" s="302">
        <v>1.3934887242719765</v>
      </c>
      <c r="C201" s="302">
        <v>1.4495571991183478</v>
      </c>
      <c r="D201" s="302">
        <v>0.19933668218977302</v>
      </c>
      <c r="E201" s="302">
        <f t="shared" si="91"/>
        <v>3.0423826055800971</v>
      </c>
      <c r="F201" s="303"/>
      <c r="G201" s="302">
        <v>1.4236555743310908</v>
      </c>
      <c r="H201" s="302">
        <v>1.3894194693409498</v>
      </c>
      <c r="I201" s="302">
        <v>0.20679069243573975</v>
      </c>
      <c r="J201" s="302">
        <f t="shared" ref="J201:J204" si="94">SUM(G201:I201)</f>
        <v>3.0198657361077803</v>
      </c>
      <c r="K201" s="303"/>
      <c r="L201" s="302">
        <v>1.363087811352593</v>
      </c>
      <c r="M201" s="302">
        <v>1.4349226724850808</v>
      </c>
      <c r="N201" s="302">
        <v>0.36336345005086507</v>
      </c>
      <c r="O201" s="302">
        <f t="shared" si="93"/>
        <v>3.1613739338885387</v>
      </c>
    </row>
    <row r="202" spans="1:15" s="236" customFormat="1" x14ac:dyDescent="0.2">
      <c r="A202" s="237" t="str">
        <f>name!E$10</f>
        <v>Sales and customer service occupations</v>
      </c>
      <c r="B202" s="302">
        <v>1.3209075114849238</v>
      </c>
      <c r="C202" s="302">
        <v>3.7056023796444233</v>
      </c>
      <c r="D202" s="302">
        <v>1.1072067878966931</v>
      </c>
      <c r="E202" s="302">
        <f t="shared" si="91"/>
        <v>6.1337166790260405</v>
      </c>
      <c r="F202" s="303"/>
      <c r="G202" s="302">
        <v>1.4080074005530192</v>
      </c>
      <c r="H202" s="302">
        <v>3.9867762783894234</v>
      </c>
      <c r="I202" s="302">
        <v>0.59741810280438623</v>
      </c>
      <c r="J202" s="302">
        <f t="shared" si="94"/>
        <v>5.9922017817468287</v>
      </c>
      <c r="K202" s="303"/>
      <c r="L202" s="302">
        <v>1.7380125276104967</v>
      </c>
      <c r="M202" s="302">
        <v>6.5722409841773075</v>
      </c>
      <c r="N202" s="302">
        <v>0.43989497858450799</v>
      </c>
      <c r="O202" s="302">
        <f t="shared" si="93"/>
        <v>8.7501484903723128</v>
      </c>
    </row>
    <row r="203" spans="1:15" s="236" customFormat="1" x14ac:dyDescent="0.2">
      <c r="A203" s="237" t="str">
        <f>name!E$11</f>
        <v>Process, plant and machine operatives</v>
      </c>
      <c r="B203" s="302">
        <v>0.67379764667684139</v>
      </c>
      <c r="C203" s="302">
        <v>1.6620723677756719</v>
      </c>
      <c r="D203" s="302">
        <v>0.10470804629507635</v>
      </c>
      <c r="E203" s="302">
        <f t="shared" si="91"/>
        <v>2.4405780607475895</v>
      </c>
      <c r="F203" s="303"/>
      <c r="G203" s="302">
        <v>0.56760303767147657</v>
      </c>
      <c r="H203" s="302">
        <v>1.8762576094974237</v>
      </c>
      <c r="I203" s="302">
        <v>6.3343939580179309E-2</v>
      </c>
      <c r="J203" s="302">
        <f t="shared" si="94"/>
        <v>2.5072045867490793</v>
      </c>
      <c r="K203" s="303"/>
      <c r="L203" s="302">
        <v>0.62914458978114107</v>
      </c>
      <c r="M203" s="302">
        <v>2.7370632055542425</v>
      </c>
      <c r="N203" s="302">
        <v>0.1082486916934022</v>
      </c>
      <c r="O203" s="302">
        <f t="shared" si="93"/>
        <v>3.4744564870287857</v>
      </c>
    </row>
    <row r="204" spans="1:15" s="236" customFormat="1" x14ac:dyDescent="0.2">
      <c r="A204" s="237" t="str">
        <f>name!E$12</f>
        <v>Elementary occupations</v>
      </c>
      <c r="B204" s="302">
        <v>8.2533197754879151</v>
      </c>
      <c r="C204" s="302">
        <v>21.379392747354409</v>
      </c>
      <c r="D204" s="302">
        <v>0.57655863448442357</v>
      </c>
      <c r="E204" s="302">
        <f t="shared" si="91"/>
        <v>30.20927115732675</v>
      </c>
      <c r="F204" s="303"/>
      <c r="G204" s="302">
        <v>7.8129226957614355</v>
      </c>
      <c r="H204" s="302">
        <v>19.214049895183415</v>
      </c>
      <c r="I204" s="302">
        <v>0.28806243668968085</v>
      </c>
      <c r="J204" s="302">
        <f t="shared" si="94"/>
        <v>27.315035027634533</v>
      </c>
      <c r="K204" s="303"/>
      <c r="L204" s="302">
        <v>9.4058527541702102</v>
      </c>
      <c r="M204" s="302">
        <v>15.100721558702658</v>
      </c>
      <c r="N204" s="302">
        <v>0.53334609995236071</v>
      </c>
      <c r="O204" s="302">
        <f t="shared" si="93"/>
        <v>25.039920412825229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23.253047959130853</v>
      </c>
      <c r="C206" s="311">
        <f t="shared" ref="C206:E206" si="95">SUM(C196:C204)</f>
        <v>35.652542256185527</v>
      </c>
      <c r="D206" s="311">
        <f t="shared" si="95"/>
        <v>6.2534097846835905</v>
      </c>
      <c r="E206" s="311">
        <f t="shared" si="95"/>
        <v>65.158999999999963</v>
      </c>
      <c r="F206" s="311"/>
      <c r="G206" s="311">
        <f t="shared" ref="G206:J206" si="96">SUM(G196:G204)</f>
        <v>24.95491157229943</v>
      </c>
      <c r="H206" s="311">
        <f t="shared" si="96"/>
        <v>34.620894805729201</v>
      </c>
      <c r="I206" s="311">
        <f t="shared" si="96"/>
        <v>4.4121936219714293</v>
      </c>
      <c r="J206" s="311">
        <f t="shared" si="96"/>
        <v>63.988000000000071</v>
      </c>
      <c r="K206" s="311"/>
      <c r="L206" s="311">
        <f t="shared" ref="L206:O206" si="97">SUM(L196:L204)</f>
        <v>27.528418400295479</v>
      </c>
      <c r="M206" s="311">
        <f t="shared" si="97"/>
        <v>37.073694267964605</v>
      </c>
      <c r="N206" s="311">
        <f t="shared" si="97"/>
        <v>5.0638873317399264</v>
      </c>
      <c r="O206" s="311">
        <f t="shared" si="97"/>
        <v>69.666000000000011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0.36738617285302622</v>
      </c>
      <c r="C213" s="302">
        <v>7.6368088817470536E-2</v>
      </c>
      <c r="D213" s="302">
        <v>0.20896248584156826</v>
      </c>
      <c r="E213" s="302">
        <f>SUM(B213:D213)</f>
        <v>0.65271674751206499</v>
      </c>
      <c r="F213" s="303"/>
      <c r="G213" s="302">
        <v>0.53118134623176505</v>
      </c>
      <c r="H213" s="302">
        <v>4.12248596831832E-2</v>
      </c>
      <c r="I213" s="302">
        <v>0.20362504996913891</v>
      </c>
      <c r="J213" s="302">
        <f>SUM(G213:I213)</f>
        <v>0.77603125588408717</v>
      </c>
      <c r="K213" s="303"/>
      <c r="L213" s="302">
        <v>0.48773215952533755</v>
      </c>
      <c r="M213" s="302">
        <v>4.8346273556045122E-2</v>
      </c>
      <c r="N213" s="302">
        <v>0.21132368645609442</v>
      </c>
      <c r="O213" s="302">
        <f>SUM(L213:N213)</f>
        <v>0.74740211953747715</v>
      </c>
    </row>
    <row r="214" spans="1:15" s="236" customFormat="1" x14ac:dyDescent="0.2">
      <c r="A214" s="237" t="str">
        <f>name!E$5</f>
        <v>Professional occupations</v>
      </c>
      <c r="B214" s="302">
        <v>0.41127175679576228</v>
      </c>
      <c r="C214" s="302">
        <v>9.6516721815121914E-2</v>
      </c>
      <c r="D214" s="302">
        <v>0.6069324284451344</v>
      </c>
      <c r="E214" s="302">
        <f t="shared" ref="E214:E221" si="98">SUM(B214:D214)</f>
        <v>1.1147209070560185</v>
      </c>
      <c r="F214" s="303"/>
      <c r="G214" s="302">
        <v>0.72006279154827846</v>
      </c>
      <c r="H214" s="302">
        <v>7.5442675677337354E-2</v>
      </c>
      <c r="I214" s="302">
        <v>0.4166462600964741</v>
      </c>
      <c r="J214" s="302">
        <f t="shared" ref="J214:J216" si="99">SUM(G214:I214)</f>
        <v>1.2121517273220899</v>
      </c>
      <c r="K214" s="303"/>
      <c r="L214" s="302">
        <v>0.86789576715537853</v>
      </c>
      <c r="M214" s="302">
        <v>0.102856453206017</v>
      </c>
      <c r="N214" s="302">
        <v>0.3790184373517736</v>
      </c>
      <c r="O214" s="302">
        <f t="shared" ref="O214:O221" si="100">SUM(L214:N214)</f>
        <v>1.3497706577131692</v>
      </c>
    </row>
    <row r="215" spans="1:15" s="236" customFormat="1" x14ac:dyDescent="0.2">
      <c r="A215" s="237" t="str">
        <f>name!E$6</f>
        <v>Associate professional occupations</v>
      </c>
      <c r="B215" s="302">
        <v>0.41238747663133746</v>
      </c>
      <c r="C215" s="302">
        <v>0.19039279190492425</v>
      </c>
      <c r="D215" s="302">
        <v>0.54604483182118979</v>
      </c>
      <c r="E215" s="302">
        <f t="shared" si="98"/>
        <v>1.1488251003574517</v>
      </c>
      <c r="F215" s="303"/>
      <c r="G215" s="302">
        <v>0.72086773970376361</v>
      </c>
      <c r="H215" s="302">
        <v>0.1073391592051515</v>
      </c>
      <c r="I215" s="302">
        <v>0.8358086572306358</v>
      </c>
      <c r="J215" s="302">
        <f t="shared" si="99"/>
        <v>1.6640155561395509</v>
      </c>
      <c r="K215" s="303"/>
      <c r="L215" s="302">
        <v>0.69532893387881767</v>
      </c>
      <c r="M215" s="302">
        <v>0.10453021181618306</v>
      </c>
      <c r="N215" s="302">
        <v>0.79599995586544614</v>
      </c>
      <c r="O215" s="302">
        <f t="shared" si="100"/>
        <v>1.5958591015604469</v>
      </c>
    </row>
    <row r="216" spans="1:15" s="236" customFormat="1" x14ac:dyDescent="0.2">
      <c r="A216" s="237" t="str">
        <f>name!E$7</f>
        <v>Administrative and secretarial occupations</v>
      </c>
      <c r="B216" s="302">
        <v>0.30118382706020258</v>
      </c>
      <c r="C216" s="302">
        <v>0.36855912680817937</v>
      </c>
      <c r="D216" s="302">
        <v>3.3121493070158631E-2</v>
      </c>
      <c r="E216" s="302">
        <f t="shared" si="98"/>
        <v>0.70286444693854055</v>
      </c>
      <c r="F216" s="303"/>
      <c r="G216" s="302">
        <v>0.535033182470943</v>
      </c>
      <c r="H216" s="302">
        <v>0.22465126936363441</v>
      </c>
      <c r="I216" s="302">
        <v>3.9582261007107419E-2</v>
      </c>
      <c r="J216" s="302">
        <f t="shared" si="99"/>
        <v>0.79926671284168482</v>
      </c>
      <c r="K216" s="303"/>
      <c r="L216" s="302">
        <v>0.5298841712157023</v>
      </c>
      <c r="M216" s="302">
        <v>0.22499626583964755</v>
      </c>
      <c r="N216" s="302">
        <v>3.0307814402987958E-2</v>
      </c>
      <c r="O216" s="302">
        <f t="shared" si="100"/>
        <v>0.78518825145833782</v>
      </c>
    </row>
    <row r="217" spans="1:15" s="236" customFormat="1" x14ac:dyDescent="0.2">
      <c r="A217" s="237" t="str">
        <f>name!E$8</f>
        <v>Skilled trades occupations</v>
      </c>
      <c r="B217" s="302">
        <v>0.39731697137821809</v>
      </c>
      <c r="C217" s="302">
        <v>0.1009685498770078</v>
      </c>
      <c r="D217" s="302">
        <v>0.31975829228736408</v>
      </c>
      <c r="E217" s="302">
        <f t="shared" si="98"/>
        <v>0.81804381354259004</v>
      </c>
      <c r="F217" s="303"/>
      <c r="G217" s="302">
        <v>0.37574910417440743</v>
      </c>
      <c r="H217" s="302">
        <v>2.8853261468815838E-2</v>
      </c>
      <c r="I217" s="302">
        <v>0.2482473714331086</v>
      </c>
      <c r="J217" s="302">
        <f>SUM(G217:I217)</f>
        <v>0.65284973707633187</v>
      </c>
      <c r="K217" s="303"/>
      <c r="L217" s="302">
        <v>0.29952484155348258</v>
      </c>
      <c r="M217" s="302">
        <v>3.73308164148392E-2</v>
      </c>
      <c r="N217" s="302">
        <v>0.27835716918586684</v>
      </c>
      <c r="O217" s="302">
        <f t="shared" si="100"/>
        <v>0.61521282715418857</v>
      </c>
    </row>
    <row r="218" spans="1:15" s="236" customFormat="1" x14ac:dyDescent="0.2">
      <c r="A218" s="237" t="str">
        <f>name!E$9</f>
        <v>Caring, leisure and other service occupations</v>
      </c>
      <c r="B218" s="302">
        <v>0.1041081957252924</v>
      </c>
      <c r="C218" s="302">
        <v>9.8419208270583911E-2</v>
      </c>
      <c r="D218" s="302">
        <v>3.5721020389365532E-2</v>
      </c>
      <c r="E218" s="302">
        <f t="shared" si="98"/>
        <v>0.23824842438524185</v>
      </c>
      <c r="F218" s="303"/>
      <c r="G218" s="302">
        <v>0.2366517215395284</v>
      </c>
      <c r="H218" s="302">
        <v>9.7607027088607551E-2</v>
      </c>
      <c r="I218" s="302">
        <v>6.4269333353542873E-2</v>
      </c>
      <c r="J218" s="302">
        <f t="shared" ref="J218:J221" si="101">SUM(G218:I218)</f>
        <v>0.39852808198167888</v>
      </c>
      <c r="K218" s="303"/>
      <c r="L218" s="302">
        <v>0.21638833977268854</v>
      </c>
      <c r="M218" s="302">
        <v>8.3185504348502026E-2</v>
      </c>
      <c r="N218" s="302">
        <v>6.5334232966338557E-2</v>
      </c>
      <c r="O218" s="302">
        <f t="shared" si="100"/>
        <v>0.36490807708752915</v>
      </c>
    </row>
    <row r="219" spans="1:15" s="236" customFormat="1" x14ac:dyDescent="0.2">
      <c r="A219" s="237" t="str">
        <f>name!E$10</f>
        <v>Sales and customer service occupations</v>
      </c>
      <c r="B219" s="302">
        <v>0.18654886223672024</v>
      </c>
      <c r="C219" s="302">
        <v>0.15478477683036165</v>
      </c>
      <c r="D219" s="302">
        <v>3.6036042934982616E-2</v>
      </c>
      <c r="E219" s="302">
        <f t="shared" si="98"/>
        <v>0.37736968200206455</v>
      </c>
      <c r="F219" s="303"/>
      <c r="G219" s="302">
        <v>0.27028500474443778</v>
      </c>
      <c r="H219" s="302">
        <v>8.1379527532402615E-2</v>
      </c>
      <c r="I219" s="302">
        <v>3.4472022975290499E-2</v>
      </c>
      <c r="J219" s="302">
        <f t="shared" si="101"/>
        <v>0.38613655525213092</v>
      </c>
      <c r="K219" s="303"/>
      <c r="L219" s="302">
        <v>0.29327521007409585</v>
      </c>
      <c r="M219" s="302">
        <v>8.3354248985812382E-2</v>
      </c>
      <c r="N219" s="302">
        <v>2.756932404108569E-2</v>
      </c>
      <c r="O219" s="302">
        <f t="shared" si="100"/>
        <v>0.40419878310099394</v>
      </c>
    </row>
    <row r="220" spans="1:15" s="236" customFormat="1" x14ac:dyDescent="0.2">
      <c r="A220" s="237" t="str">
        <f>name!E$11</f>
        <v>Process, plant and machine operatives</v>
      </c>
      <c r="B220" s="302">
        <v>0.11266122714018674</v>
      </c>
      <c r="C220" s="302">
        <v>8.6701209590679479E-2</v>
      </c>
      <c r="D220" s="302">
        <v>0.11815083641179333</v>
      </c>
      <c r="E220" s="302">
        <f t="shared" si="98"/>
        <v>0.31751327314265954</v>
      </c>
      <c r="F220" s="303"/>
      <c r="G220" s="302">
        <v>0.14218795380355445</v>
      </c>
      <c r="H220" s="302">
        <v>2.2221430413814049E-2</v>
      </c>
      <c r="I220" s="302">
        <v>9.0426878900181945E-2</v>
      </c>
      <c r="J220" s="302">
        <f t="shared" si="101"/>
        <v>0.25483626311755048</v>
      </c>
      <c r="K220" s="303"/>
      <c r="L220" s="302">
        <v>0.12087199292648915</v>
      </c>
      <c r="M220" s="302">
        <v>2.7865965756282619E-2</v>
      </c>
      <c r="N220" s="302">
        <v>0.11530453566205515</v>
      </c>
      <c r="O220" s="302">
        <f t="shared" si="100"/>
        <v>0.26404249434482691</v>
      </c>
    </row>
    <row r="221" spans="1:15" s="236" customFormat="1" x14ac:dyDescent="0.2">
      <c r="A221" s="237" t="str">
        <f>name!E$12</f>
        <v>Elementary occupations</v>
      </c>
      <c r="B221" s="302">
        <v>0.25950816526913462</v>
      </c>
      <c r="C221" s="302">
        <v>0.48372026202443863</v>
      </c>
      <c r="D221" s="302">
        <v>0.25046917776979127</v>
      </c>
      <c r="E221" s="302">
        <f t="shared" si="98"/>
        <v>0.99369760506336446</v>
      </c>
      <c r="F221" s="303"/>
      <c r="G221" s="302">
        <v>0.45701434218310089</v>
      </c>
      <c r="H221" s="302">
        <v>0.23180606829885192</v>
      </c>
      <c r="I221" s="302">
        <v>0.21936369990294066</v>
      </c>
      <c r="J221" s="302">
        <f t="shared" si="101"/>
        <v>0.90818411038489355</v>
      </c>
      <c r="K221" s="303"/>
      <c r="L221" s="302">
        <v>0.44849017319097612</v>
      </c>
      <c r="M221" s="302">
        <v>0.2352293733078421</v>
      </c>
      <c r="N221" s="302">
        <v>0.23069814154421972</v>
      </c>
      <c r="O221" s="302">
        <f t="shared" si="100"/>
        <v>0.91441768804303791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2.5523726550898806</v>
      </c>
      <c r="C223" s="311">
        <f t="shared" ref="C223:E223" si="102">SUM(C213:C221)</f>
        <v>1.6564307359387676</v>
      </c>
      <c r="D223" s="311">
        <f t="shared" si="102"/>
        <v>2.1551966089713477</v>
      </c>
      <c r="E223" s="311">
        <f t="shared" si="102"/>
        <v>6.3639999999999963</v>
      </c>
      <c r="F223" s="311"/>
      <c r="G223" s="311">
        <f t="shared" ref="G223:J223" si="103">SUM(G213:G221)</f>
        <v>3.9890331863997792</v>
      </c>
      <c r="H223" s="311">
        <f t="shared" si="103"/>
        <v>0.91052527873179856</v>
      </c>
      <c r="I223" s="311">
        <f t="shared" si="103"/>
        <v>2.1524415348684207</v>
      </c>
      <c r="J223" s="311">
        <f t="shared" si="103"/>
        <v>7.0519999999999987</v>
      </c>
      <c r="K223" s="311"/>
      <c r="L223" s="311">
        <f t="shared" ref="L223:O223" si="104">SUM(L213:L221)</f>
        <v>3.9593915892929687</v>
      </c>
      <c r="M223" s="311">
        <f t="shared" si="104"/>
        <v>0.94769511323117106</v>
      </c>
      <c r="N223" s="311">
        <f t="shared" si="104"/>
        <v>2.1339132974758681</v>
      </c>
      <c r="O223" s="311">
        <f t="shared" si="104"/>
        <v>7.0410000000000075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2.807216361689596</v>
      </c>
      <c r="C230" s="302">
        <v>0.51005365344156239</v>
      </c>
      <c r="D230" s="302">
        <v>0.26922083741060537</v>
      </c>
      <c r="E230" s="302">
        <f>SUM(B230:D230)</f>
        <v>3.5864908525417638</v>
      </c>
      <c r="F230" s="303"/>
      <c r="G230" s="302">
        <v>4.1102876356748945</v>
      </c>
      <c r="H230" s="302">
        <v>0.63546103445452584</v>
      </c>
      <c r="I230" s="302">
        <v>0.3303355337729576</v>
      </c>
      <c r="J230" s="302">
        <f>SUM(G230:I230)</f>
        <v>5.0760842039023775</v>
      </c>
      <c r="K230" s="303"/>
      <c r="L230" s="302">
        <v>3.8031163670707446</v>
      </c>
      <c r="M230" s="302">
        <v>0.78947634488476159</v>
      </c>
      <c r="N230" s="302">
        <v>0.36673519712138669</v>
      </c>
      <c r="O230" s="302">
        <f>SUM(L230:N230)</f>
        <v>4.9593279090768929</v>
      </c>
    </row>
    <row r="231" spans="1:15" s="236" customFormat="1" x14ac:dyDescent="0.2">
      <c r="A231" s="237" t="str">
        <f>name!E$5</f>
        <v>Professional occupations</v>
      </c>
      <c r="B231" s="302">
        <v>8.0275116061846088</v>
      </c>
      <c r="C231" s="302">
        <v>0.47010864636561256</v>
      </c>
      <c r="D231" s="302">
        <v>1.0043727132532652</v>
      </c>
      <c r="E231" s="302">
        <f t="shared" ref="E231:E238" si="105">SUM(B231:D231)</f>
        <v>9.5019929658034865</v>
      </c>
      <c r="F231" s="303"/>
      <c r="G231" s="302">
        <v>13.055902944859897</v>
      </c>
      <c r="H231" s="302">
        <v>0.5237221064915849</v>
      </c>
      <c r="I231" s="302">
        <v>1.0736698458819383</v>
      </c>
      <c r="J231" s="302">
        <f t="shared" ref="J231:J233" si="106">SUM(G231:I231)</f>
        <v>14.653294897233419</v>
      </c>
      <c r="K231" s="303"/>
      <c r="L231" s="302">
        <v>16.627860415700141</v>
      </c>
      <c r="M231" s="302">
        <v>0.707040675871772</v>
      </c>
      <c r="N231" s="302">
        <v>1.0597589850547471</v>
      </c>
      <c r="O231" s="302">
        <f t="shared" ref="O231:O238" si="107">SUM(L231:N231)</f>
        <v>18.394660076626661</v>
      </c>
    </row>
    <row r="232" spans="1:15" s="236" customFormat="1" x14ac:dyDescent="0.2">
      <c r="A232" s="237" t="str">
        <f>name!E$6</f>
        <v>Associate professional occupations</v>
      </c>
      <c r="B232" s="302">
        <v>3.2505779234609244</v>
      </c>
      <c r="C232" s="302">
        <v>0.4150653696747984</v>
      </c>
      <c r="D232" s="302">
        <v>0.3263396481126693</v>
      </c>
      <c r="E232" s="302">
        <f t="shared" si="105"/>
        <v>3.9919829412483923</v>
      </c>
      <c r="F232" s="303"/>
      <c r="G232" s="302">
        <v>4.8888157176096989</v>
      </c>
      <c r="H232" s="302">
        <v>0.42927753235556404</v>
      </c>
      <c r="I232" s="302">
        <v>0.37442349798781721</v>
      </c>
      <c r="J232" s="302">
        <f t="shared" si="106"/>
        <v>5.6925167479530803</v>
      </c>
      <c r="K232" s="303"/>
      <c r="L232" s="302">
        <v>4.927300282405616</v>
      </c>
      <c r="M232" s="302">
        <v>0.40767764001759793</v>
      </c>
      <c r="N232" s="302">
        <v>0.39213212187816388</v>
      </c>
      <c r="O232" s="302">
        <f t="shared" si="107"/>
        <v>5.7271100443013774</v>
      </c>
    </row>
    <row r="233" spans="1:15" s="236" customFormat="1" x14ac:dyDescent="0.2">
      <c r="A233" s="237" t="str">
        <f>name!E$7</f>
        <v>Administrative and secretarial occupations</v>
      </c>
      <c r="B233" s="302">
        <v>1.4614429928849848</v>
      </c>
      <c r="C233" s="302">
        <v>0.86956939981088532</v>
      </c>
      <c r="D233" s="302">
        <v>5.4412956621579647E-2</v>
      </c>
      <c r="E233" s="302">
        <f t="shared" si="105"/>
        <v>2.3854253493174498</v>
      </c>
      <c r="F233" s="303"/>
      <c r="G233" s="302">
        <v>1.8381357486234973</v>
      </c>
      <c r="H233" s="302">
        <v>0.70778797312302266</v>
      </c>
      <c r="I233" s="302">
        <v>4.6671773243624974E-2</v>
      </c>
      <c r="J233" s="302">
        <f t="shared" si="106"/>
        <v>2.5925954949901451</v>
      </c>
      <c r="K233" s="303"/>
      <c r="L233" s="302">
        <v>1.923709364349327</v>
      </c>
      <c r="M233" s="302">
        <v>0.63558821892649575</v>
      </c>
      <c r="N233" s="302">
        <v>3.6623718602637398E-2</v>
      </c>
      <c r="O233" s="302">
        <f t="shared" si="107"/>
        <v>2.5959213018784602</v>
      </c>
    </row>
    <row r="234" spans="1:15" s="236" customFormat="1" x14ac:dyDescent="0.2">
      <c r="A234" s="237" t="str">
        <f>name!E$8</f>
        <v>Skilled trades occupations</v>
      </c>
      <c r="B234" s="302">
        <v>1.204421913775827</v>
      </c>
      <c r="C234" s="302">
        <v>0.12917360784086299</v>
      </c>
      <c r="D234" s="302">
        <v>0.42756020509837439</v>
      </c>
      <c r="E234" s="302">
        <f t="shared" si="105"/>
        <v>1.7611557267150644</v>
      </c>
      <c r="F234" s="303"/>
      <c r="G234" s="302">
        <v>1.3525627883344098</v>
      </c>
      <c r="H234" s="302">
        <v>7.5820563265596885E-2</v>
      </c>
      <c r="I234" s="302">
        <v>0.37361409369316367</v>
      </c>
      <c r="J234" s="302">
        <f>SUM(G234:I234)</f>
        <v>1.8019974452931704</v>
      </c>
      <c r="K234" s="303"/>
      <c r="L234" s="302">
        <v>0.82151300004256356</v>
      </c>
      <c r="M234" s="302">
        <v>9.227270880609767E-2</v>
      </c>
      <c r="N234" s="302">
        <v>0.6386609259589493</v>
      </c>
      <c r="O234" s="302">
        <f t="shared" si="107"/>
        <v>1.5524466348076105</v>
      </c>
    </row>
    <row r="235" spans="1:15" s="236" customFormat="1" x14ac:dyDescent="0.2">
      <c r="A235" s="237" t="str">
        <f>name!E$9</f>
        <v>Caring, leisure and other service occupations</v>
      </c>
      <c r="B235" s="302">
        <v>0.39518910468563317</v>
      </c>
      <c r="C235" s="302">
        <v>0.10697310012218372</v>
      </c>
      <c r="D235" s="302">
        <v>3.677561034923553E-2</v>
      </c>
      <c r="E235" s="302">
        <f t="shared" si="105"/>
        <v>0.53893781515705241</v>
      </c>
      <c r="F235" s="303"/>
      <c r="G235" s="302">
        <v>0.4808580126253984</v>
      </c>
      <c r="H235" s="302">
        <v>9.266778350687925E-2</v>
      </c>
      <c r="I235" s="302">
        <v>4.5109760020951947E-2</v>
      </c>
      <c r="J235" s="302">
        <f t="shared" ref="J235:J238" si="108">SUM(G235:I235)</f>
        <v>0.61863555615322952</v>
      </c>
      <c r="K235" s="303"/>
      <c r="L235" s="302">
        <v>0.56926185110543004</v>
      </c>
      <c r="M235" s="302">
        <v>8.6284698791341444E-2</v>
      </c>
      <c r="N235" s="302">
        <v>7.0635961527975785E-2</v>
      </c>
      <c r="O235" s="302">
        <f t="shared" si="107"/>
        <v>0.72618251142474732</v>
      </c>
    </row>
    <row r="236" spans="1:15" s="236" customFormat="1" x14ac:dyDescent="0.2">
      <c r="A236" s="237" t="str">
        <f>name!E$10</f>
        <v>Sales and customer service occupations</v>
      </c>
      <c r="B236" s="302">
        <v>1.0009157966829194</v>
      </c>
      <c r="C236" s="302">
        <v>0.60683710314819361</v>
      </c>
      <c r="D236" s="302">
        <v>4.5007666495568671E-2</v>
      </c>
      <c r="E236" s="302">
        <f t="shared" si="105"/>
        <v>1.6527605663266818</v>
      </c>
      <c r="F236" s="303"/>
      <c r="G236" s="302">
        <v>1.184406348226585</v>
      </c>
      <c r="H236" s="302">
        <v>0.43959361189107415</v>
      </c>
      <c r="I236" s="302">
        <v>3.3235879740254992E-2</v>
      </c>
      <c r="J236" s="302">
        <f t="shared" si="108"/>
        <v>1.6572358398579141</v>
      </c>
      <c r="K236" s="303"/>
      <c r="L236" s="302">
        <v>1.3753424836813328</v>
      </c>
      <c r="M236" s="302">
        <v>0.54532963088926956</v>
      </c>
      <c r="N236" s="302">
        <v>3.4834348162181096E-2</v>
      </c>
      <c r="O236" s="302">
        <f t="shared" si="107"/>
        <v>1.9555064627327836</v>
      </c>
    </row>
    <row r="237" spans="1:15" s="236" customFormat="1" x14ac:dyDescent="0.2">
      <c r="A237" s="237" t="str">
        <f>name!E$11</f>
        <v>Process, plant and machine operatives</v>
      </c>
      <c r="B237" s="302">
        <v>0.18883851969880236</v>
      </c>
      <c r="C237" s="302">
        <v>0.11759864143874176</v>
      </c>
      <c r="D237" s="302">
        <v>9.8659737492754113E-2</v>
      </c>
      <c r="E237" s="302">
        <f t="shared" si="105"/>
        <v>0.40509689863029819</v>
      </c>
      <c r="F237" s="303"/>
      <c r="G237" s="302">
        <v>0.17043050536157267</v>
      </c>
      <c r="H237" s="302">
        <v>0.11162540975765166</v>
      </c>
      <c r="I237" s="302">
        <v>0.10827682330967556</v>
      </c>
      <c r="J237" s="302">
        <f t="shared" si="108"/>
        <v>0.39033273842889993</v>
      </c>
      <c r="K237" s="303"/>
      <c r="L237" s="302">
        <v>0.14265900336622447</v>
      </c>
      <c r="M237" s="302">
        <v>0.10665994233754136</v>
      </c>
      <c r="N237" s="302">
        <v>0.15171271190461555</v>
      </c>
      <c r="O237" s="302">
        <f t="shared" si="107"/>
        <v>0.40103165760838139</v>
      </c>
    </row>
    <row r="238" spans="1:15" s="236" customFormat="1" x14ac:dyDescent="0.2">
      <c r="A238" s="237" t="str">
        <f>name!E$12</f>
        <v>Elementary occupations</v>
      </c>
      <c r="B238" s="302">
        <v>0.37082787868155187</v>
      </c>
      <c r="C238" s="302">
        <v>0.225611413611711</v>
      </c>
      <c r="D238" s="302">
        <v>0.10771759196657234</v>
      </c>
      <c r="E238" s="302">
        <f t="shared" si="105"/>
        <v>0.70415688425983525</v>
      </c>
      <c r="F238" s="303"/>
      <c r="G238" s="302">
        <v>0.32261716723279699</v>
      </c>
      <c r="H238" s="302">
        <v>0.23751509454651268</v>
      </c>
      <c r="I238" s="302">
        <v>8.6174814408435926E-2</v>
      </c>
      <c r="J238" s="302">
        <f t="shared" si="108"/>
        <v>0.64630707618774552</v>
      </c>
      <c r="K238" s="303"/>
      <c r="L238" s="302">
        <v>0.34436071473807706</v>
      </c>
      <c r="M238" s="302">
        <v>0.18101462012192643</v>
      </c>
      <c r="N238" s="302">
        <v>0.11843806668303784</v>
      </c>
      <c r="O238" s="302">
        <f t="shared" si="107"/>
        <v>0.64381340154304123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18.706942097744847</v>
      </c>
      <c r="C240" s="311">
        <f t="shared" ref="C240:E240" si="109">SUM(C230:C238)</f>
        <v>3.450990935454552</v>
      </c>
      <c r="D240" s="311">
        <f t="shared" si="109"/>
        <v>2.370066966800624</v>
      </c>
      <c r="E240" s="311">
        <f t="shared" si="109"/>
        <v>24.52800000000002</v>
      </c>
      <c r="F240" s="311"/>
      <c r="G240" s="311">
        <f t="shared" ref="G240:J240" si="110">SUM(G230:G238)</f>
        <v>27.404016868548748</v>
      </c>
      <c r="H240" s="311">
        <f t="shared" si="110"/>
        <v>3.2534711093924122</v>
      </c>
      <c r="I240" s="311">
        <f t="shared" si="110"/>
        <v>2.4715120220588207</v>
      </c>
      <c r="J240" s="311">
        <f t="shared" si="110"/>
        <v>33.128999999999984</v>
      </c>
      <c r="K240" s="311"/>
      <c r="L240" s="311">
        <f t="shared" ref="L240:O240" si="111">SUM(L230:L238)</f>
        <v>30.535123482459458</v>
      </c>
      <c r="M240" s="311">
        <f t="shared" si="111"/>
        <v>3.5513444806468035</v>
      </c>
      <c r="N240" s="311">
        <f t="shared" si="111"/>
        <v>2.8695320368936943</v>
      </c>
      <c r="O240" s="311">
        <f t="shared" si="111"/>
        <v>36.955999999999953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5.782235972274826</v>
      </c>
      <c r="C247" s="302">
        <v>0.53606353821329411</v>
      </c>
      <c r="D247" s="302">
        <v>0.19624991023618127</v>
      </c>
      <c r="E247" s="302">
        <f>SUM(B247:D247)</f>
        <v>6.5145494207243013</v>
      </c>
      <c r="F247" s="303"/>
      <c r="G247" s="302">
        <v>5.2929697036903498</v>
      </c>
      <c r="H247" s="302">
        <v>0.74407338096132125</v>
      </c>
      <c r="I247" s="302">
        <v>0.40734088141799701</v>
      </c>
      <c r="J247" s="302">
        <f>SUM(G247:I247)</f>
        <v>6.444383966069668</v>
      </c>
      <c r="K247" s="303"/>
      <c r="L247" s="302">
        <v>4.5655899720964648</v>
      </c>
      <c r="M247" s="302">
        <v>0.97796626361258954</v>
      </c>
      <c r="N247" s="302">
        <v>0.447585329828598</v>
      </c>
      <c r="O247" s="302">
        <f>SUM(L247:N247)</f>
        <v>5.991141565537653</v>
      </c>
    </row>
    <row r="248" spans="1:15" s="236" customFormat="1" x14ac:dyDescent="0.2">
      <c r="A248" s="237" t="str">
        <f>name!E$5</f>
        <v>Professional occupations</v>
      </c>
      <c r="B248" s="302">
        <v>7.8750279201319477</v>
      </c>
      <c r="C248" s="302">
        <v>0.41265688444201598</v>
      </c>
      <c r="D248" s="302">
        <v>0.34273522308616688</v>
      </c>
      <c r="E248" s="302">
        <f t="shared" ref="E248:E255" si="112">SUM(B248:D248)</f>
        <v>8.6304200276601311</v>
      </c>
      <c r="F248" s="303"/>
      <c r="G248" s="302">
        <v>8.6770481006528186</v>
      </c>
      <c r="H248" s="302">
        <v>0.54455871219948904</v>
      </c>
      <c r="I248" s="302">
        <v>0.55871231347441752</v>
      </c>
      <c r="J248" s="302">
        <f t="shared" ref="J248:J250" si="113">SUM(G248:I248)</f>
        <v>9.7803191263267255</v>
      </c>
      <c r="K248" s="303"/>
      <c r="L248" s="302">
        <v>10.580961774231495</v>
      </c>
      <c r="M248" s="302">
        <v>0.60972136119447018</v>
      </c>
      <c r="N248" s="302">
        <v>0.55928189684790031</v>
      </c>
      <c r="O248" s="302">
        <f t="shared" ref="O248:O255" si="114">SUM(L248:N248)</f>
        <v>11.749965032273867</v>
      </c>
    </row>
    <row r="249" spans="1:15" s="236" customFormat="1" x14ac:dyDescent="0.2">
      <c r="A249" s="237" t="str">
        <f>name!E$6</f>
        <v>Associate professional occupations</v>
      </c>
      <c r="B249" s="302">
        <v>8.2449399289780363</v>
      </c>
      <c r="C249" s="302">
        <v>1.0002286919977685</v>
      </c>
      <c r="D249" s="302">
        <v>0.42505706474314403</v>
      </c>
      <c r="E249" s="302">
        <f t="shared" si="112"/>
        <v>9.6702256857189504</v>
      </c>
      <c r="F249" s="303"/>
      <c r="G249" s="302">
        <v>7.7312140156752438</v>
      </c>
      <c r="H249" s="302">
        <v>1.0430436433724519</v>
      </c>
      <c r="I249" s="302">
        <v>0.74899257764184612</v>
      </c>
      <c r="J249" s="302">
        <f t="shared" si="113"/>
        <v>9.5232502366895417</v>
      </c>
      <c r="K249" s="303"/>
      <c r="L249" s="302">
        <v>7.0767628616847231</v>
      </c>
      <c r="M249" s="302">
        <v>1.0845293333705857</v>
      </c>
      <c r="N249" s="302">
        <v>0.88615634663412413</v>
      </c>
      <c r="O249" s="302">
        <f t="shared" si="114"/>
        <v>9.0474485416894321</v>
      </c>
    </row>
    <row r="250" spans="1:15" s="236" customFormat="1" x14ac:dyDescent="0.2">
      <c r="A250" s="237" t="str">
        <f>name!E$7</f>
        <v>Administrative and secretarial occupations</v>
      </c>
      <c r="B250" s="302">
        <v>11.831689142214664</v>
      </c>
      <c r="C250" s="302">
        <v>4.6379817234776359</v>
      </c>
      <c r="D250" s="302">
        <v>0.17255669293130438</v>
      </c>
      <c r="E250" s="302">
        <f t="shared" si="112"/>
        <v>16.642227558623606</v>
      </c>
      <c r="F250" s="303"/>
      <c r="G250" s="302">
        <v>9.6156863193626432</v>
      </c>
      <c r="H250" s="302">
        <v>4.0547597748873079</v>
      </c>
      <c r="I250" s="302">
        <v>0.25964092398529787</v>
      </c>
      <c r="J250" s="302">
        <f t="shared" si="113"/>
        <v>13.930087018235248</v>
      </c>
      <c r="K250" s="303"/>
      <c r="L250" s="302">
        <v>8.7842388449855022</v>
      </c>
      <c r="M250" s="302">
        <v>3.4573992121969033</v>
      </c>
      <c r="N250" s="302">
        <v>0.1910943004752069</v>
      </c>
      <c r="O250" s="302">
        <f t="shared" si="114"/>
        <v>12.432732357657613</v>
      </c>
    </row>
    <row r="251" spans="1:15" s="236" customFormat="1" x14ac:dyDescent="0.2">
      <c r="A251" s="237" t="str">
        <f>name!E$8</f>
        <v>Skilled trades occupations</v>
      </c>
      <c r="B251" s="302">
        <v>0.46243826935136373</v>
      </c>
      <c r="C251" s="302">
        <v>0.10247961694738185</v>
      </c>
      <c r="D251" s="302">
        <v>7.6398248145430878E-2</v>
      </c>
      <c r="E251" s="302">
        <f t="shared" si="112"/>
        <v>0.64131613444417646</v>
      </c>
      <c r="F251" s="303"/>
      <c r="G251" s="302">
        <v>0.3267009134257659</v>
      </c>
      <c r="H251" s="302">
        <v>7.5858758425936465E-2</v>
      </c>
      <c r="I251" s="302">
        <v>0.13213057249584978</v>
      </c>
      <c r="J251" s="302">
        <f>SUM(G251:I251)</f>
        <v>0.53469024434755219</v>
      </c>
      <c r="K251" s="303"/>
      <c r="L251" s="302">
        <v>0.26683430252696688</v>
      </c>
      <c r="M251" s="302">
        <v>6.1153709576424832E-2</v>
      </c>
      <c r="N251" s="302">
        <v>0.1353703796334072</v>
      </c>
      <c r="O251" s="302">
        <f t="shared" si="114"/>
        <v>0.46335839173679894</v>
      </c>
    </row>
    <row r="252" spans="1:15" s="236" customFormat="1" x14ac:dyDescent="0.2">
      <c r="A252" s="237" t="str">
        <f>name!E$9</f>
        <v>Caring, leisure and other service occupations</v>
      </c>
      <c r="B252" s="302">
        <v>0.1961439976389662</v>
      </c>
      <c r="C252" s="302">
        <v>3.098969135284891E-2</v>
      </c>
      <c r="D252" s="302">
        <v>6.0080153037886143E-2</v>
      </c>
      <c r="E252" s="302">
        <f t="shared" si="112"/>
        <v>0.28721384202970124</v>
      </c>
      <c r="F252" s="303"/>
      <c r="G252" s="302">
        <v>0.26275307068320775</v>
      </c>
      <c r="H252" s="302">
        <v>2.757464975108468E-2</v>
      </c>
      <c r="I252" s="302">
        <v>0.1073820664389612</v>
      </c>
      <c r="J252" s="302">
        <f t="shared" ref="J252:J255" si="115">SUM(G252:I252)</f>
        <v>0.39770978687325365</v>
      </c>
      <c r="K252" s="303"/>
      <c r="L252" s="302">
        <v>0.27654242236093723</v>
      </c>
      <c r="M252" s="302">
        <v>2.0910000635660342E-2</v>
      </c>
      <c r="N252" s="302">
        <v>0.14829969450645228</v>
      </c>
      <c r="O252" s="302">
        <f t="shared" si="114"/>
        <v>0.44575211750304988</v>
      </c>
    </row>
    <row r="253" spans="1:15" s="236" customFormat="1" x14ac:dyDescent="0.2">
      <c r="A253" s="237" t="str">
        <f>name!E$10</f>
        <v>Sales and customer service occupations</v>
      </c>
      <c r="B253" s="302">
        <v>2.6090735291152076</v>
      </c>
      <c r="C253" s="302">
        <v>1.2225177825984521</v>
      </c>
      <c r="D253" s="302">
        <v>0.20133673365613569</v>
      </c>
      <c r="E253" s="302">
        <f t="shared" si="112"/>
        <v>4.0329280453697951</v>
      </c>
      <c r="F253" s="303"/>
      <c r="G253" s="302">
        <v>2.2717743397114458</v>
      </c>
      <c r="H253" s="302">
        <v>1.2403127413836916</v>
      </c>
      <c r="I253" s="302">
        <v>0.22636098205760166</v>
      </c>
      <c r="J253" s="302">
        <f t="shared" si="115"/>
        <v>3.738448063152739</v>
      </c>
      <c r="K253" s="303"/>
      <c r="L253" s="302">
        <v>2.2084860342081756</v>
      </c>
      <c r="M253" s="302">
        <v>1.3174421889090344</v>
      </c>
      <c r="N253" s="302">
        <v>0.17035114295824916</v>
      </c>
      <c r="O253" s="302">
        <f t="shared" si="114"/>
        <v>3.6962793660754594</v>
      </c>
    </row>
    <row r="254" spans="1:15" s="236" customFormat="1" x14ac:dyDescent="0.2">
      <c r="A254" s="237" t="str">
        <f>name!E$11</f>
        <v>Process, plant and machine operatives</v>
      </c>
      <c r="B254" s="302">
        <v>0.25257994801269595</v>
      </c>
      <c r="C254" s="302">
        <v>3.7197150573358449E-2</v>
      </c>
      <c r="D254" s="302">
        <v>4.4744321726161225E-2</v>
      </c>
      <c r="E254" s="302">
        <f t="shared" si="112"/>
        <v>0.3345214203122156</v>
      </c>
      <c r="F254" s="303"/>
      <c r="G254" s="302">
        <v>0.1535832622728148</v>
      </c>
      <c r="H254" s="302">
        <v>3.2754065344971675E-2</v>
      </c>
      <c r="I254" s="302">
        <v>0.12610402575088064</v>
      </c>
      <c r="J254" s="302">
        <f t="shared" si="115"/>
        <v>0.31244135336866713</v>
      </c>
      <c r="K254" s="303"/>
      <c r="L254" s="302">
        <v>0.15137396732416597</v>
      </c>
      <c r="M254" s="302">
        <v>5.1933623798873334E-2</v>
      </c>
      <c r="N254" s="302">
        <v>0.17319004837978649</v>
      </c>
      <c r="O254" s="302">
        <f t="shared" si="114"/>
        <v>0.37649763950282578</v>
      </c>
    </row>
    <row r="255" spans="1:15" s="236" customFormat="1" x14ac:dyDescent="0.2">
      <c r="A255" s="237" t="str">
        <f>name!E$12</f>
        <v>Elementary occupations</v>
      </c>
      <c r="B255" s="302">
        <v>0.6838399069189588</v>
      </c>
      <c r="C255" s="302">
        <v>0.15098679081113425</v>
      </c>
      <c r="D255" s="302">
        <v>6.6771167387043737E-2</v>
      </c>
      <c r="E255" s="302">
        <f t="shared" si="112"/>
        <v>0.9015978651171368</v>
      </c>
      <c r="F255" s="303"/>
      <c r="G255" s="302">
        <v>0.40743890958007412</v>
      </c>
      <c r="H255" s="302">
        <v>0.12213530358705844</v>
      </c>
      <c r="I255" s="302">
        <v>9.309599176947024E-2</v>
      </c>
      <c r="J255" s="302">
        <f t="shared" si="115"/>
        <v>0.62267020493660286</v>
      </c>
      <c r="K255" s="303"/>
      <c r="L255" s="302">
        <v>0.40639238554234519</v>
      </c>
      <c r="M255" s="302">
        <v>0.16873154465268436</v>
      </c>
      <c r="N255" s="302">
        <v>0.12470105782825977</v>
      </c>
      <c r="O255" s="302">
        <f t="shared" si="114"/>
        <v>0.6998249880232893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37.937968614636667</v>
      </c>
      <c r="C257" s="311">
        <f t="shared" ref="C257:E257" si="116">SUM(C247:C255)</f>
        <v>8.1311018704138895</v>
      </c>
      <c r="D257" s="311">
        <f t="shared" si="116"/>
        <v>1.5859295149494539</v>
      </c>
      <c r="E257" s="311">
        <f t="shared" si="116"/>
        <v>47.655000000000015</v>
      </c>
      <c r="F257" s="311"/>
      <c r="G257" s="311">
        <f t="shared" ref="G257:J257" si="117">SUM(G247:G255)</f>
        <v>34.739168635054369</v>
      </c>
      <c r="H257" s="311">
        <f t="shared" si="117"/>
        <v>7.8850710299133135</v>
      </c>
      <c r="I257" s="311">
        <f t="shared" si="117"/>
        <v>2.6597603350323218</v>
      </c>
      <c r="J257" s="311">
        <f t="shared" si="117"/>
        <v>45.284000000000006</v>
      </c>
      <c r="K257" s="311"/>
      <c r="L257" s="311">
        <f t="shared" ref="L257:O257" si="118">SUM(L247:L255)</f>
        <v>34.317182564960781</v>
      </c>
      <c r="M257" s="311">
        <f t="shared" si="118"/>
        <v>7.7497872379472259</v>
      </c>
      <c r="N257" s="311">
        <f t="shared" si="118"/>
        <v>2.8360301970919841</v>
      </c>
      <c r="O257" s="311">
        <f t="shared" si="118"/>
        <v>44.902999999999977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1.5317857168496312</v>
      </c>
      <c r="C264" s="302">
        <v>0.28811838426962555</v>
      </c>
      <c r="D264" s="302">
        <v>1.0757676633341808</v>
      </c>
      <c r="E264" s="302">
        <f>SUM(B264:D264)</f>
        <v>2.8956717644534375</v>
      </c>
      <c r="F264" s="303"/>
      <c r="G264" s="302">
        <v>2.3235522501044219</v>
      </c>
      <c r="H264" s="302">
        <v>0.46723160377878881</v>
      </c>
      <c r="I264" s="302">
        <v>2.2970714749780794</v>
      </c>
      <c r="J264" s="302">
        <f>SUM(G264:I264)</f>
        <v>5.0878553288612895</v>
      </c>
      <c r="K264" s="303"/>
      <c r="L264" s="302">
        <v>2.0982736816917429</v>
      </c>
      <c r="M264" s="302">
        <v>0.38848074255384696</v>
      </c>
      <c r="N264" s="302">
        <v>2.1033370390466573</v>
      </c>
      <c r="O264" s="302">
        <f>SUM(L264:N264)</f>
        <v>4.5900914632922465</v>
      </c>
    </row>
    <row r="265" spans="1:15" s="236" customFormat="1" x14ac:dyDescent="0.2">
      <c r="A265" s="237" t="str">
        <f>name!E$5</f>
        <v>Professional occupations</v>
      </c>
      <c r="B265" s="302">
        <v>1.6095221086130653</v>
      </c>
      <c r="C265" s="302">
        <v>0.30412430027625725</v>
      </c>
      <c r="D265" s="302">
        <v>0.25103588741101046</v>
      </c>
      <c r="E265" s="302">
        <f t="shared" ref="E265:E272" si="119">SUM(B265:D265)</f>
        <v>2.1646822963003332</v>
      </c>
      <c r="F265" s="303"/>
      <c r="G265" s="302">
        <v>2.8306123885524759</v>
      </c>
      <c r="H265" s="302">
        <v>0.43634142836013146</v>
      </c>
      <c r="I265" s="302">
        <v>0.45641346135350908</v>
      </c>
      <c r="J265" s="302">
        <f t="shared" ref="J265:J267" si="120">SUM(G265:I265)</f>
        <v>3.7233672782661165</v>
      </c>
      <c r="K265" s="303"/>
      <c r="L265" s="302">
        <v>2.9800792797895843</v>
      </c>
      <c r="M265" s="302">
        <v>0.44502940376014422</v>
      </c>
      <c r="N265" s="302">
        <v>0.31086858121843447</v>
      </c>
      <c r="O265" s="302">
        <f t="shared" ref="O265:O272" si="121">SUM(L265:N265)</f>
        <v>3.7359772647681631</v>
      </c>
    </row>
    <row r="266" spans="1:15" s="236" customFormat="1" x14ac:dyDescent="0.2">
      <c r="A266" s="237" t="str">
        <f>name!E$6</f>
        <v>Associate professional occupations</v>
      </c>
      <c r="B266" s="302">
        <v>1.3852591111302905</v>
      </c>
      <c r="C266" s="302">
        <v>0.38927008500726346</v>
      </c>
      <c r="D266" s="302">
        <v>0.22119950327204446</v>
      </c>
      <c r="E266" s="302">
        <f t="shared" si="119"/>
        <v>1.9957286994095984</v>
      </c>
      <c r="F266" s="303"/>
      <c r="G266" s="302">
        <v>2.148543077851409</v>
      </c>
      <c r="H266" s="302">
        <v>0.50386246835088311</v>
      </c>
      <c r="I266" s="302">
        <v>0.39367612637116267</v>
      </c>
      <c r="J266" s="302">
        <f t="shared" si="120"/>
        <v>3.0460816725734547</v>
      </c>
      <c r="K266" s="303"/>
      <c r="L266" s="302">
        <v>2.2324386456393199</v>
      </c>
      <c r="M266" s="302">
        <v>0.47662944542063063</v>
      </c>
      <c r="N266" s="302">
        <v>0.37551887562731601</v>
      </c>
      <c r="O266" s="302">
        <f t="shared" si="121"/>
        <v>3.0845869666872665</v>
      </c>
    </row>
    <row r="267" spans="1:15" s="236" customFormat="1" x14ac:dyDescent="0.2">
      <c r="A267" s="237" t="str">
        <f>name!E$7</f>
        <v>Administrative and secretarial occupations</v>
      </c>
      <c r="B267" s="302">
        <v>1.7575521715644626</v>
      </c>
      <c r="C267" s="302">
        <v>1.4301307479297811</v>
      </c>
      <c r="D267" s="302">
        <v>0.12017468655651581</v>
      </c>
      <c r="E267" s="302">
        <f t="shared" si="119"/>
        <v>3.3078576060507596</v>
      </c>
      <c r="F267" s="303"/>
      <c r="G267" s="302">
        <v>2.304577945344497</v>
      </c>
      <c r="H267" s="302">
        <v>1.1867443390821499</v>
      </c>
      <c r="I267" s="302">
        <v>0.42744600177417569</v>
      </c>
      <c r="J267" s="302">
        <f t="shared" si="120"/>
        <v>3.9187682862008226</v>
      </c>
      <c r="K267" s="303"/>
      <c r="L267" s="302">
        <v>2.0216394266849864</v>
      </c>
      <c r="M267" s="302">
        <v>0.84721663528308044</v>
      </c>
      <c r="N267" s="302">
        <v>0.35488165774779484</v>
      </c>
      <c r="O267" s="302">
        <f t="shared" si="121"/>
        <v>3.2237377197158614</v>
      </c>
    </row>
    <row r="268" spans="1:15" s="236" customFormat="1" x14ac:dyDescent="0.2">
      <c r="A268" s="237" t="str">
        <f>name!E$8</f>
        <v>Skilled trades occupations</v>
      </c>
      <c r="B268" s="302">
        <v>0.57559462433330499</v>
      </c>
      <c r="C268" s="302">
        <v>0.10960307699581716</v>
      </c>
      <c r="D268" s="302">
        <v>0.71395966819525314</v>
      </c>
      <c r="E268" s="302">
        <f t="shared" si="119"/>
        <v>1.3991573695243753</v>
      </c>
      <c r="F268" s="303"/>
      <c r="G268" s="302">
        <v>0.66854829279797723</v>
      </c>
      <c r="H268" s="302">
        <v>0.109506838655422</v>
      </c>
      <c r="I268" s="302">
        <v>0.90182916298676297</v>
      </c>
      <c r="J268" s="302">
        <f>SUM(G268:I268)</f>
        <v>1.6798842944401622</v>
      </c>
      <c r="K268" s="303"/>
      <c r="L268" s="302">
        <v>0.58707716183142755</v>
      </c>
      <c r="M268" s="302">
        <v>0.13633744202800704</v>
      </c>
      <c r="N268" s="302">
        <v>1.1256931435454745</v>
      </c>
      <c r="O268" s="302">
        <f t="shared" si="121"/>
        <v>1.8491077474049091</v>
      </c>
    </row>
    <row r="269" spans="1:15" s="236" customFormat="1" x14ac:dyDescent="0.2">
      <c r="A269" s="237" t="str">
        <f>name!E$9</f>
        <v>Caring, leisure and other service occupations</v>
      </c>
      <c r="B269" s="302">
        <v>0.28471550060422696</v>
      </c>
      <c r="C269" s="302">
        <v>0.15991013052513772</v>
      </c>
      <c r="D269" s="302">
        <v>0.10082125303331466</v>
      </c>
      <c r="E269" s="302">
        <f t="shared" si="119"/>
        <v>0.54544688416267939</v>
      </c>
      <c r="F269" s="303"/>
      <c r="G269" s="302">
        <v>0.36352546229653521</v>
      </c>
      <c r="H269" s="302">
        <v>0.14968827562062453</v>
      </c>
      <c r="I269" s="302">
        <v>0.18132218940413025</v>
      </c>
      <c r="J269" s="302">
        <f t="shared" ref="J269:J272" si="122">SUM(G269:I269)</f>
        <v>0.69453592732128999</v>
      </c>
      <c r="K269" s="303"/>
      <c r="L269" s="302">
        <v>0.37729185480615779</v>
      </c>
      <c r="M269" s="302">
        <v>0.1090948928701629</v>
      </c>
      <c r="N269" s="302">
        <v>0.27451125414277044</v>
      </c>
      <c r="O269" s="302">
        <f t="shared" si="121"/>
        <v>0.76089800181909117</v>
      </c>
    </row>
    <row r="270" spans="1:15" s="236" customFormat="1" x14ac:dyDescent="0.2">
      <c r="A270" s="237" t="str">
        <f>name!E$10</f>
        <v>Sales and customer service occupations</v>
      </c>
      <c r="B270" s="302">
        <v>1.1748934909264157</v>
      </c>
      <c r="C270" s="302">
        <v>0.62104034029195176</v>
      </c>
      <c r="D270" s="302">
        <v>0.27164411108248804</v>
      </c>
      <c r="E270" s="302">
        <f t="shared" si="119"/>
        <v>2.0675779423008556</v>
      </c>
      <c r="F270" s="303"/>
      <c r="G270" s="302">
        <v>1.3649129592933829</v>
      </c>
      <c r="H270" s="302">
        <v>0.57178359787561994</v>
      </c>
      <c r="I270" s="302">
        <v>0.43258644534824781</v>
      </c>
      <c r="J270" s="302">
        <f t="shared" si="122"/>
        <v>2.3692830025172507</v>
      </c>
      <c r="K270" s="303"/>
      <c r="L270" s="302">
        <v>1.3221017005092064</v>
      </c>
      <c r="M270" s="302">
        <v>0.51374131223448927</v>
      </c>
      <c r="N270" s="302">
        <v>0.27911718791262041</v>
      </c>
      <c r="O270" s="302">
        <f t="shared" si="121"/>
        <v>2.114960200656316</v>
      </c>
    </row>
    <row r="271" spans="1:15" s="236" customFormat="1" x14ac:dyDescent="0.2">
      <c r="A271" s="237" t="str">
        <f>name!E$11</f>
        <v>Process, plant and machine operatives</v>
      </c>
      <c r="B271" s="302">
        <v>0.3498531168499398</v>
      </c>
      <c r="C271" s="302">
        <v>3.4463374421666852E-2</v>
      </c>
      <c r="D271" s="302">
        <v>2.4234022887327983E-2</v>
      </c>
      <c r="E271" s="302">
        <f t="shared" si="119"/>
        <v>0.40855051415893462</v>
      </c>
      <c r="F271" s="303"/>
      <c r="G271" s="302">
        <v>0.38920298713816348</v>
      </c>
      <c r="H271" s="302">
        <v>4.323049715856335E-2</v>
      </c>
      <c r="I271" s="302">
        <v>4.0691068185074016E-2</v>
      </c>
      <c r="J271" s="302">
        <f t="shared" si="122"/>
        <v>0.47312455248180085</v>
      </c>
      <c r="K271" s="303"/>
      <c r="L271" s="302">
        <v>0.28073484991262287</v>
      </c>
      <c r="M271" s="302">
        <v>4.073496322710432E-2</v>
      </c>
      <c r="N271" s="302">
        <v>5.0559694394149812E-2</v>
      </c>
      <c r="O271" s="302">
        <f t="shared" si="121"/>
        <v>0.37202950753387704</v>
      </c>
    </row>
    <row r="272" spans="1:15" s="236" customFormat="1" x14ac:dyDescent="0.2">
      <c r="A272" s="237" t="str">
        <f>name!E$12</f>
        <v>Elementary occupations</v>
      </c>
      <c r="B272" s="302">
        <v>0.40589959109727536</v>
      </c>
      <c r="C272" s="302">
        <v>0.42216739245142348</v>
      </c>
      <c r="D272" s="302">
        <v>6.2259940090337904E-2</v>
      </c>
      <c r="E272" s="302">
        <f t="shared" si="119"/>
        <v>0.89032692363903676</v>
      </c>
      <c r="F272" s="303"/>
      <c r="G272" s="302">
        <v>0.44861548184002881</v>
      </c>
      <c r="H272" s="302">
        <v>0.31131734660400717</v>
      </c>
      <c r="I272" s="302">
        <v>9.9166828893814826E-2</v>
      </c>
      <c r="J272" s="302">
        <f t="shared" si="122"/>
        <v>0.85909965733785076</v>
      </c>
      <c r="K272" s="303"/>
      <c r="L272" s="302">
        <v>0.40430418185155181</v>
      </c>
      <c r="M272" s="302">
        <v>0.2178820301972238</v>
      </c>
      <c r="N272" s="302">
        <v>0.20742491607350319</v>
      </c>
      <c r="O272" s="302">
        <f t="shared" si="121"/>
        <v>0.82961112812227877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9.075075431968612</v>
      </c>
      <c r="C274" s="311">
        <f t="shared" ref="C274:E274" si="123">SUM(C264:C272)</f>
        <v>3.7588278321689241</v>
      </c>
      <c r="D274" s="311">
        <f t="shared" si="123"/>
        <v>2.841096735862473</v>
      </c>
      <c r="E274" s="311">
        <f t="shared" si="123"/>
        <v>15.675000000000011</v>
      </c>
      <c r="F274" s="311"/>
      <c r="G274" s="311">
        <f t="shared" ref="G274:J274" si="124">SUM(G264:G272)</f>
        <v>12.842090845218891</v>
      </c>
      <c r="H274" s="311">
        <f t="shared" si="124"/>
        <v>3.7797063954861905</v>
      </c>
      <c r="I274" s="311">
        <f t="shared" si="124"/>
        <v>5.2302027592949578</v>
      </c>
      <c r="J274" s="311">
        <f t="shared" si="124"/>
        <v>21.852000000000032</v>
      </c>
      <c r="K274" s="311"/>
      <c r="L274" s="311">
        <f t="shared" ref="L274:O274" si="125">SUM(L264:L272)</f>
        <v>12.3039407827166</v>
      </c>
      <c r="M274" s="311">
        <f t="shared" si="125"/>
        <v>3.1751468675746897</v>
      </c>
      <c r="N274" s="311">
        <f t="shared" si="125"/>
        <v>5.0819123497087206</v>
      </c>
      <c r="O274" s="311">
        <f t="shared" si="125"/>
        <v>20.561000000000007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6.6068752608037533</v>
      </c>
      <c r="C281" s="302">
        <v>1.1021853228519534</v>
      </c>
      <c r="D281" s="302">
        <v>1.4635138072819478</v>
      </c>
      <c r="E281" s="302">
        <f>SUM(B281:D281)</f>
        <v>9.1725743909376547</v>
      </c>
      <c r="F281" s="303"/>
      <c r="G281" s="302">
        <v>6.8814067866626116</v>
      </c>
      <c r="H281" s="302">
        <v>1.7118207160351628</v>
      </c>
      <c r="I281" s="302">
        <v>2.1507645607263695</v>
      </c>
      <c r="J281" s="302">
        <f>SUM(G281:I281)</f>
        <v>10.743992063424143</v>
      </c>
      <c r="K281" s="303"/>
      <c r="L281" s="302">
        <v>6.4392654799055959</v>
      </c>
      <c r="M281" s="302">
        <v>2.2589239250179838</v>
      </c>
      <c r="N281" s="302">
        <v>2.9059563211821322</v>
      </c>
      <c r="O281" s="302">
        <f>SUM(L281:N281)</f>
        <v>11.604145726105713</v>
      </c>
    </row>
    <row r="282" spans="1:15" s="236" customFormat="1" x14ac:dyDescent="0.2">
      <c r="A282" s="237" t="str">
        <f>name!E$5</f>
        <v>Professional occupations</v>
      </c>
      <c r="B282" s="302">
        <v>21.229367685536555</v>
      </c>
      <c r="C282" s="302">
        <v>2.1752517602414341</v>
      </c>
      <c r="D282" s="302">
        <v>5.0879040488740577</v>
      </c>
      <c r="E282" s="302">
        <f t="shared" ref="E282:E289" si="126">SUM(B282:D282)</f>
        <v>28.492523494652048</v>
      </c>
      <c r="F282" s="303"/>
      <c r="G282" s="302">
        <v>25.644974703055013</v>
      </c>
      <c r="H282" s="302">
        <v>3.2806857565331073</v>
      </c>
      <c r="I282" s="302">
        <v>6.662305054209031</v>
      </c>
      <c r="J282" s="302">
        <f t="shared" ref="J282:J284" si="127">SUM(G282:I282)</f>
        <v>35.587965513797151</v>
      </c>
      <c r="K282" s="303"/>
      <c r="L282" s="302">
        <v>31.719562378617784</v>
      </c>
      <c r="M282" s="302">
        <v>4.1525653785519951</v>
      </c>
      <c r="N282" s="302">
        <v>6.9867005628984309</v>
      </c>
      <c r="O282" s="302">
        <f t="shared" ref="O282:O289" si="128">SUM(L282:N282)</f>
        <v>42.858828320068213</v>
      </c>
    </row>
    <row r="283" spans="1:15" s="236" customFormat="1" x14ac:dyDescent="0.2">
      <c r="A283" s="237" t="str">
        <f>name!E$6</f>
        <v>Associate professional occupations</v>
      </c>
      <c r="B283" s="302">
        <v>10.226877662001282</v>
      </c>
      <c r="C283" s="302">
        <v>1.9501602483324054</v>
      </c>
      <c r="D283" s="302">
        <v>1.9793120409528306</v>
      </c>
      <c r="E283" s="302">
        <f t="shared" si="126"/>
        <v>14.156349951286519</v>
      </c>
      <c r="F283" s="303"/>
      <c r="G283" s="302">
        <v>11.308654011291329</v>
      </c>
      <c r="H283" s="302">
        <v>2.4787305999122058</v>
      </c>
      <c r="I283" s="302">
        <v>2.3457402580376741</v>
      </c>
      <c r="J283" s="302">
        <f t="shared" si="127"/>
        <v>16.133124869241207</v>
      </c>
      <c r="K283" s="303"/>
      <c r="L283" s="302">
        <v>12.784781938168999</v>
      </c>
      <c r="M283" s="302">
        <v>2.9531753872674287</v>
      </c>
      <c r="N283" s="302">
        <v>2.948973363042684</v>
      </c>
      <c r="O283" s="302">
        <f t="shared" si="128"/>
        <v>18.686930688479112</v>
      </c>
    </row>
    <row r="284" spans="1:15" s="236" customFormat="1" x14ac:dyDescent="0.2">
      <c r="A284" s="237" t="str">
        <f>name!E$7</f>
        <v>Administrative and secretarial occupations</v>
      </c>
      <c r="B284" s="302">
        <v>12.009141252233679</v>
      </c>
      <c r="C284" s="302">
        <v>7.8295773895868654</v>
      </c>
      <c r="D284" s="302">
        <v>1.2401581587706221</v>
      </c>
      <c r="E284" s="302">
        <f t="shared" si="126"/>
        <v>21.078876800591168</v>
      </c>
      <c r="F284" s="303"/>
      <c r="G284" s="302">
        <v>11.445736967807751</v>
      </c>
      <c r="H284" s="302">
        <v>8.0011307007443495</v>
      </c>
      <c r="I284" s="302">
        <v>1.0854272077496574</v>
      </c>
      <c r="J284" s="302">
        <f t="shared" si="127"/>
        <v>20.532294876301759</v>
      </c>
      <c r="K284" s="303"/>
      <c r="L284" s="302">
        <v>10.026529547935217</v>
      </c>
      <c r="M284" s="302">
        <v>8.2658170294468043</v>
      </c>
      <c r="N284" s="302">
        <v>1.1467540393736533</v>
      </c>
      <c r="O284" s="302">
        <f t="shared" si="128"/>
        <v>19.439100616755674</v>
      </c>
    </row>
    <row r="285" spans="1:15" s="236" customFormat="1" x14ac:dyDescent="0.2">
      <c r="A285" s="237" t="str">
        <f>name!E$8</f>
        <v>Skilled trades occupations</v>
      </c>
      <c r="B285" s="302">
        <v>1.8041258635221433</v>
      </c>
      <c r="C285" s="302">
        <v>0.36937258430978021</v>
      </c>
      <c r="D285" s="302">
        <v>0.52480567696566205</v>
      </c>
      <c r="E285" s="302">
        <f t="shared" si="126"/>
        <v>2.6983041247975854</v>
      </c>
      <c r="F285" s="303"/>
      <c r="G285" s="302">
        <v>1.2929106103903945</v>
      </c>
      <c r="H285" s="302">
        <v>0.23333395834227064</v>
      </c>
      <c r="I285" s="302">
        <v>0.55844559642244496</v>
      </c>
      <c r="J285" s="302">
        <f>SUM(G285:I285)</f>
        <v>2.0846901651551102</v>
      </c>
      <c r="K285" s="303"/>
      <c r="L285" s="302">
        <v>1.1170523080493935</v>
      </c>
      <c r="M285" s="302">
        <v>0.29456631884750972</v>
      </c>
      <c r="N285" s="302">
        <v>0.78170492801906433</v>
      </c>
      <c r="O285" s="302">
        <f t="shared" si="128"/>
        <v>2.1933235549159673</v>
      </c>
    </row>
    <row r="286" spans="1:15" s="236" customFormat="1" x14ac:dyDescent="0.2">
      <c r="A286" s="237" t="str">
        <f>name!E$9</f>
        <v>Caring, leisure and other service occupations</v>
      </c>
      <c r="B286" s="302">
        <v>0.7544720119968864</v>
      </c>
      <c r="C286" s="302">
        <v>0.46529928371654128</v>
      </c>
      <c r="D286" s="302">
        <v>0.40788746413397392</v>
      </c>
      <c r="E286" s="302">
        <f t="shared" si="126"/>
        <v>1.6276587598474017</v>
      </c>
      <c r="F286" s="303"/>
      <c r="G286" s="302">
        <v>0.88064570091738503</v>
      </c>
      <c r="H286" s="302">
        <v>0.75894989219488251</v>
      </c>
      <c r="I286" s="302">
        <v>0.54008703884606324</v>
      </c>
      <c r="J286" s="302">
        <f t="shared" ref="J286:J289" si="129">SUM(G286:I286)</f>
        <v>2.1796826319583307</v>
      </c>
      <c r="K286" s="303"/>
      <c r="L286" s="302">
        <v>1.1243718782792369</v>
      </c>
      <c r="M286" s="302">
        <v>0.93115336636664026</v>
      </c>
      <c r="N286" s="302">
        <v>0.86479369199259437</v>
      </c>
      <c r="O286" s="302">
        <f t="shared" si="128"/>
        <v>2.9203189366384716</v>
      </c>
    </row>
    <row r="287" spans="1:15" s="236" customFormat="1" x14ac:dyDescent="0.2">
      <c r="A287" s="237" t="str">
        <f>name!E$10</f>
        <v>Sales and customer service occupations</v>
      </c>
      <c r="B287" s="302">
        <v>2.2678046252210717</v>
      </c>
      <c r="C287" s="302">
        <v>1.346415822482109</v>
      </c>
      <c r="D287" s="302">
        <v>0.39983414105774345</v>
      </c>
      <c r="E287" s="302">
        <f t="shared" si="126"/>
        <v>4.0140545887609242</v>
      </c>
      <c r="F287" s="303"/>
      <c r="G287" s="302">
        <v>2.0220961295266102</v>
      </c>
      <c r="H287" s="302">
        <v>1.3388596836867344</v>
      </c>
      <c r="I287" s="302">
        <v>0.31500343520400337</v>
      </c>
      <c r="J287" s="302">
        <f t="shared" si="129"/>
        <v>3.6759592484173478</v>
      </c>
      <c r="K287" s="303"/>
      <c r="L287" s="302">
        <v>2.1860918117627879</v>
      </c>
      <c r="M287" s="302">
        <v>1.5870763474882787</v>
      </c>
      <c r="N287" s="302">
        <v>0.28908652193641471</v>
      </c>
      <c r="O287" s="302">
        <f t="shared" si="128"/>
        <v>4.0622546811874809</v>
      </c>
    </row>
    <row r="288" spans="1:15" s="236" customFormat="1" x14ac:dyDescent="0.2">
      <c r="A288" s="237" t="str">
        <f>name!E$11</f>
        <v>Process, plant and machine operatives</v>
      </c>
      <c r="B288" s="302">
        <v>1.2860272888441004</v>
      </c>
      <c r="C288" s="302">
        <v>0.40620308802205113</v>
      </c>
      <c r="D288" s="302">
        <v>0.14190035270497789</v>
      </c>
      <c r="E288" s="302">
        <f t="shared" si="126"/>
        <v>1.8341307295711293</v>
      </c>
      <c r="F288" s="303"/>
      <c r="G288" s="302">
        <v>0.82501928164973992</v>
      </c>
      <c r="H288" s="302">
        <v>0.3762851506061296</v>
      </c>
      <c r="I288" s="302">
        <v>0.18390465622797444</v>
      </c>
      <c r="J288" s="302">
        <f t="shared" si="129"/>
        <v>1.3852090884838439</v>
      </c>
      <c r="K288" s="303"/>
      <c r="L288" s="302">
        <v>0.68750333054856738</v>
      </c>
      <c r="M288" s="302">
        <v>0.48379202049193426</v>
      </c>
      <c r="N288" s="302">
        <v>0.25962706510913663</v>
      </c>
      <c r="O288" s="302">
        <f t="shared" si="128"/>
        <v>1.4309224161496383</v>
      </c>
    </row>
    <row r="289" spans="1:15" s="236" customFormat="1" x14ac:dyDescent="0.2">
      <c r="A289" s="237" t="str">
        <f>name!E$12</f>
        <v>Elementary occupations</v>
      </c>
      <c r="B289" s="302">
        <v>1.7506957753218131</v>
      </c>
      <c r="C289" s="302">
        <v>1.0407581172289264</v>
      </c>
      <c r="D289" s="302">
        <v>0.29107326700483677</v>
      </c>
      <c r="E289" s="302">
        <f t="shared" si="126"/>
        <v>3.0825271595555765</v>
      </c>
      <c r="F289" s="303"/>
      <c r="G289" s="302">
        <v>1.2764535100549188</v>
      </c>
      <c r="H289" s="302">
        <v>0.89934748927256014</v>
      </c>
      <c r="I289" s="302">
        <v>0.23628054389351436</v>
      </c>
      <c r="J289" s="302">
        <f t="shared" si="129"/>
        <v>2.4120815432209937</v>
      </c>
      <c r="K289" s="303"/>
      <c r="L289" s="302">
        <v>1.2217868593472596</v>
      </c>
      <c r="M289" s="302">
        <v>1.2001894815577725</v>
      </c>
      <c r="N289" s="302">
        <v>0.38819871879467732</v>
      </c>
      <c r="O289" s="302">
        <f t="shared" si="128"/>
        <v>2.8101750596997093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57.935387425481295</v>
      </c>
      <c r="C291" s="311">
        <f t="shared" ref="C291:E291" si="130">SUM(C281:C289)</f>
        <v>16.685223616772067</v>
      </c>
      <c r="D291" s="311">
        <f t="shared" si="130"/>
        <v>11.536388957746654</v>
      </c>
      <c r="E291" s="311">
        <f t="shared" si="130"/>
        <v>86.157000000000011</v>
      </c>
      <c r="F291" s="311"/>
      <c r="G291" s="311">
        <f t="shared" ref="G291:J291" si="131">SUM(G281:G289)</f>
        <v>61.577897701355752</v>
      </c>
      <c r="H291" s="311">
        <f t="shared" si="131"/>
        <v>19.079143947327402</v>
      </c>
      <c r="I291" s="311">
        <f t="shared" si="131"/>
        <v>14.077958351316733</v>
      </c>
      <c r="J291" s="311">
        <f t="shared" si="131"/>
        <v>94.734999999999886</v>
      </c>
      <c r="K291" s="311"/>
      <c r="L291" s="311">
        <f t="shared" ref="L291:O291" si="132">SUM(L281:L289)</f>
        <v>67.306945532614847</v>
      </c>
      <c r="M291" s="311">
        <f t="shared" si="132"/>
        <v>22.127259255036343</v>
      </c>
      <c r="N291" s="311">
        <f t="shared" si="132"/>
        <v>16.571795212348785</v>
      </c>
      <c r="O291" s="311">
        <f t="shared" si="132"/>
        <v>106.00599999999997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5.2600769478819371</v>
      </c>
      <c r="C298" s="302">
        <v>0.89099590516246752</v>
      </c>
      <c r="D298" s="302">
        <v>2.1456052708770366</v>
      </c>
      <c r="E298" s="302">
        <f>SUM(B298:D298)</f>
        <v>8.296678123921442</v>
      </c>
      <c r="F298" s="303"/>
      <c r="G298" s="302">
        <v>5.8465222234853194</v>
      </c>
      <c r="H298" s="302">
        <v>1.2491948828061059</v>
      </c>
      <c r="I298" s="302">
        <v>1.8413983360397197</v>
      </c>
      <c r="J298" s="302">
        <f>SUM(G298:I298)</f>
        <v>8.9371154423311445</v>
      </c>
      <c r="K298" s="303"/>
      <c r="L298" s="302">
        <v>6.0131348554010131</v>
      </c>
      <c r="M298" s="302">
        <v>1.3054758321276332</v>
      </c>
      <c r="N298" s="302">
        <v>2.281867435763834</v>
      </c>
      <c r="O298" s="302">
        <f>SUM(L298:N298)</f>
        <v>9.6004781232924792</v>
      </c>
    </row>
    <row r="299" spans="1:15" s="236" customFormat="1" x14ac:dyDescent="0.2">
      <c r="A299" s="237" t="str">
        <f>name!E$5</f>
        <v>Professional occupations</v>
      </c>
      <c r="B299" s="302">
        <v>6.2992126296610484</v>
      </c>
      <c r="C299" s="302">
        <v>1.3193531321565048</v>
      </c>
      <c r="D299" s="302">
        <v>1.2515562497289381</v>
      </c>
      <c r="E299" s="302">
        <f t="shared" ref="E299:E306" si="133">SUM(B299:D299)</f>
        <v>8.870122011546492</v>
      </c>
      <c r="F299" s="303"/>
      <c r="G299" s="302">
        <v>8.0184981858555986</v>
      </c>
      <c r="H299" s="302">
        <v>1.8051536762889098</v>
      </c>
      <c r="I299" s="302">
        <v>1.0591862558748135</v>
      </c>
      <c r="J299" s="302">
        <f t="shared" ref="J299:J301" si="134">SUM(G299:I299)</f>
        <v>10.882838118019322</v>
      </c>
      <c r="K299" s="303"/>
      <c r="L299" s="302">
        <v>11.021380973895315</v>
      </c>
      <c r="M299" s="302">
        <v>2.4391742240640917</v>
      </c>
      <c r="N299" s="302">
        <v>1.0956719073755838</v>
      </c>
      <c r="O299" s="302">
        <f t="shared" ref="O299:O306" si="135">SUM(L299:N299)</f>
        <v>14.55622710533499</v>
      </c>
    </row>
    <row r="300" spans="1:15" s="236" customFormat="1" x14ac:dyDescent="0.2">
      <c r="A300" s="237" t="str">
        <f>name!E$6</f>
        <v>Associate professional occupations</v>
      </c>
      <c r="B300" s="302">
        <v>7.7533664281045604</v>
      </c>
      <c r="C300" s="302">
        <v>2.0483224036162992</v>
      </c>
      <c r="D300" s="302">
        <v>2.9807711814650721</v>
      </c>
      <c r="E300" s="302">
        <f t="shared" si="133"/>
        <v>12.782460013185933</v>
      </c>
      <c r="F300" s="303"/>
      <c r="G300" s="302">
        <v>9.04806608602523</v>
      </c>
      <c r="H300" s="302">
        <v>2.3139602443854663</v>
      </c>
      <c r="I300" s="302">
        <v>2.7257524038738001</v>
      </c>
      <c r="J300" s="302">
        <f t="shared" si="134"/>
        <v>14.087778734284496</v>
      </c>
      <c r="K300" s="303"/>
      <c r="L300" s="302">
        <v>9.8649456956334891</v>
      </c>
      <c r="M300" s="302">
        <v>3.0568324584070803</v>
      </c>
      <c r="N300" s="302">
        <v>2.8862798033327834</v>
      </c>
      <c r="O300" s="302">
        <f t="shared" si="135"/>
        <v>15.808057957373354</v>
      </c>
    </row>
    <row r="301" spans="1:15" s="236" customFormat="1" x14ac:dyDescent="0.2">
      <c r="A301" s="237" t="str">
        <f>name!E$7</f>
        <v>Administrative and secretarial occupations</v>
      </c>
      <c r="B301" s="302">
        <v>8.9281111622916622</v>
      </c>
      <c r="C301" s="302">
        <v>4.8602653038641446</v>
      </c>
      <c r="D301" s="302">
        <v>0.47175930931782861</v>
      </c>
      <c r="E301" s="302">
        <f t="shared" si="133"/>
        <v>14.260135775473636</v>
      </c>
      <c r="F301" s="303"/>
      <c r="G301" s="302">
        <v>9.4992503971927693</v>
      </c>
      <c r="H301" s="302">
        <v>4.8630486288698433</v>
      </c>
      <c r="I301" s="302">
        <v>0.55934526457962463</v>
      </c>
      <c r="J301" s="302">
        <f t="shared" si="134"/>
        <v>14.921644290642236</v>
      </c>
      <c r="K301" s="303"/>
      <c r="L301" s="302">
        <v>11.149165335790963</v>
      </c>
      <c r="M301" s="302">
        <v>6.4385719128121224</v>
      </c>
      <c r="N301" s="302">
        <v>0.56497271704038732</v>
      </c>
      <c r="O301" s="302">
        <f t="shared" si="135"/>
        <v>18.152709965643471</v>
      </c>
    </row>
    <row r="302" spans="1:15" s="236" customFormat="1" x14ac:dyDescent="0.2">
      <c r="A302" s="237" t="str">
        <f>name!E$8</f>
        <v>Skilled trades occupations</v>
      </c>
      <c r="B302" s="302">
        <v>2.2236488605269296</v>
      </c>
      <c r="C302" s="302">
        <v>0.82286323571134734</v>
      </c>
      <c r="D302" s="302">
        <v>1.5315030902445175</v>
      </c>
      <c r="E302" s="302">
        <f t="shared" si="133"/>
        <v>4.5780151864827943</v>
      </c>
      <c r="F302" s="303"/>
      <c r="G302" s="302">
        <v>1.6337792079571869</v>
      </c>
      <c r="H302" s="302">
        <v>0.55951385960401379</v>
      </c>
      <c r="I302" s="302">
        <v>1.0186343063263084</v>
      </c>
      <c r="J302" s="302">
        <f>SUM(G302:I302)</f>
        <v>3.2119273738875092</v>
      </c>
      <c r="K302" s="303"/>
      <c r="L302" s="302">
        <v>1.4512696351785905</v>
      </c>
      <c r="M302" s="302">
        <v>0.87326741306016442</v>
      </c>
      <c r="N302" s="302">
        <v>1.6055389304552337</v>
      </c>
      <c r="O302" s="302">
        <f t="shared" si="135"/>
        <v>3.9300759786939885</v>
      </c>
    </row>
    <row r="303" spans="1:15" s="236" customFormat="1" x14ac:dyDescent="0.2">
      <c r="A303" s="237" t="str">
        <f>name!E$9</f>
        <v>Caring, leisure and other service occupations</v>
      </c>
      <c r="B303" s="302">
        <v>3.1846118699792254</v>
      </c>
      <c r="C303" s="302">
        <v>3.565400301864464</v>
      </c>
      <c r="D303" s="302">
        <v>0.91985259577213951</v>
      </c>
      <c r="E303" s="302">
        <f t="shared" si="133"/>
        <v>7.6698647676158291</v>
      </c>
      <c r="F303" s="303"/>
      <c r="G303" s="302">
        <v>3.556091410941288</v>
      </c>
      <c r="H303" s="302">
        <v>3.1464680370381966</v>
      </c>
      <c r="I303" s="302">
        <v>1.0915339976369165</v>
      </c>
      <c r="J303" s="302">
        <f t="shared" ref="J303:J306" si="136">SUM(G303:I303)</f>
        <v>7.7940934456164008</v>
      </c>
      <c r="K303" s="303"/>
      <c r="L303" s="302">
        <v>4.1961441364839667</v>
      </c>
      <c r="M303" s="302">
        <v>3.2131183540261961</v>
      </c>
      <c r="N303" s="302">
        <v>1.0524357629207346</v>
      </c>
      <c r="O303" s="302">
        <f t="shared" si="135"/>
        <v>8.461698253430896</v>
      </c>
    </row>
    <row r="304" spans="1:15" s="236" customFormat="1" x14ac:dyDescent="0.2">
      <c r="A304" s="237" t="str">
        <f>name!E$10</f>
        <v>Sales and customer service occupations</v>
      </c>
      <c r="B304" s="302">
        <v>5.216459732068091</v>
      </c>
      <c r="C304" s="302">
        <v>2.6578777176236899</v>
      </c>
      <c r="D304" s="302">
        <v>0.61862062577237442</v>
      </c>
      <c r="E304" s="302">
        <f t="shared" si="133"/>
        <v>8.4929580754641556</v>
      </c>
      <c r="F304" s="303"/>
      <c r="G304" s="302">
        <v>5.2065151437464978</v>
      </c>
      <c r="H304" s="302">
        <v>2.5055244279368609</v>
      </c>
      <c r="I304" s="302">
        <v>0.37909666680055443</v>
      </c>
      <c r="J304" s="302">
        <f t="shared" si="136"/>
        <v>8.0911362384839141</v>
      </c>
      <c r="K304" s="303"/>
      <c r="L304" s="302">
        <v>6.4164797551162778</v>
      </c>
      <c r="M304" s="302">
        <v>3.8791476841053827</v>
      </c>
      <c r="N304" s="302">
        <v>0.31883090051833657</v>
      </c>
      <c r="O304" s="302">
        <f t="shared" si="135"/>
        <v>10.614458339739999</v>
      </c>
    </row>
    <row r="305" spans="1:15" s="236" customFormat="1" x14ac:dyDescent="0.2">
      <c r="A305" s="237" t="str">
        <f>name!E$11</f>
        <v>Process, plant and machine operatives</v>
      </c>
      <c r="B305" s="302">
        <v>5.5617371357058136</v>
      </c>
      <c r="C305" s="302">
        <v>1.9207552933783099</v>
      </c>
      <c r="D305" s="302">
        <v>0.28683700388913741</v>
      </c>
      <c r="E305" s="302">
        <f t="shared" si="133"/>
        <v>7.7693294329732607</v>
      </c>
      <c r="F305" s="303"/>
      <c r="G305" s="302">
        <v>4.1084476540757127</v>
      </c>
      <c r="H305" s="302">
        <v>1.6118713627010615</v>
      </c>
      <c r="I305" s="302">
        <v>0.17951864449139901</v>
      </c>
      <c r="J305" s="302">
        <f t="shared" si="136"/>
        <v>5.8998376612681724</v>
      </c>
      <c r="K305" s="303"/>
      <c r="L305" s="302">
        <v>4.2115354184625948</v>
      </c>
      <c r="M305" s="302">
        <v>1.81460337744183</v>
      </c>
      <c r="N305" s="302">
        <v>0.20785007097915617</v>
      </c>
      <c r="O305" s="302">
        <f t="shared" si="135"/>
        <v>6.233988866883581</v>
      </c>
    </row>
    <row r="306" spans="1:15" s="236" customFormat="1" x14ac:dyDescent="0.2">
      <c r="A306" s="237" t="str">
        <f>name!E$12</f>
        <v>Elementary occupations</v>
      </c>
      <c r="B306" s="302">
        <v>16.569790804127155</v>
      </c>
      <c r="C306" s="302">
        <v>19.922221535852401</v>
      </c>
      <c r="D306" s="302">
        <v>2.0364242733569533</v>
      </c>
      <c r="E306" s="302">
        <f t="shared" si="133"/>
        <v>38.52843661333651</v>
      </c>
      <c r="F306" s="303"/>
      <c r="G306" s="302">
        <v>14.089276611255439</v>
      </c>
      <c r="H306" s="302">
        <v>14.785124603718696</v>
      </c>
      <c r="I306" s="302">
        <v>1.3582274804926899</v>
      </c>
      <c r="J306" s="302">
        <f t="shared" si="136"/>
        <v>30.232628695466826</v>
      </c>
      <c r="K306" s="303"/>
      <c r="L306" s="302">
        <v>16.533582755726567</v>
      </c>
      <c r="M306" s="302">
        <v>13.21015920100271</v>
      </c>
      <c r="N306" s="302">
        <v>1.5565634528778591</v>
      </c>
      <c r="O306" s="302">
        <f t="shared" si="135"/>
        <v>31.300305409607137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60.99701557034642</v>
      </c>
      <c r="C308" s="311">
        <f t="shared" ref="C308:E308" si="137">SUM(C298:C306)</f>
        <v>38.008054829229629</v>
      </c>
      <c r="D308" s="311">
        <f t="shared" si="137"/>
        <v>12.242929600423999</v>
      </c>
      <c r="E308" s="311">
        <f t="shared" si="137"/>
        <v>111.24800000000006</v>
      </c>
      <c r="F308" s="311"/>
      <c r="G308" s="311">
        <f t="shared" ref="G308:J308" si="138">SUM(G298:G306)</f>
        <v>61.006446920535041</v>
      </c>
      <c r="H308" s="311">
        <f t="shared" si="138"/>
        <v>32.839859723349157</v>
      </c>
      <c r="I308" s="311">
        <f t="shared" si="138"/>
        <v>10.212693356115828</v>
      </c>
      <c r="J308" s="311">
        <f t="shared" si="138"/>
        <v>104.05900000000001</v>
      </c>
      <c r="K308" s="311"/>
      <c r="L308" s="311">
        <f t="shared" ref="L308:O308" si="139">SUM(L298:L306)</f>
        <v>70.857638561688773</v>
      </c>
      <c r="M308" s="311">
        <f t="shared" si="139"/>
        <v>36.230350457047209</v>
      </c>
      <c r="N308" s="311">
        <f t="shared" si="139"/>
        <v>11.570010981263909</v>
      </c>
      <c r="O308" s="311">
        <f t="shared" si="139"/>
        <v>118.65799999999989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2.0555107830504182</v>
      </c>
      <c r="C315" s="302">
        <v>0.71786583130283266</v>
      </c>
      <c r="D315" s="302">
        <v>1.2063656284028881E-2</v>
      </c>
      <c r="E315" s="302">
        <f>SUM(B315:D315)</f>
        <v>2.7854402706372796</v>
      </c>
      <c r="F315" s="303"/>
      <c r="G315" s="302">
        <v>2.3918865674217202</v>
      </c>
      <c r="H315" s="302">
        <v>0.98534803947774574</v>
      </c>
      <c r="I315" s="302">
        <v>0.25353290571683623</v>
      </c>
      <c r="J315" s="302">
        <f>SUM(G315:I315)</f>
        <v>3.6307675126163019</v>
      </c>
      <c r="K315" s="303"/>
      <c r="L315" s="302">
        <v>2.1629399248577101</v>
      </c>
      <c r="M315" s="302">
        <v>1.1940920452128323</v>
      </c>
      <c r="N315" s="302">
        <v>0.27642629427199622</v>
      </c>
      <c r="O315" s="302">
        <f>SUM(L315:N315)</f>
        <v>3.6334582643425386</v>
      </c>
    </row>
    <row r="316" spans="1:15" s="236" customFormat="1" x14ac:dyDescent="0.2">
      <c r="A316" s="237" t="str">
        <f>name!E$5</f>
        <v>Professional occupations</v>
      </c>
      <c r="B316" s="302">
        <v>4.7192548068659548</v>
      </c>
      <c r="C316" s="302">
        <v>2.5094535066795998</v>
      </c>
      <c r="D316" s="302">
        <v>5.2066085410342543E-2</v>
      </c>
      <c r="E316" s="302">
        <f t="shared" ref="E316:E323" si="140">SUM(B316:D316)</f>
        <v>7.2807743989558977</v>
      </c>
      <c r="F316" s="303"/>
      <c r="G316" s="302">
        <v>6.4132636020640525</v>
      </c>
      <c r="H316" s="302">
        <v>3.143072294854206</v>
      </c>
      <c r="I316" s="302">
        <v>0.49311440503927773</v>
      </c>
      <c r="J316" s="302">
        <f t="shared" ref="J316:J318" si="141">SUM(G316:I316)</f>
        <v>10.049450301957537</v>
      </c>
      <c r="K316" s="303"/>
      <c r="L316" s="302">
        <v>7.4269271330322173</v>
      </c>
      <c r="M316" s="302">
        <v>3.8063615950121066</v>
      </c>
      <c r="N316" s="302">
        <v>0.2095551788429455</v>
      </c>
      <c r="O316" s="302">
        <f t="shared" ref="O316:O323" si="142">SUM(L316:N316)</f>
        <v>11.442843906887269</v>
      </c>
    </row>
    <row r="317" spans="1:15" s="236" customFormat="1" x14ac:dyDescent="0.2">
      <c r="A317" s="237" t="str">
        <f>name!E$6</f>
        <v>Associate professional occupations</v>
      </c>
      <c r="B317" s="302">
        <v>9.7929389534153746</v>
      </c>
      <c r="C317" s="302">
        <v>2.7406974476058683</v>
      </c>
      <c r="D317" s="302">
        <v>2.3882764820341264E-2</v>
      </c>
      <c r="E317" s="302">
        <f t="shared" si="140"/>
        <v>12.557519165841583</v>
      </c>
      <c r="F317" s="303"/>
      <c r="G317" s="302">
        <v>11.428442910606195</v>
      </c>
      <c r="H317" s="302">
        <v>2.8832698299854802</v>
      </c>
      <c r="I317" s="302">
        <v>0.28251988832735458</v>
      </c>
      <c r="J317" s="302">
        <f t="shared" si="141"/>
        <v>14.594232628919031</v>
      </c>
      <c r="K317" s="303"/>
      <c r="L317" s="302">
        <v>10.361873220646329</v>
      </c>
      <c r="M317" s="302">
        <v>3.4757735421120315</v>
      </c>
      <c r="N317" s="302">
        <v>0.27642214706513518</v>
      </c>
      <c r="O317" s="302">
        <f t="shared" si="142"/>
        <v>14.114068909823496</v>
      </c>
    </row>
    <row r="318" spans="1:15" s="236" customFormat="1" x14ac:dyDescent="0.2">
      <c r="A318" s="237" t="str">
        <f>name!E$7</f>
        <v>Administrative and secretarial occupations</v>
      </c>
      <c r="B318" s="302">
        <v>10.483318559791783</v>
      </c>
      <c r="C318" s="302">
        <v>9.0460925764992179</v>
      </c>
      <c r="D318" s="302">
        <v>6.6366639560522618E-3</v>
      </c>
      <c r="E318" s="302">
        <f t="shared" si="140"/>
        <v>19.536047800247054</v>
      </c>
      <c r="F318" s="303"/>
      <c r="G318" s="302">
        <v>10.672103592362433</v>
      </c>
      <c r="H318" s="302">
        <v>8.1225874862232619</v>
      </c>
      <c r="I318" s="302">
        <v>0.12143327266208659</v>
      </c>
      <c r="J318" s="302">
        <f t="shared" si="141"/>
        <v>18.916124351247781</v>
      </c>
      <c r="K318" s="303"/>
      <c r="L318" s="302">
        <v>10.354964913501966</v>
      </c>
      <c r="M318" s="302">
        <v>7.2922692965634877</v>
      </c>
      <c r="N318" s="302">
        <v>0.13447520807495114</v>
      </c>
      <c r="O318" s="302">
        <f t="shared" si="142"/>
        <v>17.781709418140405</v>
      </c>
    </row>
    <row r="319" spans="1:15" s="236" customFormat="1" x14ac:dyDescent="0.2">
      <c r="A319" s="237" t="str">
        <f>name!E$8</f>
        <v>Skilled trades occupations</v>
      </c>
      <c r="B319" s="302">
        <v>0.35514673614695419</v>
      </c>
      <c r="C319" s="302">
        <v>6.9342437191747763E-2</v>
      </c>
      <c r="D319" s="302">
        <v>1.4415841519188181E-3</v>
      </c>
      <c r="E319" s="302">
        <f t="shared" si="140"/>
        <v>0.42593075749062076</v>
      </c>
      <c r="F319" s="303"/>
      <c r="G319" s="302">
        <v>0.30607995612941863</v>
      </c>
      <c r="H319" s="302">
        <v>5.8866778740990298E-2</v>
      </c>
      <c r="I319" s="302">
        <v>0.13101925944996867</v>
      </c>
      <c r="J319" s="302">
        <f>SUM(G319:I319)</f>
        <v>0.49596599432037758</v>
      </c>
      <c r="K319" s="303"/>
      <c r="L319" s="302">
        <v>0.30408094280129694</v>
      </c>
      <c r="M319" s="302">
        <v>0.13436751037252151</v>
      </c>
      <c r="N319" s="302">
        <v>0.16258716200553147</v>
      </c>
      <c r="O319" s="302">
        <f t="shared" si="142"/>
        <v>0.60103561517934989</v>
      </c>
    </row>
    <row r="320" spans="1:15" s="236" customFormat="1" x14ac:dyDescent="0.2">
      <c r="A320" s="237" t="str">
        <f>name!E$9</f>
        <v>Caring, leisure and other service occupations</v>
      </c>
      <c r="B320" s="302">
        <v>1.0376328577380742</v>
      </c>
      <c r="C320" s="302">
        <v>1.0834142919043503</v>
      </c>
      <c r="D320" s="302">
        <v>1.7019374611543233E-2</v>
      </c>
      <c r="E320" s="302">
        <f t="shared" si="140"/>
        <v>2.1380665242539676</v>
      </c>
      <c r="F320" s="303"/>
      <c r="G320" s="302">
        <v>1.0282991038052567</v>
      </c>
      <c r="H320" s="302">
        <v>0.99169910762250679</v>
      </c>
      <c r="I320" s="302">
        <v>8.7904649161764742E-2</v>
      </c>
      <c r="J320" s="302">
        <f t="shared" ref="J320:J323" si="143">SUM(G320:I320)</f>
        <v>2.1079028605895282</v>
      </c>
      <c r="K320" s="303"/>
      <c r="L320" s="302">
        <v>1.0986150228677125</v>
      </c>
      <c r="M320" s="302">
        <v>0.92501304732111655</v>
      </c>
      <c r="N320" s="302">
        <v>0.10600436566937542</v>
      </c>
      <c r="O320" s="302">
        <f t="shared" si="142"/>
        <v>2.1296324358582042</v>
      </c>
    </row>
    <row r="321" spans="1:15" s="236" customFormat="1" x14ac:dyDescent="0.2">
      <c r="A321" s="237" t="str">
        <f>name!E$10</f>
        <v>Sales and customer service occupations</v>
      </c>
      <c r="B321" s="302">
        <v>0.81718085339194801</v>
      </c>
      <c r="C321" s="302">
        <v>0.80605668828495003</v>
      </c>
      <c r="D321" s="302">
        <v>1.2103614826924057E-2</v>
      </c>
      <c r="E321" s="302">
        <f t="shared" si="140"/>
        <v>1.6353411565038221</v>
      </c>
      <c r="F321" s="303"/>
      <c r="G321" s="302">
        <v>0.81889037312729673</v>
      </c>
      <c r="H321" s="302">
        <v>0.78969330638264634</v>
      </c>
      <c r="I321" s="302">
        <v>4.9431795529135923E-2</v>
      </c>
      <c r="J321" s="302">
        <f t="shared" si="143"/>
        <v>1.658015475039079</v>
      </c>
      <c r="K321" s="303"/>
      <c r="L321" s="302">
        <v>0.87344162022959504</v>
      </c>
      <c r="M321" s="302">
        <v>0.94302394206722739</v>
      </c>
      <c r="N321" s="302">
        <v>5.0116720230979385E-2</v>
      </c>
      <c r="O321" s="302">
        <f t="shared" si="142"/>
        <v>1.8665822825278018</v>
      </c>
    </row>
    <row r="322" spans="1:15" s="236" customFormat="1" x14ac:dyDescent="0.2">
      <c r="A322" s="237" t="str">
        <f>name!E$11</f>
        <v>Process, plant and machine operatives</v>
      </c>
      <c r="B322" s="302">
        <v>0.15224284874451924</v>
      </c>
      <c r="C322" s="302">
        <v>0.15667615815400818</v>
      </c>
      <c r="D322" s="302">
        <v>5.1444770408162147E-3</v>
      </c>
      <c r="E322" s="302">
        <f t="shared" si="140"/>
        <v>0.31406348393934364</v>
      </c>
      <c r="F322" s="303"/>
      <c r="G322" s="302">
        <v>0.11842427118857161</v>
      </c>
      <c r="H322" s="302">
        <v>0.11653002148457287</v>
      </c>
      <c r="I322" s="302">
        <v>4.0329274404212585E-2</v>
      </c>
      <c r="J322" s="302">
        <f t="shared" si="143"/>
        <v>0.27528356707735707</v>
      </c>
      <c r="K322" s="303"/>
      <c r="L322" s="302">
        <v>8.7474149122285336E-2</v>
      </c>
      <c r="M322" s="302">
        <v>0.15170691436608036</v>
      </c>
      <c r="N322" s="302">
        <v>9.9338109015148432E-2</v>
      </c>
      <c r="O322" s="302">
        <f t="shared" si="142"/>
        <v>0.33851917250351415</v>
      </c>
    </row>
    <row r="323" spans="1:15" s="236" customFormat="1" x14ac:dyDescent="0.2">
      <c r="A323" s="237" t="str">
        <f>name!E$12</f>
        <v>Elementary occupations</v>
      </c>
      <c r="B323" s="302">
        <v>0.65748957678454689</v>
      </c>
      <c r="C323" s="302">
        <v>1.1980143943397144</v>
      </c>
      <c r="D323" s="302">
        <v>0.13531247100618299</v>
      </c>
      <c r="E323" s="302">
        <f t="shared" si="140"/>
        <v>1.9908164421304442</v>
      </c>
      <c r="F323" s="303"/>
      <c r="G323" s="302">
        <v>0.54078911040721556</v>
      </c>
      <c r="H323" s="302">
        <v>0.86859311299323905</v>
      </c>
      <c r="I323" s="302">
        <v>0.32887508483254063</v>
      </c>
      <c r="J323" s="302">
        <f t="shared" si="143"/>
        <v>1.7382573082329951</v>
      </c>
      <c r="K323" s="303"/>
      <c r="L323" s="302">
        <v>0.42988917298219192</v>
      </c>
      <c r="M323" s="302">
        <v>0.79661945167400616</v>
      </c>
      <c r="N323" s="302">
        <v>0.51864137008128175</v>
      </c>
      <c r="O323" s="302">
        <f t="shared" si="142"/>
        <v>1.7451499947374798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30.07071597592957</v>
      </c>
      <c r="C325" s="311">
        <f t="shared" ref="C325:E325" si="144">SUM(C315:C323)</f>
        <v>18.327613331962294</v>
      </c>
      <c r="D325" s="311">
        <f t="shared" si="144"/>
        <v>0.26567069210815031</v>
      </c>
      <c r="E325" s="311">
        <f t="shared" si="144"/>
        <v>48.664000000000009</v>
      </c>
      <c r="F325" s="311"/>
      <c r="G325" s="311">
        <f t="shared" ref="G325:J325" si="145">SUM(G315:G323)</f>
        <v>33.718179487112167</v>
      </c>
      <c r="H325" s="311">
        <f t="shared" si="145"/>
        <v>17.959659977764645</v>
      </c>
      <c r="I325" s="311">
        <f t="shared" si="145"/>
        <v>1.7881605351231775</v>
      </c>
      <c r="J325" s="311">
        <f t="shared" si="145"/>
        <v>53.465999999999987</v>
      </c>
      <c r="K325" s="311"/>
      <c r="L325" s="311">
        <f t="shared" ref="L325:O325" si="146">SUM(L315:L323)</f>
        <v>33.100206100041305</v>
      </c>
      <c r="M325" s="311">
        <f t="shared" si="146"/>
        <v>18.719227344701409</v>
      </c>
      <c r="N325" s="311">
        <f t="shared" si="146"/>
        <v>1.8335665552573446</v>
      </c>
      <c r="O325" s="311">
        <f t="shared" si="146"/>
        <v>53.653000000000063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1.4600544952011896</v>
      </c>
      <c r="C332" s="302">
        <v>0.58768279920478816</v>
      </c>
      <c r="D332" s="302">
        <v>0.72253330675480432</v>
      </c>
      <c r="E332" s="302">
        <f>SUM(B332:D332)</f>
        <v>2.7702706011607816</v>
      </c>
      <c r="F332" s="303"/>
      <c r="G332" s="302">
        <v>1.4978983990579857</v>
      </c>
      <c r="H332" s="302">
        <v>0.72997239785079548</v>
      </c>
      <c r="I332" s="302">
        <v>0.7760907589440974</v>
      </c>
      <c r="J332" s="302">
        <f>SUM(G332:I332)</f>
        <v>3.0039615558528783</v>
      </c>
      <c r="K332" s="303"/>
      <c r="L332" s="302">
        <v>1.344539709098884</v>
      </c>
      <c r="M332" s="302">
        <v>0.88148631843167291</v>
      </c>
      <c r="N332" s="302">
        <v>0.89563790794389098</v>
      </c>
      <c r="O332" s="302">
        <f>SUM(L332:N332)</f>
        <v>3.121663935474448</v>
      </c>
    </row>
    <row r="333" spans="1:15" s="236" customFormat="1" x14ac:dyDescent="0.2">
      <c r="A333" s="237" t="str">
        <f>name!E$5</f>
        <v>Professional occupations</v>
      </c>
      <c r="B333" s="302">
        <v>30.137716915729314</v>
      </c>
      <c r="C333" s="302">
        <v>15.909253731688034</v>
      </c>
      <c r="D333" s="302">
        <v>3.7646190452685131</v>
      </c>
      <c r="E333" s="302">
        <f t="shared" ref="E333:E340" si="147">SUM(B333:D333)</f>
        <v>49.811589692685857</v>
      </c>
      <c r="F333" s="303"/>
      <c r="G333" s="302">
        <v>33.364824685674037</v>
      </c>
      <c r="H333" s="302">
        <v>17.120095999400661</v>
      </c>
      <c r="I333" s="302">
        <v>4.8895542791039563</v>
      </c>
      <c r="J333" s="302">
        <f t="shared" ref="J333:J335" si="148">SUM(G333:I333)</f>
        <v>55.374474964178653</v>
      </c>
      <c r="K333" s="303"/>
      <c r="L333" s="302">
        <v>35.425373348670455</v>
      </c>
      <c r="M333" s="302">
        <v>20.016628812666976</v>
      </c>
      <c r="N333" s="302">
        <v>5.0354701096793084</v>
      </c>
      <c r="O333" s="302">
        <f t="shared" ref="O333:O340" si="149">SUM(L333:N333)</f>
        <v>60.477472271016737</v>
      </c>
    </row>
    <row r="334" spans="1:15" s="236" customFormat="1" x14ac:dyDescent="0.2">
      <c r="A334" s="237" t="str">
        <f>name!E$6</f>
        <v>Associate professional occupations</v>
      </c>
      <c r="B334" s="302">
        <v>3.8350138481283582</v>
      </c>
      <c r="C334" s="302">
        <v>3.5209530281837051</v>
      </c>
      <c r="D334" s="302">
        <v>1.7819987304697806</v>
      </c>
      <c r="E334" s="302">
        <f t="shared" si="147"/>
        <v>9.1379656067818438</v>
      </c>
      <c r="F334" s="303"/>
      <c r="G334" s="302">
        <v>4.1415245515910959</v>
      </c>
      <c r="H334" s="302">
        <v>3.7150499148729792</v>
      </c>
      <c r="I334" s="302">
        <v>1.4672266287225648</v>
      </c>
      <c r="J334" s="302">
        <f t="shared" si="148"/>
        <v>9.3238010951866386</v>
      </c>
      <c r="K334" s="303"/>
      <c r="L334" s="302">
        <v>4.5704279651838755</v>
      </c>
      <c r="M334" s="302">
        <v>4.7901145968559575</v>
      </c>
      <c r="N334" s="302">
        <v>1.3268746474473561</v>
      </c>
      <c r="O334" s="302">
        <f t="shared" si="149"/>
        <v>10.687417209487188</v>
      </c>
    </row>
    <row r="335" spans="1:15" s="236" customFormat="1" x14ac:dyDescent="0.2">
      <c r="A335" s="237" t="str">
        <f>name!E$7</f>
        <v>Administrative and secretarial occupations</v>
      </c>
      <c r="B335" s="302">
        <v>2.3395357907361563</v>
      </c>
      <c r="C335" s="302">
        <v>6.0261317378720767</v>
      </c>
      <c r="D335" s="302">
        <v>0.24150405792631632</v>
      </c>
      <c r="E335" s="302">
        <f t="shared" si="147"/>
        <v>8.6071715865345499</v>
      </c>
      <c r="F335" s="303"/>
      <c r="G335" s="302">
        <v>2.0819481191685445</v>
      </c>
      <c r="H335" s="302">
        <v>4.9908035763171767</v>
      </c>
      <c r="I335" s="302">
        <v>0.22751142777804317</v>
      </c>
      <c r="J335" s="302">
        <f t="shared" si="148"/>
        <v>7.3002631232637638</v>
      </c>
      <c r="K335" s="303"/>
      <c r="L335" s="302">
        <v>1.3464010935353981</v>
      </c>
      <c r="M335" s="302">
        <v>3.1580777575320513</v>
      </c>
      <c r="N335" s="302">
        <v>0.14277154611237788</v>
      </c>
      <c r="O335" s="302">
        <f t="shared" si="149"/>
        <v>4.6472503971798274</v>
      </c>
    </row>
    <row r="336" spans="1:15" s="236" customFormat="1" x14ac:dyDescent="0.2">
      <c r="A336" s="237" t="str">
        <f>name!E$8</f>
        <v>Skilled trades occupations</v>
      </c>
      <c r="B336" s="302">
        <v>0.98273445382222469</v>
      </c>
      <c r="C336" s="302">
        <v>0.66436583425701168</v>
      </c>
      <c r="D336" s="302">
        <v>0.46268671499991104</v>
      </c>
      <c r="E336" s="302">
        <f t="shared" si="147"/>
        <v>2.1097870030791475</v>
      </c>
      <c r="F336" s="303"/>
      <c r="G336" s="302">
        <v>0.71342888554777262</v>
      </c>
      <c r="H336" s="302">
        <v>0.43242126605505177</v>
      </c>
      <c r="I336" s="302">
        <v>0.309612907960717</v>
      </c>
      <c r="J336" s="302">
        <f>SUM(G336:I336)</f>
        <v>1.4554630595635414</v>
      </c>
      <c r="K336" s="303"/>
      <c r="L336" s="302">
        <v>0.43756768249761696</v>
      </c>
      <c r="M336" s="302">
        <v>0.20611124357985097</v>
      </c>
      <c r="N336" s="302">
        <v>0.35943341219324554</v>
      </c>
      <c r="O336" s="302">
        <f t="shared" si="149"/>
        <v>1.0031123382707134</v>
      </c>
    </row>
    <row r="337" spans="1:15" s="236" customFormat="1" x14ac:dyDescent="0.2">
      <c r="A337" s="237" t="str">
        <f>name!E$9</f>
        <v>Caring, leisure and other service occupations</v>
      </c>
      <c r="B337" s="302">
        <v>10.070778018489746</v>
      </c>
      <c r="C337" s="302">
        <v>14.989940741406222</v>
      </c>
      <c r="D337" s="302">
        <v>0.68725721894484448</v>
      </c>
      <c r="E337" s="302">
        <f t="shared" si="147"/>
        <v>25.747975978840813</v>
      </c>
      <c r="F337" s="303"/>
      <c r="G337" s="302">
        <v>9.3307790512808282</v>
      </c>
      <c r="H337" s="302">
        <v>13.490835225206514</v>
      </c>
      <c r="I337" s="302">
        <v>0.77764879128224973</v>
      </c>
      <c r="J337" s="302">
        <f t="shared" ref="J337:J340" si="150">SUM(G337:I337)</f>
        <v>23.599263067769591</v>
      </c>
      <c r="K337" s="303"/>
      <c r="L337" s="302">
        <v>10.905350948373123</v>
      </c>
      <c r="M337" s="302">
        <v>13.380933879304681</v>
      </c>
      <c r="N337" s="302">
        <v>0.76122308378637116</v>
      </c>
      <c r="O337" s="302">
        <f t="shared" si="149"/>
        <v>25.047507911464177</v>
      </c>
    </row>
    <row r="338" spans="1:15" s="236" customFormat="1" x14ac:dyDescent="0.2">
      <c r="A338" s="237" t="str">
        <f>name!E$10</f>
        <v>Sales and customer service occupations</v>
      </c>
      <c r="B338" s="302">
        <v>0.20477012382491433</v>
      </c>
      <c r="C338" s="302">
        <v>0.40748045415684986</v>
      </c>
      <c r="D338" s="302">
        <v>0.22800281697101024</v>
      </c>
      <c r="E338" s="302">
        <f t="shared" si="147"/>
        <v>0.8402533949527744</v>
      </c>
      <c r="F338" s="303"/>
      <c r="G338" s="302">
        <v>0.18409557654217734</v>
      </c>
      <c r="H338" s="302">
        <v>0.34247436910201179</v>
      </c>
      <c r="I338" s="302">
        <v>0.13629605924501789</v>
      </c>
      <c r="J338" s="302">
        <f t="shared" si="150"/>
        <v>0.66286600488920699</v>
      </c>
      <c r="K338" s="303"/>
      <c r="L338" s="302">
        <v>0.19512500684444356</v>
      </c>
      <c r="M338" s="302">
        <v>0.37055735167747395</v>
      </c>
      <c r="N338" s="302">
        <v>0.14183410257250229</v>
      </c>
      <c r="O338" s="302">
        <f t="shared" si="149"/>
        <v>0.70751646109441979</v>
      </c>
    </row>
    <row r="339" spans="1:15" s="236" customFormat="1" x14ac:dyDescent="0.2">
      <c r="A339" s="237" t="str">
        <f>name!E$11</f>
        <v>Process, plant and machine operatives</v>
      </c>
      <c r="B339" s="302">
        <v>0.17057920287302381</v>
      </c>
      <c r="C339" s="302">
        <v>0.24191082366381558</v>
      </c>
      <c r="D339" s="302">
        <v>2.1064653112642322</v>
      </c>
      <c r="E339" s="302">
        <f t="shared" si="147"/>
        <v>2.5189553378010716</v>
      </c>
      <c r="F339" s="303"/>
      <c r="G339" s="302">
        <v>0.13084023860405097</v>
      </c>
      <c r="H339" s="302">
        <v>0.16550885904520085</v>
      </c>
      <c r="I339" s="302">
        <v>1.6205189210567044</v>
      </c>
      <c r="J339" s="302">
        <f t="shared" si="150"/>
        <v>1.9168680187059561</v>
      </c>
      <c r="K339" s="303"/>
      <c r="L339" s="302">
        <v>0.11292709840673985</v>
      </c>
      <c r="M339" s="302">
        <v>0.16233561252622275</v>
      </c>
      <c r="N339" s="302">
        <v>1.769763910033207</v>
      </c>
      <c r="O339" s="302">
        <f t="shared" si="149"/>
        <v>2.0450266209661696</v>
      </c>
    </row>
    <row r="340" spans="1:15" s="236" customFormat="1" x14ac:dyDescent="0.2">
      <c r="A340" s="237" t="str">
        <f>name!E$12</f>
        <v>Elementary occupations</v>
      </c>
      <c r="B340" s="302">
        <v>0.40924958572825249</v>
      </c>
      <c r="C340" s="302">
        <v>6.3074152455585635</v>
      </c>
      <c r="D340" s="302">
        <v>0.56836596687640895</v>
      </c>
      <c r="E340" s="302">
        <f t="shared" si="147"/>
        <v>7.2850307981632252</v>
      </c>
      <c r="F340" s="303"/>
      <c r="G340" s="302">
        <v>0.31499809733407963</v>
      </c>
      <c r="H340" s="302">
        <v>4.586826988173228</v>
      </c>
      <c r="I340" s="302">
        <v>0.29521402508266464</v>
      </c>
      <c r="J340" s="302">
        <f t="shared" si="150"/>
        <v>5.197039110589972</v>
      </c>
      <c r="K340" s="303"/>
      <c r="L340" s="302">
        <v>0.16893727678942053</v>
      </c>
      <c r="M340" s="302">
        <v>1.5172233127202628</v>
      </c>
      <c r="N340" s="302">
        <v>0.59987226553650874</v>
      </c>
      <c r="O340" s="302">
        <f t="shared" si="149"/>
        <v>2.2860328550461921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49.61043243453318</v>
      </c>
      <c r="C342" s="311">
        <f t="shared" ref="C342:E342" si="151">SUM(C332:C340)</f>
        <v>48.65513439599107</v>
      </c>
      <c r="D342" s="311">
        <f t="shared" si="151"/>
        <v>10.56343316947582</v>
      </c>
      <c r="E342" s="311">
        <f t="shared" si="151"/>
        <v>108.82900000000005</v>
      </c>
      <c r="F342" s="311"/>
      <c r="G342" s="311">
        <f t="shared" ref="G342:J342" si="152">SUM(G332:G340)</f>
        <v>51.760337604800576</v>
      </c>
      <c r="H342" s="311">
        <f t="shared" si="152"/>
        <v>45.573988596023618</v>
      </c>
      <c r="I342" s="311">
        <f t="shared" si="152"/>
        <v>10.499673799176016</v>
      </c>
      <c r="J342" s="311">
        <f t="shared" si="152"/>
        <v>107.8340000000002</v>
      </c>
      <c r="K342" s="311"/>
      <c r="L342" s="311">
        <f t="shared" ref="L342:O342" si="153">SUM(L332:L340)</f>
        <v>54.506650129399951</v>
      </c>
      <c r="M342" s="311">
        <f t="shared" si="153"/>
        <v>44.483468885295153</v>
      </c>
      <c r="N342" s="311">
        <f t="shared" si="153"/>
        <v>11.032880985304768</v>
      </c>
      <c r="O342" s="311">
        <f t="shared" si="153"/>
        <v>110.02299999999987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4.1037614244752048</v>
      </c>
      <c r="C349" s="302">
        <v>1.2870744524121533</v>
      </c>
      <c r="D349" s="302">
        <v>0.78810935364636736</v>
      </c>
      <c r="E349" s="302">
        <f>SUM(B349:D349)</f>
        <v>6.178945230533726</v>
      </c>
      <c r="F349" s="303"/>
      <c r="G349" s="302">
        <v>4.7534767458373635</v>
      </c>
      <c r="H349" s="302">
        <v>1.9155086852225878</v>
      </c>
      <c r="I349" s="302">
        <v>0.85256504450184589</v>
      </c>
      <c r="J349" s="302">
        <f>SUM(G349:I349)</f>
        <v>7.5215504755617975</v>
      </c>
      <c r="K349" s="303"/>
      <c r="L349" s="302">
        <v>5.0903016032688626</v>
      </c>
      <c r="M349" s="302">
        <v>2.4469747604843661</v>
      </c>
      <c r="N349" s="302">
        <v>1.1387938956479879</v>
      </c>
      <c r="O349" s="302">
        <f>SUM(L349:N349)</f>
        <v>8.6760702594012162</v>
      </c>
    </row>
    <row r="350" spans="1:15" s="236" customFormat="1" x14ac:dyDescent="0.2">
      <c r="A350" s="237" t="str">
        <f>name!E$5</f>
        <v>Professional occupations</v>
      </c>
      <c r="B350" s="302">
        <v>25.629830354781102</v>
      </c>
      <c r="C350" s="302">
        <v>12.033403103732946</v>
      </c>
      <c r="D350" s="302">
        <v>4.1151971908166773</v>
      </c>
      <c r="E350" s="302">
        <f t="shared" ref="E350:E357" si="154">SUM(B350:D350)</f>
        <v>41.77843064933073</v>
      </c>
      <c r="F350" s="303"/>
      <c r="G350" s="302">
        <v>30.845810013772905</v>
      </c>
      <c r="H350" s="302">
        <v>15.19750278719523</v>
      </c>
      <c r="I350" s="302">
        <v>3.9983866199353026</v>
      </c>
      <c r="J350" s="302">
        <f t="shared" ref="J350:J352" si="155">SUM(G350:I350)</f>
        <v>50.041699420903441</v>
      </c>
      <c r="K350" s="303"/>
      <c r="L350" s="302">
        <v>35.558431935839529</v>
      </c>
      <c r="M350" s="302">
        <v>17.203366919910572</v>
      </c>
      <c r="N350" s="302">
        <v>4.4797230874401039</v>
      </c>
      <c r="O350" s="302">
        <f t="shared" ref="O350:O357" si="156">SUM(L350:N350)</f>
        <v>57.241521943190207</v>
      </c>
    </row>
    <row r="351" spans="1:15" s="236" customFormat="1" x14ac:dyDescent="0.2">
      <c r="A351" s="237" t="str">
        <f>name!E$6</f>
        <v>Associate professional occupations</v>
      </c>
      <c r="B351" s="302">
        <v>10.529354699185724</v>
      </c>
      <c r="C351" s="302">
        <v>6.4996076486896799</v>
      </c>
      <c r="D351" s="302">
        <v>1.4809851561920893</v>
      </c>
      <c r="E351" s="302">
        <f t="shared" si="154"/>
        <v>18.509947504067494</v>
      </c>
      <c r="F351" s="303"/>
      <c r="G351" s="302">
        <v>12.329288466195496</v>
      </c>
      <c r="H351" s="302">
        <v>8.0554391250369264</v>
      </c>
      <c r="I351" s="302">
        <v>1.1021500717237853</v>
      </c>
      <c r="J351" s="302">
        <f t="shared" si="155"/>
        <v>21.486877662956207</v>
      </c>
      <c r="K351" s="303"/>
      <c r="L351" s="302">
        <v>21.802844611610801</v>
      </c>
      <c r="M351" s="302">
        <v>12.779498677237669</v>
      </c>
      <c r="N351" s="302">
        <v>1.6025316136248355</v>
      </c>
      <c r="O351" s="302">
        <f t="shared" si="156"/>
        <v>36.184874902473304</v>
      </c>
    </row>
    <row r="352" spans="1:15" s="236" customFormat="1" x14ac:dyDescent="0.2">
      <c r="A352" s="237" t="str">
        <f>name!E$7</f>
        <v>Administrative and secretarial occupations</v>
      </c>
      <c r="B352" s="302">
        <v>7.1147057939433704</v>
      </c>
      <c r="C352" s="302">
        <v>10.7701679636751</v>
      </c>
      <c r="D352" s="302">
        <v>0.34950806266729567</v>
      </c>
      <c r="E352" s="302">
        <f t="shared" si="154"/>
        <v>18.234381820285769</v>
      </c>
      <c r="F352" s="303"/>
      <c r="G352" s="302">
        <v>6.9559288363366161</v>
      </c>
      <c r="H352" s="302">
        <v>10.305740206899994</v>
      </c>
      <c r="I352" s="302">
        <v>0.22173249685707178</v>
      </c>
      <c r="J352" s="302">
        <f t="shared" si="155"/>
        <v>17.483401540093681</v>
      </c>
      <c r="K352" s="303"/>
      <c r="L352" s="302">
        <v>6.6366515991523984</v>
      </c>
      <c r="M352" s="302">
        <v>7.6117932368674452</v>
      </c>
      <c r="N352" s="302">
        <v>0.16385082700416345</v>
      </c>
      <c r="O352" s="302">
        <f t="shared" si="156"/>
        <v>14.412295663024006</v>
      </c>
    </row>
    <row r="353" spans="1:15" s="236" customFormat="1" x14ac:dyDescent="0.2">
      <c r="A353" s="237" t="str">
        <f>name!E$8</f>
        <v>Skilled trades occupations</v>
      </c>
      <c r="B353" s="302">
        <v>0.92531232820493714</v>
      </c>
      <c r="C353" s="302">
        <v>0.8242736264823548</v>
      </c>
      <c r="D353" s="302">
        <v>0.35088257738395567</v>
      </c>
      <c r="E353" s="302">
        <f t="shared" si="154"/>
        <v>2.1004685320712477</v>
      </c>
      <c r="F353" s="303"/>
      <c r="G353" s="302">
        <v>0.77180061832603242</v>
      </c>
      <c r="H353" s="302">
        <v>0.65711050149719974</v>
      </c>
      <c r="I353" s="302">
        <v>0.31744397214377063</v>
      </c>
      <c r="J353" s="302">
        <f>SUM(G353:I353)</f>
        <v>1.7463550919670028</v>
      </c>
      <c r="K353" s="303"/>
      <c r="L353" s="302">
        <v>0.51534419944056176</v>
      </c>
      <c r="M353" s="302">
        <v>0.57831401566064511</v>
      </c>
      <c r="N353" s="302">
        <v>0.36983331036589695</v>
      </c>
      <c r="O353" s="302">
        <f t="shared" si="156"/>
        <v>1.4634915254671039</v>
      </c>
    </row>
    <row r="354" spans="1:15" s="236" customFormat="1" x14ac:dyDescent="0.2">
      <c r="A354" s="237" t="str">
        <f>name!E$9</f>
        <v>Caring, leisure and other service occupations</v>
      </c>
      <c r="B354" s="302">
        <v>25.676498758741609</v>
      </c>
      <c r="C354" s="302">
        <v>25.255420596617821</v>
      </c>
      <c r="D354" s="302">
        <v>2.8912547877027919</v>
      </c>
      <c r="E354" s="302">
        <f t="shared" si="154"/>
        <v>53.823174143062218</v>
      </c>
      <c r="F354" s="303"/>
      <c r="G354" s="302">
        <v>26.333229586380902</v>
      </c>
      <c r="H354" s="302">
        <v>25.900650827349946</v>
      </c>
      <c r="I354" s="302">
        <v>2.5750996748762685</v>
      </c>
      <c r="J354" s="302">
        <f t="shared" ref="J354:J357" si="157">SUM(G354:I354)</f>
        <v>54.808980088607115</v>
      </c>
      <c r="K354" s="303"/>
      <c r="L354" s="302">
        <v>32.429475532089754</v>
      </c>
      <c r="M354" s="302">
        <v>26.436028027514659</v>
      </c>
      <c r="N354" s="302">
        <v>3.2283578048427373</v>
      </c>
      <c r="O354" s="302">
        <f t="shared" si="156"/>
        <v>62.09386136444715</v>
      </c>
    </row>
    <row r="355" spans="1:15" s="236" customFormat="1" x14ac:dyDescent="0.2">
      <c r="A355" s="237" t="str">
        <f>name!E$10</f>
        <v>Sales and customer service occupations</v>
      </c>
      <c r="B355" s="302">
        <v>1.0196863508968199</v>
      </c>
      <c r="C355" s="302">
        <v>1.0382775960504049</v>
      </c>
      <c r="D355" s="302">
        <v>0.13740462863706948</v>
      </c>
      <c r="E355" s="302">
        <f t="shared" si="154"/>
        <v>2.1953685755842942</v>
      </c>
      <c r="F355" s="303"/>
      <c r="G355" s="302">
        <v>0.98632357182028541</v>
      </c>
      <c r="H355" s="302">
        <v>1.0146610374449794</v>
      </c>
      <c r="I355" s="302">
        <v>8.3580347548740247E-2</v>
      </c>
      <c r="J355" s="302">
        <f t="shared" si="157"/>
        <v>2.0845649568140052</v>
      </c>
      <c r="K355" s="303"/>
      <c r="L355" s="302">
        <v>1.1291260047624048</v>
      </c>
      <c r="M355" s="302">
        <v>1.1365552003858843</v>
      </c>
      <c r="N355" s="302">
        <v>9.6824743239486408E-2</v>
      </c>
      <c r="O355" s="302">
        <f t="shared" si="156"/>
        <v>2.3625059483877755</v>
      </c>
    </row>
    <row r="356" spans="1:15" s="236" customFormat="1" x14ac:dyDescent="0.2">
      <c r="A356" s="237" t="str">
        <f>name!E$11</f>
        <v>Process, plant and machine operatives</v>
      </c>
      <c r="B356" s="302">
        <v>0.34684709998637064</v>
      </c>
      <c r="C356" s="302">
        <v>0.50886561318984236</v>
      </c>
      <c r="D356" s="302">
        <v>4.7211225264626899E-2</v>
      </c>
      <c r="E356" s="302">
        <f t="shared" si="154"/>
        <v>0.90292393844083985</v>
      </c>
      <c r="F356" s="303"/>
      <c r="G356" s="302">
        <v>0.27079428074822898</v>
      </c>
      <c r="H356" s="302">
        <v>0.48302027088283617</v>
      </c>
      <c r="I356" s="302">
        <v>4.6034990759716496E-2</v>
      </c>
      <c r="J356" s="302">
        <f t="shared" si="157"/>
        <v>0.79984954239078165</v>
      </c>
      <c r="K356" s="303"/>
      <c r="L356" s="302">
        <v>0.10680581041755434</v>
      </c>
      <c r="M356" s="302">
        <v>0.32076201710029911</v>
      </c>
      <c r="N356" s="302">
        <v>3.768244160749154E-2</v>
      </c>
      <c r="O356" s="302">
        <f t="shared" si="156"/>
        <v>0.46525026912534495</v>
      </c>
    </row>
    <row r="357" spans="1:15" s="236" customFormat="1" x14ac:dyDescent="0.2">
      <c r="A357" s="237" t="str">
        <f>name!E$12</f>
        <v>Elementary occupations</v>
      </c>
      <c r="B357" s="302">
        <v>1.0557070296848854</v>
      </c>
      <c r="C357" s="302">
        <v>2.9784468771046857</v>
      </c>
      <c r="D357" s="302">
        <v>8.2205699834281318E-2</v>
      </c>
      <c r="E357" s="302">
        <f t="shared" si="154"/>
        <v>4.1163596066238526</v>
      </c>
      <c r="F357" s="303"/>
      <c r="G357" s="302">
        <v>0.95806814969485221</v>
      </c>
      <c r="H357" s="302">
        <v>2.3865583782191635</v>
      </c>
      <c r="I357" s="302">
        <v>4.2094692791933772E-2</v>
      </c>
      <c r="J357" s="302">
        <f t="shared" si="157"/>
        <v>3.3867212207059492</v>
      </c>
      <c r="K357" s="303"/>
      <c r="L357" s="302">
        <v>0.741736861925541</v>
      </c>
      <c r="M357" s="302">
        <v>1.9511873748172444</v>
      </c>
      <c r="N357" s="302">
        <v>1.320388774111877E-2</v>
      </c>
      <c r="O357" s="302">
        <f t="shared" si="156"/>
        <v>2.7061281244839042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76.401703839900037</v>
      </c>
      <c r="C359" s="311">
        <f t="shared" ref="C359:E359" si="158">SUM(C349:C357)</f>
        <v>61.195537477954986</v>
      </c>
      <c r="D359" s="311">
        <f t="shared" si="158"/>
        <v>10.242758682145155</v>
      </c>
      <c r="E359" s="311">
        <f t="shared" si="158"/>
        <v>147.84000000000017</v>
      </c>
      <c r="F359" s="311"/>
      <c r="G359" s="311">
        <f t="shared" ref="G359:J359" si="159">SUM(G349:G357)</f>
        <v>84.204720269112684</v>
      </c>
      <c r="H359" s="311">
        <f t="shared" si="159"/>
        <v>65.91619181974886</v>
      </c>
      <c r="I359" s="311">
        <f t="shared" si="159"/>
        <v>9.2390879111384354</v>
      </c>
      <c r="J359" s="311">
        <f t="shared" si="159"/>
        <v>159.35999999999996</v>
      </c>
      <c r="K359" s="311"/>
      <c r="L359" s="311">
        <f t="shared" ref="L359:O359" si="160">SUM(L349:L357)</f>
        <v>104.0107181585074</v>
      </c>
      <c r="M359" s="311">
        <f t="shared" si="160"/>
        <v>70.464480229978776</v>
      </c>
      <c r="N359" s="311">
        <f t="shared" si="160"/>
        <v>11.130801611513823</v>
      </c>
      <c r="O359" s="311">
        <f t="shared" si="160"/>
        <v>185.60599999999999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1.1719917830788271</v>
      </c>
      <c r="C366" s="302">
        <v>0.37769697607013303</v>
      </c>
      <c r="D366" s="302">
        <v>0.29773736576890381</v>
      </c>
      <c r="E366" s="302">
        <f>SUM(B366:D366)</f>
        <v>1.8474261249178638</v>
      </c>
      <c r="F366" s="303"/>
      <c r="G366" s="302">
        <v>1.2278217457837819</v>
      </c>
      <c r="H366" s="302">
        <v>0.52354163329257697</v>
      </c>
      <c r="I366" s="302">
        <v>0.50570862351404533</v>
      </c>
      <c r="J366" s="302">
        <f>SUM(G366:I366)</f>
        <v>2.2570720025904043</v>
      </c>
      <c r="K366" s="303"/>
      <c r="L366" s="302">
        <v>1.1165920074055111</v>
      </c>
      <c r="M366" s="302">
        <v>0.60350615467665325</v>
      </c>
      <c r="N366" s="302">
        <v>0.43848029374408487</v>
      </c>
      <c r="O366" s="302">
        <f>SUM(L366:N366)</f>
        <v>2.1585784558262491</v>
      </c>
    </row>
    <row r="367" spans="1:15" s="236" customFormat="1" x14ac:dyDescent="0.2">
      <c r="A367" s="237" t="str">
        <f>name!E$5</f>
        <v>Professional occupations</v>
      </c>
      <c r="B367" s="302">
        <v>1.4786671406609471</v>
      </c>
      <c r="C367" s="302">
        <v>0.7858583356013481</v>
      </c>
      <c r="D367" s="302">
        <v>0.90898664976707433</v>
      </c>
      <c r="E367" s="302">
        <f t="shared" ref="E367:E374" si="161">SUM(B367:D367)</f>
        <v>3.1735121260293697</v>
      </c>
      <c r="F367" s="303"/>
      <c r="G367" s="302">
        <v>1.7923868000974656</v>
      </c>
      <c r="H367" s="302">
        <v>1.1212880367988534</v>
      </c>
      <c r="I367" s="302">
        <v>1.4080290812492129</v>
      </c>
      <c r="J367" s="302">
        <f t="shared" ref="J367:J369" si="162">SUM(G367:I367)</f>
        <v>4.3217039181455315</v>
      </c>
      <c r="K367" s="303"/>
      <c r="L367" s="302">
        <v>2.0487834099278435</v>
      </c>
      <c r="M367" s="302">
        <v>1.4234034507657984</v>
      </c>
      <c r="N367" s="302">
        <v>1.2007998885680731</v>
      </c>
      <c r="O367" s="302">
        <f t="shared" ref="O367:O374" si="163">SUM(L367:N367)</f>
        <v>4.6729867492617148</v>
      </c>
    </row>
    <row r="368" spans="1:15" s="236" customFormat="1" x14ac:dyDescent="0.2">
      <c r="A368" s="237" t="str">
        <f>name!E$6</f>
        <v>Associate professional occupations</v>
      </c>
      <c r="B368" s="302">
        <v>1.9508853849541539</v>
      </c>
      <c r="C368" s="302">
        <v>1.3380573668327655</v>
      </c>
      <c r="D368" s="302">
        <v>2.2822120010224127</v>
      </c>
      <c r="E368" s="302">
        <f t="shared" si="161"/>
        <v>5.5711547528093321</v>
      </c>
      <c r="F368" s="303"/>
      <c r="G368" s="302">
        <v>2.0935260726151306</v>
      </c>
      <c r="H368" s="302">
        <v>1.5283544209176494</v>
      </c>
      <c r="I368" s="302">
        <v>3.6381551856326233</v>
      </c>
      <c r="J368" s="302">
        <f t="shared" si="162"/>
        <v>7.2600356791654033</v>
      </c>
      <c r="K368" s="303"/>
      <c r="L368" s="302">
        <v>1.849820682548005</v>
      </c>
      <c r="M368" s="302">
        <v>1.3924903361066108</v>
      </c>
      <c r="N368" s="302">
        <v>3.1251014594425461</v>
      </c>
      <c r="O368" s="302">
        <f t="shared" si="163"/>
        <v>6.3674124780971617</v>
      </c>
    </row>
    <row r="369" spans="1:15" s="236" customFormat="1" x14ac:dyDescent="0.2">
      <c r="A369" s="237" t="str">
        <f>name!E$7</f>
        <v>Administrative and secretarial occupations</v>
      </c>
      <c r="B369" s="302">
        <v>1.668691274004809</v>
      </c>
      <c r="C369" s="302">
        <v>3.1818934935824696</v>
      </c>
      <c r="D369" s="302">
        <v>8.1107964088314374E-2</v>
      </c>
      <c r="E369" s="302">
        <f t="shared" si="161"/>
        <v>4.931692731675593</v>
      </c>
      <c r="F369" s="303"/>
      <c r="G369" s="302">
        <v>1.4902376186873474</v>
      </c>
      <c r="H369" s="302">
        <v>3.0271973977187074</v>
      </c>
      <c r="I369" s="302">
        <v>9.5818733232148345E-2</v>
      </c>
      <c r="J369" s="302">
        <f t="shared" si="162"/>
        <v>4.6132537496382033</v>
      </c>
      <c r="K369" s="303"/>
      <c r="L369" s="302">
        <v>1.6134800039858708</v>
      </c>
      <c r="M369" s="302">
        <v>2.9109822052597143</v>
      </c>
      <c r="N369" s="302">
        <v>7.279656607074933E-2</v>
      </c>
      <c r="O369" s="302">
        <f t="shared" si="163"/>
        <v>4.5972587753163348</v>
      </c>
    </row>
    <row r="370" spans="1:15" s="236" customFormat="1" x14ac:dyDescent="0.2">
      <c r="A370" s="237" t="str">
        <f>name!E$8</f>
        <v>Skilled trades occupations</v>
      </c>
      <c r="B370" s="302">
        <v>1.1837234498431184</v>
      </c>
      <c r="C370" s="302">
        <v>0.73588255764337551</v>
      </c>
      <c r="D370" s="302">
        <v>0.5907733763103854</v>
      </c>
      <c r="E370" s="302">
        <f t="shared" si="161"/>
        <v>2.5103793837968795</v>
      </c>
      <c r="F370" s="303"/>
      <c r="G370" s="302">
        <v>0.99834747826430337</v>
      </c>
      <c r="H370" s="302">
        <v>0.56929317047712036</v>
      </c>
      <c r="I370" s="302">
        <v>0.8413895685838082</v>
      </c>
      <c r="J370" s="302">
        <f>SUM(G370:I370)</f>
        <v>2.409030217325232</v>
      </c>
      <c r="K370" s="303"/>
      <c r="L370" s="302">
        <v>0.75590258112557951</v>
      </c>
      <c r="M370" s="302">
        <v>0.67949853926010284</v>
      </c>
      <c r="N370" s="302">
        <v>0.83252727358730838</v>
      </c>
      <c r="O370" s="302">
        <f t="shared" si="163"/>
        <v>2.2679283939729906</v>
      </c>
    </row>
    <row r="371" spans="1:15" s="236" customFormat="1" x14ac:dyDescent="0.2">
      <c r="A371" s="237" t="str">
        <f>name!E$9</f>
        <v>Caring, leisure and other service occupations</v>
      </c>
      <c r="B371" s="302">
        <v>1.2070480106034263</v>
      </c>
      <c r="C371" s="302">
        <v>2.0379855751951634</v>
      </c>
      <c r="D371" s="302">
        <v>0.12712467706682884</v>
      </c>
      <c r="E371" s="302">
        <f t="shared" si="161"/>
        <v>3.3721582628654181</v>
      </c>
      <c r="F371" s="303"/>
      <c r="G371" s="302">
        <v>0.99167843699778313</v>
      </c>
      <c r="H371" s="302">
        <v>1.7443099534390734</v>
      </c>
      <c r="I371" s="302">
        <v>0.16136732211579544</v>
      </c>
      <c r="J371" s="302">
        <f t="shared" ref="J371:J374" si="164">SUM(G371:I371)</f>
        <v>2.8973557125526521</v>
      </c>
      <c r="K371" s="303"/>
      <c r="L371" s="302">
        <v>0.79765732607231066</v>
      </c>
      <c r="M371" s="302">
        <v>1.6308598921912096</v>
      </c>
      <c r="N371" s="302">
        <v>0.13374110687010757</v>
      </c>
      <c r="O371" s="302">
        <f t="shared" si="163"/>
        <v>2.5622583251336279</v>
      </c>
    </row>
    <row r="372" spans="1:15" s="236" customFormat="1" x14ac:dyDescent="0.2">
      <c r="A372" s="237" t="str">
        <f>name!E$10</f>
        <v>Sales and customer service occupations</v>
      </c>
      <c r="B372" s="302">
        <v>0.7276804533863146</v>
      </c>
      <c r="C372" s="302">
        <v>1.3636734879275223</v>
      </c>
      <c r="D372" s="302">
        <v>6.5004217955537222E-2</v>
      </c>
      <c r="E372" s="302">
        <f t="shared" si="161"/>
        <v>2.1563581592693741</v>
      </c>
      <c r="F372" s="303"/>
      <c r="G372" s="302">
        <v>0.65403503720890244</v>
      </c>
      <c r="H372" s="302">
        <v>1.2960634228657617</v>
      </c>
      <c r="I372" s="302">
        <v>7.9140013242299689E-2</v>
      </c>
      <c r="J372" s="302">
        <f t="shared" si="164"/>
        <v>2.0292384733169637</v>
      </c>
      <c r="K372" s="303"/>
      <c r="L372" s="302">
        <v>0.7048151691162996</v>
      </c>
      <c r="M372" s="302">
        <v>1.5398762129981907</v>
      </c>
      <c r="N372" s="302">
        <v>5.9243130945122076E-2</v>
      </c>
      <c r="O372" s="302">
        <f t="shared" si="163"/>
        <v>2.3039345130596125</v>
      </c>
    </row>
    <row r="373" spans="1:15" s="236" customFormat="1" x14ac:dyDescent="0.2">
      <c r="A373" s="237" t="str">
        <f>name!E$11</f>
        <v>Process, plant and machine operatives</v>
      </c>
      <c r="B373" s="302">
        <v>0.33630453229266777</v>
      </c>
      <c r="C373" s="302">
        <v>0.23781873899273376</v>
      </c>
      <c r="D373" s="302">
        <v>3.3205826406858818E-2</v>
      </c>
      <c r="E373" s="302">
        <f t="shared" si="161"/>
        <v>0.60732909769226029</v>
      </c>
      <c r="F373" s="303"/>
      <c r="G373" s="302">
        <v>0.27609338872313299</v>
      </c>
      <c r="H373" s="302">
        <v>0.22691238971817945</v>
      </c>
      <c r="I373" s="302">
        <v>5.4854772849258417E-2</v>
      </c>
      <c r="J373" s="302">
        <f t="shared" si="164"/>
        <v>0.55786055129057088</v>
      </c>
      <c r="K373" s="303"/>
      <c r="L373" s="302">
        <v>0.27664490792159618</v>
      </c>
      <c r="M373" s="302">
        <v>0.30156757698860454</v>
      </c>
      <c r="N373" s="302">
        <v>6.0694638566121867E-2</v>
      </c>
      <c r="O373" s="302">
        <f t="shared" si="163"/>
        <v>0.63890712347632261</v>
      </c>
    </row>
    <row r="374" spans="1:15" s="236" customFormat="1" x14ac:dyDescent="0.2">
      <c r="A374" s="237" t="str">
        <f>name!E$12</f>
        <v>Elementary occupations</v>
      </c>
      <c r="B374" s="302">
        <v>0.87842150668234087</v>
      </c>
      <c r="C374" s="302">
        <v>3.4678842957975644</v>
      </c>
      <c r="D374" s="302">
        <v>8.5683558463942475E-2</v>
      </c>
      <c r="E374" s="302">
        <f t="shared" si="161"/>
        <v>4.4319893609438479</v>
      </c>
      <c r="F374" s="303"/>
      <c r="G374" s="302">
        <v>0.69249809695491504</v>
      </c>
      <c r="H374" s="302">
        <v>2.6851118390935107</v>
      </c>
      <c r="I374" s="302">
        <v>9.0839759926546582E-2</v>
      </c>
      <c r="J374" s="302">
        <f t="shared" si="164"/>
        <v>3.4684496959749724</v>
      </c>
      <c r="K374" s="303"/>
      <c r="L374" s="302">
        <v>0.7411279259030259</v>
      </c>
      <c r="M374" s="302">
        <v>2.2775595084965401</v>
      </c>
      <c r="N374" s="302">
        <v>0.11704775145643558</v>
      </c>
      <c r="O374" s="302">
        <f t="shared" si="163"/>
        <v>3.1357351858560016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10.603413535506604</v>
      </c>
      <c r="C376" s="311">
        <f t="shared" ref="C376:E376" si="165">SUM(C366:C374)</f>
        <v>13.526750827643076</v>
      </c>
      <c r="D376" s="311">
        <f t="shared" si="165"/>
        <v>4.4718356368502574</v>
      </c>
      <c r="E376" s="311">
        <f t="shared" si="165"/>
        <v>28.601999999999943</v>
      </c>
      <c r="F376" s="311"/>
      <c r="G376" s="311">
        <f t="shared" ref="G376:J376" si="166">SUM(G366:G374)</f>
        <v>10.216624675332765</v>
      </c>
      <c r="H376" s="311">
        <f t="shared" si="166"/>
        <v>12.722072264321433</v>
      </c>
      <c r="I376" s="311">
        <f t="shared" si="166"/>
        <v>6.8753030603457379</v>
      </c>
      <c r="J376" s="311">
        <f t="shared" si="166"/>
        <v>29.813999999999929</v>
      </c>
      <c r="K376" s="311"/>
      <c r="L376" s="311">
        <f t="shared" ref="L376:O376" si="167">SUM(L366:L374)</f>
        <v>9.9048240140060422</v>
      </c>
      <c r="M376" s="311">
        <f t="shared" si="167"/>
        <v>12.759743876743425</v>
      </c>
      <c r="N376" s="311">
        <f t="shared" si="167"/>
        <v>6.0404321092505482</v>
      </c>
      <c r="O376" s="311">
        <f t="shared" si="167"/>
        <v>28.705000000000016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0.72641733344977533</v>
      </c>
      <c r="C383" s="302">
        <v>0.13164119441154104</v>
      </c>
      <c r="D383" s="302">
        <v>0.96446874469142818</v>
      </c>
      <c r="E383" s="302">
        <f>SUM(B383:D383)</f>
        <v>1.8225272725527446</v>
      </c>
      <c r="F383" s="303"/>
      <c r="G383" s="302">
        <v>1.3640064596046524</v>
      </c>
      <c r="H383" s="302">
        <v>0.34180218713625493</v>
      </c>
      <c r="I383" s="302">
        <v>1.7167713198263559</v>
      </c>
      <c r="J383" s="302">
        <f>SUM(G383:I383)</f>
        <v>3.4225799665672634</v>
      </c>
      <c r="K383" s="303"/>
      <c r="L383" s="302">
        <v>1.1910183221312218</v>
      </c>
      <c r="M383" s="302">
        <v>0.34827117170258487</v>
      </c>
      <c r="N383" s="302">
        <v>1.5145864579689892</v>
      </c>
      <c r="O383" s="302">
        <f>SUM(L383:N383)</f>
        <v>3.0538759518027958</v>
      </c>
    </row>
    <row r="384" spans="1:15" s="236" customFormat="1" x14ac:dyDescent="0.2">
      <c r="A384" s="237" t="str">
        <f>name!E$5</f>
        <v>Professional occupations</v>
      </c>
      <c r="B384" s="302">
        <v>1.7100695613223762</v>
      </c>
      <c r="C384" s="302">
        <v>0.52527293554556875</v>
      </c>
      <c r="D384" s="302">
        <v>2.3681742740187013</v>
      </c>
      <c r="E384" s="302">
        <f t="shared" ref="E384:E391" si="168">SUM(B384:D384)</f>
        <v>4.603516770886646</v>
      </c>
      <c r="F384" s="303"/>
      <c r="G384" s="302">
        <v>3.0156157759694646</v>
      </c>
      <c r="H384" s="302">
        <v>1.1068524919348146</v>
      </c>
      <c r="I384" s="302">
        <v>2.5275314377192073</v>
      </c>
      <c r="J384" s="302">
        <f t="shared" ref="J384:J386" si="169">SUM(G384:I384)</f>
        <v>6.649999705623487</v>
      </c>
      <c r="K384" s="303"/>
      <c r="L384" s="302">
        <v>3.0549557913003609</v>
      </c>
      <c r="M384" s="302">
        <v>1.1274471655542122</v>
      </c>
      <c r="N384" s="302">
        <v>2.3088410588150898</v>
      </c>
      <c r="O384" s="302">
        <f t="shared" ref="O384:O391" si="170">SUM(L384:N384)</f>
        <v>6.4912440156696629</v>
      </c>
    </row>
    <row r="385" spans="1:15" s="236" customFormat="1" x14ac:dyDescent="0.2">
      <c r="A385" s="237" t="str">
        <f>name!E$6</f>
        <v>Associate professional occupations</v>
      </c>
      <c r="B385" s="302">
        <v>0.94817990033649513</v>
      </c>
      <c r="C385" s="302">
        <v>0.46729159731399356</v>
      </c>
      <c r="D385" s="302">
        <v>1.5519838337737857</v>
      </c>
      <c r="E385" s="302">
        <f t="shared" si="168"/>
        <v>2.9674553314242744</v>
      </c>
      <c r="F385" s="303"/>
      <c r="G385" s="302">
        <v>1.5833363566088388</v>
      </c>
      <c r="H385" s="302">
        <v>0.97395959593062842</v>
      </c>
      <c r="I385" s="302">
        <v>2.49420310062313</v>
      </c>
      <c r="J385" s="302">
        <f t="shared" si="169"/>
        <v>5.0514990531625976</v>
      </c>
      <c r="K385" s="303"/>
      <c r="L385" s="302">
        <v>1.5561505225556143</v>
      </c>
      <c r="M385" s="302">
        <v>0.92875404183469212</v>
      </c>
      <c r="N385" s="302">
        <v>2.186839387714103</v>
      </c>
      <c r="O385" s="302">
        <f t="shared" si="170"/>
        <v>4.6717439521044088</v>
      </c>
    </row>
    <row r="386" spans="1:15" s="236" customFormat="1" x14ac:dyDescent="0.2">
      <c r="A386" s="237" t="str">
        <f>name!E$7</f>
        <v>Administrative and secretarial occupations</v>
      </c>
      <c r="B386" s="302">
        <v>1.3524067631601371</v>
      </c>
      <c r="C386" s="302">
        <v>1.2712687704474539</v>
      </c>
      <c r="D386" s="302">
        <v>0.44327922625337851</v>
      </c>
      <c r="E386" s="302">
        <f t="shared" si="168"/>
        <v>3.0669547598609697</v>
      </c>
      <c r="F386" s="303"/>
      <c r="G386" s="302">
        <v>1.6858290741847985</v>
      </c>
      <c r="H386" s="302">
        <v>1.962872282733914</v>
      </c>
      <c r="I386" s="302">
        <v>0.52228020567924582</v>
      </c>
      <c r="J386" s="302">
        <f t="shared" si="169"/>
        <v>4.1709815625979578</v>
      </c>
      <c r="K386" s="303"/>
      <c r="L386" s="302">
        <v>1.5296569851503201</v>
      </c>
      <c r="M386" s="302">
        <v>2.1987721028273155</v>
      </c>
      <c r="N386" s="302">
        <v>0.67490776685014586</v>
      </c>
      <c r="O386" s="302">
        <f t="shared" si="170"/>
        <v>4.4033368548277814</v>
      </c>
    </row>
    <row r="387" spans="1:15" s="236" customFormat="1" x14ac:dyDescent="0.2">
      <c r="A387" s="237" t="str">
        <f>name!E$8</f>
        <v>Skilled trades occupations</v>
      </c>
      <c r="B387" s="302">
        <v>0.36481958209187831</v>
      </c>
      <c r="C387" s="302">
        <v>0.17777925168691547</v>
      </c>
      <c r="D387" s="302">
        <v>0.7854201814656957</v>
      </c>
      <c r="E387" s="302">
        <f t="shared" si="168"/>
        <v>1.3280190152444895</v>
      </c>
      <c r="F387" s="303"/>
      <c r="G387" s="302">
        <v>0.58038499543041511</v>
      </c>
      <c r="H387" s="302">
        <v>0.29766195063437878</v>
      </c>
      <c r="I387" s="302">
        <v>1.1582900180527824</v>
      </c>
      <c r="J387" s="302">
        <f>SUM(G387:I387)</f>
        <v>2.0363369641175764</v>
      </c>
      <c r="K387" s="303"/>
      <c r="L387" s="302">
        <v>0.47654872617541161</v>
      </c>
      <c r="M387" s="302">
        <v>0.31282522277187846</v>
      </c>
      <c r="N387" s="302">
        <v>1.3986323742898894</v>
      </c>
      <c r="O387" s="302">
        <f t="shared" si="170"/>
        <v>2.1880063232371794</v>
      </c>
    </row>
    <row r="388" spans="1:15" s="236" customFormat="1" x14ac:dyDescent="0.2">
      <c r="A388" s="237" t="str">
        <f>name!E$9</f>
        <v>Caring, leisure and other service occupations</v>
      </c>
      <c r="B388" s="302">
        <v>3.9316899335238542</v>
      </c>
      <c r="C388" s="302">
        <v>1.4137911683151994</v>
      </c>
      <c r="D388" s="302">
        <v>2.8927590681651107</v>
      </c>
      <c r="E388" s="302">
        <f t="shared" si="168"/>
        <v>8.2382401700041648</v>
      </c>
      <c r="F388" s="303"/>
      <c r="G388" s="302">
        <v>4.8969374084493937</v>
      </c>
      <c r="H388" s="302">
        <v>1.9154284291521164</v>
      </c>
      <c r="I388" s="302">
        <v>4.8088726940815016</v>
      </c>
      <c r="J388" s="302">
        <f t="shared" ref="J388:J391" si="171">SUM(G388:I388)</f>
        <v>11.621238531683012</v>
      </c>
      <c r="K388" s="303"/>
      <c r="L388" s="302">
        <v>3.3837622167528476</v>
      </c>
      <c r="M388" s="302">
        <v>0.73406326470502004</v>
      </c>
      <c r="N388" s="302">
        <v>3.8472930120642257</v>
      </c>
      <c r="O388" s="302">
        <f t="shared" si="170"/>
        <v>7.9651184935220929</v>
      </c>
    </row>
    <row r="389" spans="1:15" s="236" customFormat="1" x14ac:dyDescent="0.2">
      <c r="A389" s="237" t="str">
        <f>name!E$10</f>
        <v>Sales and customer service occupations</v>
      </c>
      <c r="B389" s="302">
        <v>0.32737892555042136</v>
      </c>
      <c r="C389" s="302">
        <v>0.31401124916462575</v>
      </c>
      <c r="D389" s="302">
        <v>0.30651952837344765</v>
      </c>
      <c r="E389" s="302">
        <f t="shared" si="168"/>
        <v>0.94790970308849476</v>
      </c>
      <c r="F389" s="303"/>
      <c r="G389" s="302">
        <v>0.63799011134618988</v>
      </c>
      <c r="H389" s="302">
        <v>0.7677304796504717</v>
      </c>
      <c r="I389" s="302">
        <v>0.44419422067829639</v>
      </c>
      <c r="J389" s="302">
        <f t="shared" si="171"/>
        <v>1.849914811674958</v>
      </c>
      <c r="K389" s="303"/>
      <c r="L389" s="302">
        <v>0.64226320646115598</v>
      </c>
      <c r="M389" s="302">
        <v>0.80847766718153735</v>
      </c>
      <c r="N389" s="302">
        <v>0.25832078698231803</v>
      </c>
      <c r="O389" s="302">
        <f t="shared" si="170"/>
        <v>1.7090616606250115</v>
      </c>
    </row>
    <row r="390" spans="1:15" s="236" customFormat="1" x14ac:dyDescent="0.2">
      <c r="A390" s="237" t="str">
        <f>name!E$11</f>
        <v>Process, plant and machine operatives</v>
      </c>
      <c r="B390" s="302">
        <v>0.55709044771314242</v>
      </c>
      <c r="C390" s="302">
        <v>0.22865365465190307</v>
      </c>
      <c r="D390" s="302">
        <v>0.23973931810665777</v>
      </c>
      <c r="E390" s="302">
        <f t="shared" si="168"/>
        <v>1.0254834204717034</v>
      </c>
      <c r="F390" s="303"/>
      <c r="G390" s="302">
        <v>0.91048154911876578</v>
      </c>
      <c r="H390" s="302">
        <v>0.33230262734574956</v>
      </c>
      <c r="I390" s="302">
        <v>0.32096715615295579</v>
      </c>
      <c r="J390" s="302">
        <f t="shared" si="171"/>
        <v>1.5637513326174712</v>
      </c>
      <c r="K390" s="303"/>
      <c r="L390" s="302">
        <v>0.76703655581920571</v>
      </c>
      <c r="M390" s="302">
        <v>0.34358857220306549</v>
      </c>
      <c r="N390" s="302">
        <v>0.25759214303270095</v>
      </c>
      <c r="O390" s="302">
        <f t="shared" si="170"/>
        <v>1.3682172710549723</v>
      </c>
    </row>
    <row r="391" spans="1:15" s="236" customFormat="1" x14ac:dyDescent="0.2">
      <c r="A391" s="237" t="str">
        <f>name!E$12</f>
        <v>Elementary occupations</v>
      </c>
      <c r="B391" s="302">
        <v>0.78660684468565067</v>
      </c>
      <c r="C391" s="302">
        <v>1.0526078337724647</v>
      </c>
      <c r="D391" s="302">
        <v>0.8466788780083756</v>
      </c>
      <c r="E391" s="302">
        <f t="shared" si="168"/>
        <v>2.6858935564664908</v>
      </c>
      <c r="F391" s="303"/>
      <c r="G391" s="302">
        <v>1.342111040754318</v>
      </c>
      <c r="H391" s="302">
        <v>1.5376359599039791</v>
      </c>
      <c r="I391" s="302">
        <v>0.8009510712973692</v>
      </c>
      <c r="J391" s="302">
        <f t="shared" si="171"/>
        <v>3.6806980719556663</v>
      </c>
      <c r="K391" s="303"/>
      <c r="L391" s="302">
        <v>1.4837290311573099</v>
      </c>
      <c r="M391" s="302">
        <v>1.0130534461648597</v>
      </c>
      <c r="N391" s="302">
        <v>0.71061299983389492</v>
      </c>
      <c r="O391" s="302">
        <f t="shared" si="170"/>
        <v>3.2073954771560649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10.70465929183373</v>
      </c>
      <c r="C393" s="311">
        <f t="shared" ref="C393:E393" si="172">SUM(C383:C391)</f>
        <v>5.5823176553096649</v>
      </c>
      <c r="D393" s="311">
        <f t="shared" si="172"/>
        <v>10.399023052856583</v>
      </c>
      <c r="E393" s="311">
        <f t="shared" si="172"/>
        <v>26.685999999999979</v>
      </c>
      <c r="F393" s="311"/>
      <c r="G393" s="311">
        <f t="shared" ref="G393:J393" si="173">SUM(G383:G391)</f>
        <v>16.016692771466836</v>
      </c>
      <c r="H393" s="311">
        <f t="shared" si="173"/>
        <v>9.2362460044223074</v>
      </c>
      <c r="I393" s="311">
        <f t="shared" si="173"/>
        <v>14.794061224110845</v>
      </c>
      <c r="J393" s="311">
        <f t="shared" si="173"/>
        <v>40.04699999999999</v>
      </c>
      <c r="K393" s="311"/>
      <c r="L393" s="311">
        <f t="shared" ref="L393:O393" si="174">SUM(L383:L391)</f>
        <v>14.085121357503448</v>
      </c>
      <c r="M393" s="311">
        <f t="shared" si="174"/>
        <v>7.8152526549451657</v>
      </c>
      <c r="N393" s="311">
        <f t="shared" si="174"/>
        <v>13.157625987551359</v>
      </c>
      <c r="O393" s="311">
        <f t="shared" si="174"/>
        <v>35.057999999999971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Yorkshire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Yorkshire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Yorkshire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102.83046228241915</v>
      </c>
      <c r="C8" s="11">
        <f t="array" ref="C8:C16">MMULT(aggregation!$B$13:$AA$21,'Occ T2'!C8:C33)</f>
        <v>118.19486305699743</v>
      </c>
      <c r="D8" s="11">
        <f t="array" ref="D8:D16">MMULT(aggregation!$B$13:$AA$21,'Occ T2'!D8:D33)</f>
        <v>125.08779784728773</v>
      </c>
      <c r="E8" s="11">
        <f t="array" ref="E8:E16">MMULT(aggregation!$B$13:$AA$21,'Occ T2'!E8:E33)</f>
        <v>115.82603046988827</v>
      </c>
      <c r="F8" s="11">
        <f t="array" ref="F8:F16">MMULT(aggregation!$B$13:$AA$21,'Occ T2'!F8:F33)</f>
        <v>126.64165420659329</v>
      </c>
      <c r="G8" s="11"/>
      <c r="H8" s="11">
        <f>F8-D8</f>
        <v>1.5538563593055557</v>
      </c>
      <c r="I8" s="11">
        <f t="array" ref="I8:I16">MMULT(aggregation!$B$13:$AA$21,'Occ T2'!I8:I33)</f>
        <v>64.24608924634461</v>
      </c>
      <c r="J8" s="11">
        <f>SUM(H8:I8)</f>
        <v>65.799945605650166</v>
      </c>
      <c r="L8" s="10" t="str">
        <f>name!E4</f>
        <v>Managers, directors and senior officials</v>
      </c>
      <c r="M8" s="11">
        <f t="array" ref="M8:M16">MMULT(aggregation!$B$13:$AA$21,'Occ T2'!M8:M33)</f>
        <v>66.696991968990972</v>
      </c>
      <c r="N8" s="11">
        <f t="array" ref="N8:N16">MMULT(aggregation!$B$13:$AA$21,'Occ T2'!N8:N33)</f>
        <v>74.601732760750934</v>
      </c>
      <c r="O8" s="11">
        <f t="array" ref="O8:O16">MMULT(aggregation!$B$13:$AA$21,'Occ T2'!O8:O33)</f>
        <v>78.38848113469075</v>
      </c>
      <c r="P8" s="11">
        <f t="array" ref="P8:P16">MMULT(aggregation!$B$13:$AA$21,'Occ T2'!P8:P33)</f>
        <v>71.63898646762371</v>
      </c>
      <c r="Q8" s="11">
        <f t="array" ref="Q8:Q16">MMULT(aggregation!$B$13:$AA$21,'Occ T2'!Q8:Q33)</f>
        <v>75.387972711372868</v>
      </c>
      <c r="R8" s="11"/>
      <c r="S8" s="11">
        <f>Q8-O8</f>
        <v>-3.000508423317882</v>
      </c>
      <c r="T8" s="11">
        <f t="array" ref="T8:T16">MMULT(aggregation!$B$13:$AA$21,'Occ T2'!T8:T33)</f>
        <v>35.46272531934175</v>
      </c>
      <c r="U8" s="11">
        <f>SUM(S8:T8)</f>
        <v>32.462216896023868</v>
      </c>
      <c r="W8" s="10" t="str">
        <f>name!E4</f>
        <v>Managers, directors and senior officials</v>
      </c>
      <c r="X8" s="11">
        <f t="array" ref="X8:X16">MMULT(aggregation!$B$13:$AA$21,'Occ T2'!X8:X33)</f>
        <v>36.133470313428333</v>
      </c>
      <c r="Y8" s="11">
        <f t="array" ref="Y8:Y16">MMULT(aggregation!$B$13:$AA$21,'Occ T2'!Y8:Y33)</f>
        <v>43.593130296246528</v>
      </c>
      <c r="Z8" s="11">
        <f t="array" ref="Z8:Z16">MMULT(aggregation!$B$13:$AA$21,'Occ T2'!Z8:Z33)</f>
        <v>46.699316712596911</v>
      </c>
      <c r="AA8" s="11">
        <f t="array" ref="AA8:AA16">MMULT(aggregation!$B$13:$AA$21,'Occ T2'!AA8:AA33)</f>
        <v>44.187044002264642</v>
      </c>
      <c r="AB8" s="11">
        <f t="array" ref="AB8:AB16">MMULT(aggregation!$B$13:$AA$21,'Occ T2'!AB8:AB33)</f>
        <v>51.253681495220363</v>
      </c>
      <c r="AC8" s="11"/>
      <c r="AD8" s="11">
        <f>AB8-Z8</f>
        <v>4.5543647826234519</v>
      </c>
      <c r="AE8" s="11">
        <f t="array" ref="AE8:AE16">MMULT(aggregation!$B$13:$AA$21,'Occ T2'!AE8:AE33)</f>
        <v>28.783363927002863</v>
      </c>
      <c r="AF8" s="11">
        <f>SUM(AD8:AE8)</f>
        <v>33.337728709626319</v>
      </c>
    </row>
    <row r="9" spans="1:32" x14ac:dyDescent="0.2">
      <c r="A9" t="str">
        <f>name!E5</f>
        <v>Professional occupations</v>
      </c>
      <c r="B9" s="11">
        <v>204.29189104282887</v>
      </c>
      <c r="C9" s="11">
        <v>238.78887159958271</v>
      </c>
      <c r="D9" s="11">
        <v>256.26007393493057</v>
      </c>
      <c r="E9" s="11">
        <v>271.05273353837492</v>
      </c>
      <c r="F9" s="11">
        <v>300.1646549245412</v>
      </c>
      <c r="G9" s="11"/>
      <c r="H9" s="11">
        <f t="shared" ref="H9:H16" si="0">F9-D9</f>
        <v>43.904580989610622</v>
      </c>
      <c r="I9" s="11">
        <v>131.33173904034325</v>
      </c>
      <c r="J9" s="11">
        <f t="shared" ref="J9:J15" si="1">SUM(H9:I9)</f>
        <v>175.23632002995387</v>
      </c>
      <c r="L9" s="10" t="str">
        <f>name!E5</f>
        <v>Professional occupations</v>
      </c>
      <c r="M9" s="11">
        <v>100.65419762538957</v>
      </c>
      <c r="N9" s="11">
        <v>118.46799941985245</v>
      </c>
      <c r="O9" s="11">
        <v>125.71418854605656</v>
      </c>
      <c r="P9" s="11">
        <v>135.57907726949705</v>
      </c>
      <c r="Q9" s="11">
        <v>145.99067274423138</v>
      </c>
      <c r="R9" s="11"/>
      <c r="S9" s="11">
        <f t="shared" ref="S9:S16" si="2">Q9-O9</f>
        <v>20.276484198174813</v>
      </c>
      <c r="T9" s="11">
        <v>52.372492649480805</v>
      </c>
      <c r="U9" s="11">
        <f t="shared" ref="U9:U12" si="3">SUM(S9:T9)</f>
        <v>72.648976847655618</v>
      </c>
      <c r="W9" s="10" t="str">
        <f>name!E5</f>
        <v>Professional occupations</v>
      </c>
      <c r="X9" s="11">
        <v>103.63769341743937</v>
      </c>
      <c r="Y9" s="11">
        <v>120.3208721797304</v>
      </c>
      <c r="Z9" s="11">
        <v>130.54588538887424</v>
      </c>
      <c r="AA9" s="11">
        <v>135.47365626887785</v>
      </c>
      <c r="AB9" s="11">
        <v>154.17398218030985</v>
      </c>
      <c r="AC9" s="11"/>
      <c r="AD9" s="11">
        <f t="shared" ref="AD9:AD16" si="4">AB9-Z9</f>
        <v>23.62809679143561</v>
      </c>
      <c r="AE9" s="11">
        <v>78.959246390862489</v>
      </c>
      <c r="AF9" s="11">
        <f t="shared" ref="AF9:AF12" si="5">SUM(AD9:AE9)</f>
        <v>102.5873431822981</v>
      </c>
    </row>
    <row r="10" spans="1:32" x14ac:dyDescent="0.2">
      <c r="A10" t="str">
        <f>name!E6</f>
        <v>Associate professional occupations</v>
      </c>
      <c r="B10" s="11">
        <v>128.29035069613411</v>
      </c>
      <c r="C10" s="11">
        <v>142.4048305406516</v>
      </c>
      <c r="D10" s="11">
        <v>153.34242333090504</v>
      </c>
      <c r="E10" s="11">
        <v>159.36235930199808</v>
      </c>
      <c r="F10" s="11">
        <v>174.49180080714964</v>
      </c>
      <c r="G10" s="11"/>
      <c r="H10" s="11">
        <f t="shared" si="0"/>
        <v>21.149377476244609</v>
      </c>
      <c r="I10" s="11">
        <v>78.078654686248086</v>
      </c>
      <c r="J10" s="11">
        <f t="shared" si="1"/>
        <v>99.228032162492696</v>
      </c>
      <c r="L10" s="10" t="str">
        <f>name!E6</f>
        <v>Associate professional occupations</v>
      </c>
      <c r="M10" s="11">
        <v>67.903068846128519</v>
      </c>
      <c r="N10" s="11">
        <v>75.998700047290669</v>
      </c>
      <c r="O10" s="11">
        <v>80.903099846232422</v>
      </c>
      <c r="P10" s="11">
        <v>76.609843020045503</v>
      </c>
      <c r="Q10" s="11">
        <v>78.944619784539157</v>
      </c>
      <c r="R10" s="11"/>
      <c r="S10" s="11">
        <f t="shared" si="2"/>
        <v>-1.9584800616932654</v>
      </c>
      <c r="T10" s="11">
        <v>29.833723485698052</v>
      </c>
      <c r="U10" s="11">
        <f t="shared" si="3"/>
        <v>27.875243424004786</v>
      </c>
      <c r="W10" s="10" t="str">
        <f>name!E6</f>
        <v>Associate professional occupations</v>
      </c>
      <c r="X10" s="11">
        <v>60.387281850005508</v>
      </c>
      <c r="Y10" s="11">
        <v>66.406130493361019</v>
      </c>
      <c r="Z10" s="11">
        <v>72.439323484672727</v>
      </c>
      <c r="AA10" s="11">
        <v>82.752516281952509</v>
      </c>
      <c r="AB10" s="11">
        <v>95.547181022610644</v>
      </c>
      <c r="AC10" s="11"/>
      <c r="AD10" s="11">
        <f t="shared" si="4"/>
        <v>23.107857537937917</v>
      </c>
      <c r="AE10" s="11">
        <v>48.244931200550027</v>
      </c>
      <c r="AF10" s="11">
        <f t="shared" si="5"/>
        <v>71.352788738487945</v>
      </c>
    </row>
    <row r="11" spans="1:32" x14ac:dyDescent="0.2">
      <c r="A11" t="str">
        <f>name!E7</f>
        <v>Administrative and secretarial occupations</v>
      </c>
      <c r="B11" s="11">
        <v>153.79165534303016</v>
      </c>
      <c r="C11" s="11">
        <v>146.19385486627277</v>
      </c>
      <c r="D11" s="11">
        <v>155.5524701152508</v>
      </c>
      <c r="E11" s="11">
        <v>159.2771491171562</v>
      </c>
      <c r="F11" s="11">
        <v>152.60573961525188</v>
      </c>
      <c r="G11" s="11"/>
      <c r="H11" s="11">
        <f t="shared" si="0"/>
        <v>-2.946730499998921</v>
      </c>
      <c r="I11" s="11">
        <v>77.700575913594903</v>
      </c>
      <c r="J11" s="11">
        <f t="shared" si="1"/>
        <v>74.753845413595982</v>
      </c>
      <c r="L11" s="10" t="str">
        <f>name!E7</f>
        <v>Administrative and secretarial occupations</v>
      </c>
      <c r="M11" s="11">
        <v>46.668370693088725</v>
      </c>
      <c r="N11" s="11">
        <v>44.611703040355863</v>
      </c>
      <c r="O11" s="11">
        <v>52.883780680062983</v>
      </c>
      <c r="P11" s="11">
        <v>57.279157519647832</v>
      </c>
      <c r="Q11" s="11">
        <v>64.467436602909004</v>
      </c>
      <c r="R11" s="11"/>
      <c r="S11" s="11">
        <f t="shared" si="2"/>
        <v>11.58365592284602</v>
      </c>
      <c r="T11" s="11">
        <v>22.387328484046691</v>
      </c>
      <c r="U11" s="11">
        <f t="shared" si="3"/>
        <v>33.970984406892711</v>
      </c>
      <c r="W11" s="10" t="str">
        <f>name!E7</f>
        <v>Administrative and secretarial occupations</v>
      </c>
      <c r="X11" s="11">
        <v>107.12328464994141</v>
      </c>
      <c r="Y11" s="11">
        <v>101.58215182591698</v>
      </c>
      <c r="Z11" s="11">
        <v>102.66868943518776</v>
      </c>
      <c r="AA11" s="11">
        <v>101.99799159750849</v>
      </c>
      <c r="AB11" s="11">
        <v>88.138303012342789</v>
      </c>
      <c r="AC11" s="11"/>
      <c r="AD11" s="11">
        <f t="shared" si="4"/>
        <v>-14.53038642284497</v>
      </c>
      <c r="AE11" s="11">
        <v>55.313247429548227</v>
      </c>
      <c r="AF11" s="11">
        <f t="shared" si="5"/>
        <v>40.782861006703257</v>
      </c>
    </row>
    <row r="12" spans="1:32" x14ac:dyDescent="0.2">
      <c r="A12" t="str">
        <f>name!E8</f>
        <v>Skilled trades occupations</v>
      </c>
      <c r="B12" s="11">
        <v>125.35521227050536</v>
      </c>
      <c r="C12" s="11">
        <v>119.80219049364898</v>
      </c>
      <c r="D12" s="11">
        <v>108.4981912848358</v>
      </c>
      <c r="E12" s="11">
        <v>105.59991693193865</v>
      </c>
      <c r="F12" s="11">
        <v>98.106354200041878</v>
      </c>
      <c r="G12" s="11"/>
      <c r="H12" s="11">
        <f t="shared" si="0"/>
        <v>-10.39183708479392</v>
      </c>
      <c r="I12" s="11">
        <v>43.152171292358005</v>
      </c>
      <c r="J12" s="11">
        <f t="shared" si="1"/>
        <v>32.760334207564085</v>
      </c>
      <c r="L12" s="10" t="str">
        <f>name!E8</f>
        <v>Skilled trades occupations</v>
      </c>
      <c r="M12" s="11">
        <v>112.96587675436794</v>
      </c>
      <c r="N12" s="11">
        <v>107.34169352094393</v>
      </c>
      <c r="O12" s="11">
        <v>95.73495907256671</v>
      </c>
      <c r="P12" s="11">
        <v>92.477729067947536</v>
      </c>
      <c r="Q12" s="11">
        <v>83.873938484443002</v>
      </c>
      <c r="R12" s="11"/>
      <c r="S12" s="11">
        <f t="shared" si="2"/>
        <v>-11.861020588123708</v>
      </c>
      <c r="T12" s="11">
        <v>35.205985662384876</v>
      </c>
      <c r="U12" s="11">
        <f t="shared" si="3"/>
        <v>23.344965074261168</v>
      </c>
      <c r="W12" s="10" t="str">
        <f>name!E8</f>
        <v>Skilled trades occupations</v>
      </c>
      <c r="X12" s="11">
        <v>12.389335516137564</v>
      </c>
      <c r="Y12" s="11">
        <v>12.460496972705084</v>
      </c>
      <c r="Z12" s="11">
        <v>12.763232212269106</v>
      </c>
      <c r="AA12" s="11">
        <v>13.12218786399114</v>
      </c>
      <c r="AB12" s="11">
        <v>14.232415715598844</v>
      </c>
      <c r="AC12" s="11"/>
      <c r="AD12" s="11">
        <f t="shared" si="4"/>
        <v>1.469183503329738</v>
      </c>
      <c r="AE12" s="11">
        <v>7.9461856299731277</v>
      </c>
      <c r="AF12" s="11">
        <f t="shared" si="5"/>
        <v>9.4153691333028657</v>
      </c>
    </row>
    <row r="13" spans="1:32" x14ac:dyDescent="0.2">
      <c r="A13" t="str">
        <f>name!E9</f>
        <v>Caring, leisure and other service occupations</v>
      </c>
      <c r="B13" s="11">
        <v>114.20101780549228</v>
      </c>
      <c r="C13" s="11">
        <v>121.07507439105603</v>
      </c>
      <c r="D13" s="11">
        <v>118.02717882674668</v>
      </c>
      <c r="E13" s="11">
        <v>117.40604680644064</v>
      </c>
      <c r="F13" s="11">
        <v>124.64648030017221</v>
      </c>
      <c r="G13" s="11"/>
      <c r="H13" s="11">
        <f t="shared" si="0"/>
        <v>6.6193014734255371</v>
      </c>
      <c r="I13" s="11">
        <v>66.186802209191626</v>
      </c>
      <c r="J13" s="11">
        <f>SUM(H13:I13)</f>
        <v>72.806103682617163</v>
      </c>
      <c r="L13" s="10" t="str">
        <f>name!E9</f>
        <v>Caring, leisure and other service occupations</v>
      </c>
      <c r="M13" s="11">
        <v>19.508371429299892</v>
      </c>
      <c r="N13" s="11">
        <v>21.784978926906522</v>
      </c>
      <c r="O13" s="11">
        <v>22.086865417320965</v>
      </c>
      <c r="P13" s="11">
        <v>23.389333634690146</v>
      </c>
      <c r="Q13" s="11">
        <v>26.314736560024148</v>
      </c>
      <c r="R13" s="11"/>
      <c r="S13" s="11">
        <f t="shared" si="2"/>
        <v>4.227871142703183</v>
      </c>
      <c r="T13" s="11">
        <v>10.659413030506526</v>
      </c>
      <c r="U13" s="11">
        <f>SUM(S13:T13)</f>
        <v>14.887284173209709</v>
      </c>
      <c r="W13" s="10" t="str">
        <f>name!E9</f>
        <v>Caring, leisure and other service occupations</v>
      </c>
      <c r="X13" s="11">
        <v>94.6926463761924</v>
      </c>
      <c r="Y13" s="11">
        <v>99.290095464149573</v>
      </c>
      <c r="Z13" s="11">
        <v>95.940313409425698</v>
      </c>
      <c r="AA13" s="11">
        <v>94.016713171750482</v>
      </c>
      <c r="AB13" s="11">
        <v>98.331743740148099</v>
      </c>
      <c r="AC13" s="11"/>
      <c r="AD13" s="11">
        <f t="shared" si="4"/>
        <v>2.3914303307224003</v>
      </c>
      <c r="AE13" s="11">
        <v>55.527389178685105</v>
      </c>
      <c r="AF13" s="11">
        <f>SUM(AD13:AE13)</f>
        <v>57.918819509407506</v>
      </c>
    </row>
    <row r="14" spans="1:32" x14ac:dyDescent="0.2">
      <c r="A14" t="str">
        <f>name!E10</f>
        <v>Sales and customer service occupations</v>
      </c>
      <c r="B14" s="11">
        <v>102.30453902294474</v>
      </c>
      <c r="C14" s="11">
        <v>103.42191942733672</v>
      </c>
      <c r="D14" s="11">
        <v>102.44754294353945</v>
      </c>
      <c r="E14" s="11">
        <v>101.94468174479903</v>
      </c>
      <c r="F14" s="11">
        <v>101.70218759688368</v>
      </c>
      <c r="G14" s="11"/>
      <c r="H14" s="11">
        <f t="shared" si="0"/>
        <v>-0.74535534665577075</v>
      </c>
      <c r="I14" s="11">
        <v>46.689153907075458</v>
      </c>
      <c r="J14" s="11">
        <f t="shared" si="1"/>
        <v>45.943798560419687</v>
      </c>
      <c r="L14" s="10" t="str">
        <f>name!E10</f>
        <v>Sales and customer service occupations</v>
      </c>
      <c r="M14" s="11">
        <v>39.761932922582304</v>
      </c>
      <c r="N14" s="11">
        <v>42.685415069741197</v>
      </c>
      <c r="O14" s="11">
        <v>43.103080505947744</v>
      </c>
      <c r="P14" s="11">
        <v>45.105447084405682</v>
      </c>
      <c r="Q14" s="11">
        <v>47.305669850280481</v>
      </c>
      <c r="R14" s="11"/>
      <c r="S14" s="11">
        <f t="shared" si="2"/>
        <v>4.2025893443327362</v>
      </c>
      <c r="T14" s="11">
        <v>15.545532712687052</v>
      </c>
      <c r="U14" s="11">
        <f t="shared" ref="U14:U15" si="6">SUM(S14:T14)</f>
        <v>19.748122057019788</v>
      </c>
      <c r="W14" s="10" t="str">
        <f>name!E10</f>
        <v>Sales and customer service occupations</v>
      </c>
      <c r="X14" s="11">
        <v>62.542606100362427</v>
      </c>
      <c r="Y14" s="11">
        <v>60.736504357595386</v>
      </c>
      <c r="Z14" s="11">
        <v>59.344462437591687</v>
      </c>
      <c r="AA14" s="11">
        <v>56.839234660393174</v>
      </c>
      <c r="AB14" s="11">
        <v>54.396517746603095</v>
      </c>
      <c r="AC14" s="11"/>
      <c r="AD14" s="11">
        <f t="shared" si="4"/>
        <v>-4.9479446909885922</v>
      </c>
      <c r="AE14" s="11">
        <v>31.143621194388409</v>
      </c>
      <c r="AF14" s="11">
        <f t="shared" ref="AF14:AF15" si="7">SUM(AD14:AE14)</f>
        <v>26.195676503399817</v>
      </c>
    </row>
    <row r="15" spans="1:32" x14ac:dyDescent="0.2">
      <c r="A15" t="str">
        <f>name!E11</f>
        <v>Process, plant and machine operatives</v>
      </c>
      <c r="B15" s="11">
        <v>89.840821301700629</v>
      </c>
      <c r="C15" s="11">
        <v>87.017006399487997</v>
      </c>
      <c r="D15" s="11">
        <v>81.101117694518763</v>
      </c>
      <c r="E15" s="11">
        <v>82.711312322748313</v>
      </c>
      <c r="F15" s="11">
        <v>76.989757389077823</v>
      </c>
      <c r="G15" s="11"/>
      <c r="H15" s="11">
        <f t="shared" si="0"/>
        <v>-4.1113603054409396</v>
      </c>
      <c r="I15" s="11">
        <v>37.59034595919821</v>
      </c>
      <c r="J15" s="11">
        <f t="shared" si="1"/>
        <v>33.47898565375727</v>
      </c>
      <c r="L15" s="10" t="str">
        <f>name!E11</f>
        <v>Process, plant and machine operatives</v>
      </c>
      <c r="M15" s="11">
        <v>76.474533840603328</v>
      </c>
      <c r="N15" s="11">
        <v>73.946895143291613</v>
      </c>
      <c r="O15" s="11">
        <v>69.331190045836792</v>
      </c>
      <c r="P15" s="11">
        <v>68.519195347493849</v>
      </c>
      <c r="Q15" s="11">
        <v>62.858400961997816</v>
      </c>
      <c r="R15" s="11"/>
      <c r="S15" s="11">
        <f t="shared" si="2"/>
        <v>-6.4727890838389754</v>
      </c>
      <c r="T15" s="11">
        <v>30.121886033532533</v>
      </c>
      <c r="U15" s="11">
        <f t="shared" si="6"/>
        <v>23.649096949693558</v>
      </c>
      <c r="W15" s="10" t="str">
        <f>name!E11</f>
        <v>Process, plant and machine operatives</v>
      </c>
      <c r="X15" s="11">
        <v>13.366287461097356</v>
      </c>
      <c r="Y15" s="11">
        <v>13.070111256196352</v>
      </c>
      <c r="Z15" s="11">
        <v>11.769927648681804</v>
      </c>
      <c r="AA15" s="11">
        <v>14.192116975254354</v>
      </c>
      <c r="AB15" s="11">
        <v>14.131356427079933</v>
      </c>
      <c r="AC15" s="11"/>
      <c r="AD15" s="11">
        <f t="shared" si="4"/>
        <v>2.3614287783981283</v>
      </c>
      <c r="AE15" s="11">
        <v>7.4684599256656661</v>
      </c>
      <c r="AF15" s="11">
        <f t="shared" si="7"/>
        <v>9.8298887040637943</v>
      </c>
    </row>
    <row r="16" spans="1:32" x14ac:dyDescent="0.2">
      <c r="A16" t="str">
        <f>name!E12</f>
        <v>Elementary occupations</v>
      </c>
      <c r="B16" s="11">
        <v>141.21005023494416</v>
      </c>
      <c r="C16" s="11">
        <v>132.67338922496643</v>
      </c>
      <c r="D16" s="11">
        <v>121.74420402198493</v>
      </c>
      <c r="E16" s="11">
        <v>124.5357697666561</v>
      </c>
      <c r="F16" s="11">
        <v>118.15937096028804</v>
      </c>
      <c r="G16" s="11"/>
      <c r="H16" s="11">
        <f t="shared" si="0"/>
        <v>-3.5848330616968838</v>
      </c>
      <c r="I16" s="11">
        <v>57.467784584891945</v>
      </c>
      <c r="J16" s="11">
        <f>SUM(H16:I16)</f>
        <v>53.882951523195061</v>
      </c>
      <c r="L16" s="10" t="str">
        <f>name!E12</f>
        <v>Elementary occupations</v>
      </c>
      <c r="M16" s="11">
        <v>77.805148328434882</v>
      </c>
      <c r="N16" s="11">
        <v>71.65150514026098</v>
      </c>
      <c r="O16" s="11">
        <v>68.287188821525035</v>
      </c>
      <c r="P16" s="11">
        <v>71.711906758097427</v>
      </c>
      <c r="Q16" s="11">
        <v>68.990316969595057</v>
      </c>
      <c r="R16" s="11"/>
      <c r="S16" s="11">
        <f t="shared" si="2"/>
        <v>0.70312814807002155</v>
      </c>
      <c r="T16" s="11">
        <v>26.733038310781417</v>
      </c>
      <c r="U16" s="11">
        <f>SUM(S16:T16)</f>
        <v>27.436166458851439</v>
      </c>
      <c r="W16" s="10" t="str">
        <f>name!E12</f>
        <v>Elementary occupations</v>
      </c>
      <c r="X16" s="11">
        <v>63.404901906509203</v>
      </c>
      <c r="Y16" s="11">
        <v>61.021884084705491</v>
      </c>
      <c r="Z16" s="11">
        <v>53.457015200459892</v>
      </c>
      <c r="AA16" s="11">
        <v>52.823863008558718</v>
      </c>
      <c r="AB16" s="11">
        <v>49.169053990692973</v>
      </c>
      <c r="AC16" s="11"/>
      <c r="AD16" s="11">
        <f t="shared" si="4"/>
        <v>-4.2879612097669195</v>
      </c>
      <c r="AE16" s="11">
        <v>30.734746274110535</v>
      </c>
      <c r="AF16" s="11">
        <f>SUM(AD16:AE16)</f>
        <v>26.446785064343615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1162.1159999999995</v>
      </c>
      <c r="C18" s="34">
        <f>SUM(C8:C16)</f>
        <v>1209.5720000000008</v>
      </c>
      <c r="D18" s="34">
        <f>SUM(D8:D16)</f>
        <v>1222.0609999999997</v>
      </c>
      <c r="E18" s="34">
        <f>SUM(E8:E16)</f>
        <v>1237.7160000000001</v>
      </c>
      <c r="F18" s="34">
        <f>SUM(F8:F16)</f>
        <v>1273.5079999999996</v>
      </c>
      <c r="G18" s="11"/>
      <c r="H18" s="34">
        <f>SUM(H8:H16)</f>
        <v>51.446999999999889</v>
      </c>
      <c r="I18" s="34">
        <f>SUM(I8:I16)</f>
        <v>602.44331683924611</v>
      </c>
      <c r="J18" s="34">
        <f>SUM(H18:I18)</f>
        <v>653.890316839246</v>
      </c>
      <c r="L18" s="231" t="str">
        <f>name!E3</f>
        <v>All occupations</v>
      </c>
      <c r="M18" s="34">
        <f>SUM(M8:M16)</f>
        <v>608.43849240888608</v>
      </c>
      <c r="N18" s="34">
        <f>SUM(N8:N16)</f>
        <v>631.09062306939416</v>
      </c>
      <c r="O18" s="34">
        <f>SUM(O8:O16)</f>
        <v>636.43283407024001</v>
      </c>
      <c r="P18" s="34">
        <f>SUM(P8:P16)</f>
        <v>642.3106761694487</v>
      </c>
      <c r="Q18" s="34">
        <f>SUM(Q8:Q16)</f>
        <v>654.13376466939292</v>
      </c>
      <c r="R18" s="11"/>
      <c r="S18" s="34">
        <f>SUM(S8:S16)</f>
        <v>17.700930599152944</v>
      </c>
      <c r="T18" s="34">
        <f>SUM(T8:T16)</f>
        <v>258.32212568845966</v>
      </c>
      <c r="U18" s="34">
        <f>SUM(S18:T18)</f>
        <v>276.02305628761263</v>
      </c>
      <c r="W18" s="231" t="str">
        <f>name!E3</f>
        <v>All occupations</v>
      </c>
      <c r="X18" s="34">
        <f>SUM(X8:X16)</f>
        <v>553.67750759111357</v>
      </c>
      <c r="Y18" s="34">
        <f>SUM(Y8:Y16)</f>
        <v>578.48137693060664</v>
      </c>
      <c r="Z18" s="34">
        <f>SUM(Z8:Z16)</f>
        <v>585.6281659297598</v>
      </c>
      <c r="AA18" s="34">
        <f>SUM(AA8:AA16)</f>
        <v>595.40532383055142</v>
      </c>
      <c r="AB18" s="34">
        <f>SUM(AB8:AB16)</f>
        <v>619.37423533060667</v>
      </c>
      <c r="AC18" s="11"/>
      <c r="AD18" s="34">
        <f>SUM(AD8:AD16)</f>
        <v>33.746069400846764</v>
      </c>
      <c r="AE18" s="34">
        <f>SUM(AE8:AE16)</f>
        <v>344.12119115078644</v>
      </c>
      <c r="AF18" s="34">
        <f>SUM(AD18:AE18)</f>
        <v>377.86726055163319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8.8485540412849666</v>
      </c>
      <c r="C26" s="18">
        <f t="shared" si="8"/>
        <v>9.7716269107582985</v>
      </c>
      <c r="D26" s="18">
        <f t="shared" si="8"/>
        <v>10.235806383420121</v>
      </c>
      <c r="E26" s="18">
        <f t="shared" si="8"/>
        <v>9.3580458255276859</v>
      </c>
      <c r="F26" s="18">
        <f t="shared" si="8"/>
        <v>9.9443155603728695</v>
      </c>
      <c r="G26" s="11"/>
      <c r="H26" s="40">
        <f>IF(D8&gt;0,(H8/D8)*100,0)</f>
        <v>1.2422125787221601</v>
      </c>
      <c r="I26" s="40">
        <f>IF(D8&gt;0,(I8/D8)*100,0)</f>
        <v>51.360796458163605</v>
      </c>
      <c r="J26" s="40">
        <f>IF(D8&gt;0,(J8/D8)*100,0)</f>
        <v>52.603009036885773</v>
      </c>
      <c r="L26" t="str">
        <f>$A$8</f>
        <v>Managers, directors and senior officials</v>
      </c>
      <c r="M26" s="18">
        <f t="shared" ref="M26:Q26" si="9">M8/M$18*100</f>
        <v>10.961994154072833</v>
      </c>
      <c r="N26" s="18">
        <f t="shared" si="9"/>
        <v>11.821080845396716</v>
      </c>
      <c r="O26" s="18">
        <f t="shared" si="9"/>
        <v>12.316850567461357</v>
      </c>
      <c r="P26" s="18">
        <f t="shared" si="9"/>
        <v>11.153323325537338</v>
      </c>
      <c r="Q26" s="18">
        <f t="shared" si="9"/>
        <v>11.52485573795061</v>
      </c>
      <c r="R26" s="11"/>
      <c r="S26" s="40">
        <f>IF(O8&gt;0,(S8/O8)*100,0)</f>
        <v>-3.8277414996245027</v>
      </c>
      <c r="T26" s="40">
        <f>IF(O8&gt;0,(T8/O8)*100,0)</f>
        <v>45.239714822906237</v>
      </c>
      <c r="U26" s="40">
        <f>IF(O8&gt;0,(U8/O8)*100,0)</f>
        <v>41.411973323281735</v>
      </c>
      <c r="W26" t="str">
        <f>$A$8</f>
        <v>Managers, directors and senior officials</v>
      </c>
      <c r="X26" s="18">
        <f t="shared" ref="X26:AB26" si="10">X8/X$18*100</f>
        <v>6.5260860009709143</v>
      </c>
      <c r="Y26" s="18">
        <f t="shared" si="10"/>
        <v>7.5357880192357287</v>
      </c>
      <c r="Z26" s="18">
        <f t="shared" si="10"/>
        <v>7.974226553542854</v>
      </c>
      <c r="AA26" s="18">
        <f t="shared" si="10"/>
        <v>7.4213384116195771</v>
      </c>
      <c r="AB26" s="18">
        <f t="shared" si="10"/>
        <v>8.275074837083336</v>
      </c>
      <c r="AC26" s="11"/>
      <c r="AD26" s="40">
        <f>IF(Z8&gt;0,(AD8/Z8)*100,0)</f>
        <v>9.7525298082036684</v>
      </c>
      <c r="AE26" s="40">
        <f>IF(Z8&gt;0,(AE8/Z8)*100,0)</f>
        <v>61.635514078600409</v>
      </c>
      <c r="AF26" s="40">
        <f>IF(Z8&gt;0,(AF8/Z8)*100,0)</f>
        <v>71.388043886804084</v>
      </c>
    </row>
    <row r="27" spans="1:32" x14ac:dyDescent="0.2">
      <c r="A27" t="str">
        <f>$A$9</f>
        <v>Professional occupations</v>
      </c>
      <c r="B27" s="18">
        <f t="shared" si="8"/>
        <v>17.579302844365703</v>
      </c>
      <c r="C27" s="18">
        <f t="shared" si="8"/>
        <v>19.741600466907514</v>
      </c>
      <c r="D27" s="18">
        <f t="shared" si="8"/>
        <v>20.969499389550165</v>
      </c>
      <c r="E27" s="18">
        <f t="shared" si="8"/>
        <v>21.899428749274865</v>
      </c>
      <c r="F27" s="18">
        <f t="shared" si="8"/>
        <v>23.569907289513793</v>
      </c>
      <c r="G27" s="11"/>
      <c r="H27" s="40">
        <f t="shared" ref="H27:H36" si="11">IF(D9&gt;0,(H9/D9)*100,0)</f>
        <v>17.132821479150458</v>
      </c>
      <c r="I27" s="40">
        <f t="shared" ref="I27:I36" si="12">IF(D9&gt;0,(I9/D9)*100,0)</f>
        <v>51.249395593981973</v>
      </c>
      <c r="J27" s="40">
        <f t="shared" ref="J27:J36" si="13">IF(D9&gt;0,(J9/D9)*100,0)</f>
        <v>68.382217073132423</v>
      </c>
      <c r="L27" t="str">
        <f>$A$9</f>
        <v>Professional occupations</v>
      </c>
      <c r="M27" s="18">
        <f t="shared" ref="M27:Q27" si="14">M9/M$18*100</f>
        <v>16.54303580085584</v>
      </c>
      <c r="N27" s="18">
        <f t="shared" si="14"/>
        <v>18.771947338350138</v>
      </c>
      <c r="O27" s="18">
        <f t="shared" si="14"/>
        <v>19.752938851703259</v>
      </c>
      <c r="P27" s="18">
        <f t="shared" si="14"/>
        <v>21.10802175639531</v>
      </c>
      <c r="Q27" s="18">
        <f t="shared" si="14"/>
        <v>22.318168030665227</v>
      </c>
      <c r="R27" s="11"/>
      <c r="S27" s="40">
        <f t="shared" ref="S27:S34" si="15">IF(O9&gt;0,(S9/O9)*100,0)</f>
        <v>16.129033987875072</v>
      </c>
      <c r="T27" s="40">
        <f t="shared" ref="T27:T34" si="16">IF(O9&gt;0,(T9/O9)*100,0)</f>
        <v>41.659969535016849</v>
      </c>
      <c r="U27" s="40">
        <f t="shared" ref="U27:U34" si="17">IF(O9&gt;0,(U9/O9)*100,0)</f>
        <v>57.789003522891925</v>
      </c>
      <c r="W27" t="str">
        <f>$A$9</f>
        <v>Professional occupations</v>
      </c>
      <c r="X27" s="18">
        <f t="shared" ref="X27:AB27" si="18">X9/X$18*100</f>
        <v>18.718060964465792</v>
      </c>
      <c r="Y27" s="18">
        <f t="shared" si="18"/>
        <v>20.799437454347615</v>
      </c>
      <c r="Z27" s="18">
        <f t="shared" si="18"/>
        <v>22.291599513765856</v>
      </c>
      <c r="AA27" s="18">
        <f t="shared" si="18"/>
        <v>22.753181882436909</v>
      </c>
      <c r="AB27" s="18">
        <f t="shared" si="18"/>
        <v>24.891894655258881</v>
      </c>
      <c r="AC27" s="11"/>
      <c r="AD27" s="40">
        <f t="shared" ref="AD27:AD34" si="19">IF(Z9&gt;0,(AD9/Z9)*100,0)</f>
        <v>18.099457306564265</v>
      </c>
      <c r="AE27" s="40">
        <f t="shared" ref="AE27:AE34" si="20">IF(Z9&gt;0,(AE9/Z9)*100,0)</f>
        <v>60.48390277154747</v>
      </c>
      <c r="AF27" s="40">
        <f t="shared" ref="AF27:AF34" si="21">IF(Z9&gt;0,(AF9/Z9)*100,0)</f>
        <v>78.583360078111724</v>
      </c>
    </row>
    <row r="28" spans="1:32" x14ac:dyDescent="0.2">
      <c r="A28" t="str">
        <f>$A$10</f>
        <v>Associate professional occupations</v>
      </c>
      <c r="B28" s="18">
        <f t="shared" si="8"/>
        <v>11.039375647193065</v>
      </c>
      <c r="C28" s="18">
        <f t="shared" si="8"/>
        <v>11.773158649559639</v>
      </c>
      <c r="D28" s="18">
        <f t="shared" si="8"/>
        <v>12.547853448469844</v>
      </c>
      <c r="E28" s="18">
        <f t="shared" si="8"/>
        <v>12.875519044918063</v>
      </c>
      <c r="F28" s="18">
        <f t="shared" si="8"/>
        <v>13.701665070588462</v>
      </c>
      <c r="G28" s="11"/>
      <c r="H28" s="40">
        <f t="shared" si="11"/>
        <v>13.792254626500419</v>
      </c>
      <c r="I28" s="40">
        <f t="shared" si="12"/>
        <v>50.917843210132638</v>
      </c>
      <c r="J28" s="40">
        <f t="shared" si="13"/>
        <v>64.710097836633068</v>
      </c>
      <c r="L28" t="str">
        <f>$A$10</f>
        <v>Associate professional occupations</v>
      </c>
      <c r="M28" s="18">
        <f t="shared" ref="M28:Q28" si="22">M10/M$18*100</f>
        <v>11.160219100749453</v>
      </c>
      <c r="N28" s="18">
        <f t="shared" si="22"/>
        <v>12.042438481760474</v>
      </c>
      <c r="O28" s="18">
        <f t="shared" si="22"/>
        <v>12.711961972298798</v>
      </c>
      <c r="P28" s="18">
        <f t="shared" si="22"/>
        <v>11.927225540905532</v>
      </c>
      <c r="Q28" s="18">
        <f t="shared" si="22"/>
        <v>12.068574357178875</v>
      </c>
      <c r="R28" s="11"/>
      <c r="S28" s="40">
        <f t="shared" si="15"/>
        <v>-2.4207725852478195</v>
      </c>
      <c r="T28" s="40">
        <f t="shared" si="16"/>
        <v>36.875871928765633</v>
      </c>
      <c r="U28" s="40">
        <f t="shared" si="17"/>
        <v>34.455099343517809</v>
      </c>
      <c r="W28" t="str">
        <f>$A$10</f>
        <v>Associate professional occupations</v>
      </c>
      <c r="X28" s="18">
        <f t="shared" ref="X28:AB28" si="23">X10/X$18*100</f>
        <v>10.906580278605254</v>
      </c>
      <c r="Y28" s="18">
        <f t="shared" si="23"/>
        <v>11.479389508735553</v>
      </c>
      <c r="Z28" s="18">
        <f t="shared" si="23"/>
        <v>12.369508110947161</v>
      </c>
      <c r="AA28" s="18">
        <f t="shared" si="23"/>
        <v>13.898518029627722</v>
      </c>
      <c r="AB28" s="18">
        <f t="shared" si="23"/>
        <v>15.426405486758732</v>
      </c>
      <c r="AC28" s="11"/>
      <c r="AD28" s="40">
        <f t="shared" si="19"/>
        <v>31.899604284442628</v>
      </c>
      <c r="AE28" s="40">
        <f t="shared" si="20"/>
        <v>66.600471787616939</v>
      </c>
      <c r="AF28" s="40">
        <f t="shared" si="21"/>
        <v>98.500076072059557</v>
      </c>
    </row>
    <row r="29" spans="1:32" x14ac:dyDescent="0.2">
      <c r="A29" t="str">
        <f>$A$11</f>
        <v>Administrative and secretarial occupations</v>
      </c>
      <c r="B29" s="18">
        <f t="shared" si="8"/>
        <v>13.233761117051158</v>
      </c>
      <c r="C29" s="18">
        <f t="shared" si="8"/>
        <v>12.086411959459435</v>
      </c>
      <c r="D29" s="18">
        <f t="shared" si="8"/>
        <v>12.728699313311761</v>
      </c>
      <c r="E29" s="18">
        <f t="shared" si="8"/>
        <v>12.868634575068608</v>
      </c>
      <c r="F29" s="18">
        <f t="shared" si="8"/>
        <v>11.983100193736664</v>
      </c>
      <c r="G29" s="11"/>
      <c r="H29" s="40">
        <f t="shared" si="11"/>
        <v>-1.8943643246652728</v>
      </c>
      <c r="I29" s="40">
        <f t="shared" si="12"/>
        <v>49.951361014084547</v>
      </c>
      <c r="J29" s="40">
        <f t="shared" si="13"/>
        <v>48.056996689419272</v>
      </c>
      <c r="L29" t="str">
        <f>$A$11</f>
        <v>Administrative and secretarial occupations</v>
      </c>
      <c r="M29" s="18">
        <f t="shared" ref="M29:Q29" si="24">M11/M$18*100</f>
        <v>7.6701870896304829</v>
      </c>
      <c r="N29" s="18">
        <f t="shared" si="24"/>
        <v>7.0689852470602155</v>
      </c>
      <c r="O29" s="18">
        <f t="shared" si="24"/>
        <v>8.3094048341048445</v>
      </c>
      <c r="P29" s="18">
        <f t="shared" si="24"/>
        <v>8.9176717194308246</v>
      </c>
      <c r="Q29" s="18">
        <f t="shared" si="24"/>
        <v>9.8553904545030822</v>
      </c>
      <c r="R29" s="11"/>
      <c r="S29" s="40">
        <f t="shared" si="15"/>
        <v>21.903986012129089</v>
      </c>
      <c r="T29" s="40">
        <f t="shared" si="16"/>
        <v>42.333071115860371</v>
      </c>
      <c r="U29" s="40">
        <f t="shared" si="17"/>
        <v>64.237057127989459</v>
      </c>
      <c r="W29" t="str">
        <f>$A$11</f>
        <v>Administrative and secretarial occupations</v>
      </c>
      <c r="X29" s="18">
        <f t="shared" ref="X29:AB29" si="25">X11/X$18*100</f>
        <v>19.347595519276737</v>
      </c>
      <c r="Y29" s="18">
        <f t="shared" si="25"/>
        <v>17.560142102569802</v>
      </c>
      <c r="Z29" s="18">
        <f t="shared" si="25"/>
        <v>17.531378340074891</v>
      </c>
      <c r="AA29" s="18">
        <f t="shared" si="25"/>
        <v>17.130849778316133</v>
      </c>
      <c r="AB29" s="18">
        <f t="shared" si="25"/>
        <v>14.230217852910323</v>
      </c>
      <c r="AC29" s="11"/>
      <c r="AD29" s="40">
        <f t="shared" si="19"/>
        <v>-14.152694947974034</v>
      </c>
      <c r="AE29" s="40">
        <f t="shared" si="20"/>
        <v>53.875478233766813</v>
      </c>
      <c r="AF29" s="40">
        <f t="shared" si="21"/>
        <v>39.722783285792779</v>
      </c>
    </row>
    <row r="30" spans="1:32" x14ac:dyDescent="0.2">
      <c r="A30" t="str">
        <f>$A$12</f>
        <v>Skilled trades occupations</v>
      </c>
      <c r="B30" s="18">
        <f t="shared" si="8"/>
        <v>10.786807192268707</v>
      </c>
      <c r="C30" s="18">
        <f t="shared" si="8"/>
        <v>9.9045108925842289</v>
      </c>
      <c r="D30" s="18">
        <f t="shared" si="8"/>
        <v>8.8782958694235248</v>
      </c>
      <c r="E30" s="18">
        <f t="shared" si="8"/>
        <v>8.531837427320859</v>
      </c>
      <c r="F30" s="18">
        <f t="shared" si="8"/>
        <v>7.7036307742112271</v>
      </c>
      <c r="G30" s="11"/>
      <c r="H30" s="40">
        <f t="shared" si="11"/>
        <v>-9.5778896972693879</v>
      </c>
      <c r="I30" s="40">
        <f t="shared" si="12"/>
        <v>39.772249455359493</v>
      </c>
      <c r="J30" s="40">
        <f t="shared" si="13"/>
        <v>30.194359758090105</v>
      </c>
      <c r="L30" t="str">
        <f>$A$12</f>
        <v>Skilled trades occupations</v>
      </c>
      <c r="M30" s="18">
        <f t="shared" ref="M30:Q30" si="26">M12/M$18*100</f>
        <v>18.566523677212061</v>
      </c>
      <c r="N30" s="18">
        <f t="shared" si="26"/>
        <v>17.008919099268685</v>
      </c>
      <c r="O30" s="18">
        <f t="shared" si="26"/>
        <v>15.042429294589303</v>
      </c>
      <c r="P30" s="18">
        <f t="shared" si="26"/>
        <v>14.397663389227377</v>
      </c>
      <c r="Q30" s="18">
        <f t="shared" si="26"/>
        <v>12.82213868394852</v>
      </c>
      <c r="R30" s="11"/>
      <c r="S30" s="40">
        <f t="shared" si="15"/>
        <v>-12.3894350642936</v>
      </c>
      <c r="T30" s="40">
        <f t="shared" si="16"/>
        <v>36.774430159518722</v>
      </c>
      <c r="U30" s="40">
        <f t="shared" si="17"/>
        <v>24.384995095225122</v>
      </c>
      <c r="W30" t="str">
        <f>$A$12</f>
        <v>Skilled trades occupations</v>
      </c>
      <c r="X30" s="18">
        <f t="shared" ref="X30:AB30" si="27">X12/X$18*100</f>
        <v>2.2376447203065704</v>
      </c>
      <c r="Y30" s="18">
        <f t="shared" si="27"/>
        <v>2.1540014025723453</v>
      </c>
      <c r="Z30" s="18">
        <f t="shared" si="27"/>
        <v>2.1794088732064036</v>
      </c>
      <c r="AA30" s="18">
        <f t="shared" si="27"/>
        <v>2.2039083862349926</v>
      </c>
      <c r="AB30" s="18">
        <f t="shared" si="27"/>
        <v>2.2978701572889824</v>
      </c>
      <c r="AC30" s="11"/>
      <c r="AD30" s="40">
        <f t="shared" si="19"/>
        <v>11.511061452893051</v>
      </c>
      <c r="AE30" s="40">
        <f t="shared" si="20"/>
        <v>62.258411488702507</v>
      </c>
      <c r="AF30" s="40">
        <f t="shared" si="21"/>
        <v>73.769472941595566</v>
      </c>
    </row>
    <row r="31" spans="1:32" x14ac:dyDescent="0.2">
      <c r="A31" t="str">
        <f>$A$13</f>
        <v>Caring, leisure and other service occupations</v>
      </c>
      <c r="B31" s="18">
        <f t="shared" si="8"/>
        <v>9.8269895436851691</v>
      </c>
      <c r="C31" s="18">
        <f t="shared" si="8"/>
        <v>10.009745132249751</v>
      </c>
      <c r="D31" s="18">
        <f t="shared" si="8"/>
        <v>9.6580431604270736</v>
      </c>
      <c r="E31" s="18">
        <f t="shared" si="8"/>
        <v>9.4857016315892029</v>
      </c>
      <c r="F31" s="18">
        <f t="shared" si="8"/>
        <v>9.7876480006542756</v>
      </c>
      <c r="G31" s="11"/>
      <c r="H31" s="40">
        <f t="shared" si="11"/>
        <v>5.6082857687737153</v>
      </c>
      <c r="I31" s="40">
        <f t="shared" si="12"/>
        <v>56.077594048357213</v>
      </c>
      <c r="J31" s="40">
        <f t="shared" si="13"/>
        <v>61.685879817130932</v>
      </c>
      <c r="L31" t="str">
        <f>$A$13</f>
        <v>Caring, leisure and other service occupations</v>
      </c>
      <c r="M31" s="18">
        <f t="shared" ref="M31:Q31" si="28">M13/M$18*100</f>
        <v>3.2063013225977448</v>
      </c>
      <c r="N31" s="18">
        <f t="shared" si="28"/>
        <v>3.4519573149340017</v>
      </c>
      <c r="O31" s="18">
        <f t="shared" si="28"/>
        <v>3.470415766588709</v>
      </c>
      <c r="P31" s="18">
        <f t="shared" si="28"/>
        <v>3.6414362243170593</v>
      </c>
      <c r="Q31" s="18">
        <f t="shared" si="28"/>
        <v>4.022837220965644</v>
      </c>
      <c r="R31" s="11"/>
      <c r="S31" s="40">
        <f t="shared" si="15"/>
        <v>19.142015233124031</v>
      </c>
      <c r="T31" s="40">
        <f t="shared" si="16"/>
        <v>48.261321057116596</v>
      </c>
      <c r="U31" s="40">
        <f t="shared" si="17"/>
        <v>67.403336290240617</v>
      </c>
      <c r="W31" t="str">
        <f>$A$13</f>
        <v>Caring, leisure and other service occupations</v>
      </c>
      <c r="X31" s="18">
        <f t="shared" ref="X31:AB31" si="29">X13/X$18*100</f>
        <v>17.10249108513943</v>
      </c>
      <c r="Y31" s="18">
        <f t="shared" si="29"/>
        <v>17.163922543363086</v>
      </c>
      <c r="Z31" s="18">
        <f t="shared" si="29"/>
        <v>16.382462284256452</v>
      </c>
      <c r="AA31" s="18">
        <f t="shared" si="29"/>
        <v>15.790371602136874</v>
      </c>
      <c r="AB31" s="18">
        <f t="shared" si="29"/>
        <v>15.875982262591378</v>
      </c>
      <c r="AC31" s="11"/>
      <c r="AD31" s="40">
        <f t="shared" si="19"/>
        <v>2.4926230129319684</v>
      </c>
      <c r="AE31" s="40">
        <f t="shared" si="20"/>
        <v>57.877014578555453</v>
      </c>
      <c r="AF31" s="40">
        <f t="shared" si="21"/>
        <v>60.369637591487425</v>
      </c>
    </row>
    <row r="32" spans="1:32" x14ac:dyDescent="0.2">
      <c r="A32" t="str">
        <f>$A$14</f>
        <v>Sales and customer service occupations</v>
      </c>
      <c r="B32" s="18">
        <f t="shared" si="8"/>
        <v>8.8032983818263215</v>
      </c>
      <c r="C32" s="18">
        <f t="shared" si="8"/>
        <v>8.5502904686398704</v>
      </c>
      <c r="D32" s="18">
        <f t="shared" si="8"/>
        <v>8.3831775127051333</v>
      </c>
      <c r="E32" s="18">
        <f t="shared" si="8"/>
        <v>8.2365164338829757</v>
      </c>
      <c r="F32" s="18">
        <f t="shared" si="8"/>
        <v>7.9859873355238999</v>
      </c>
      <c r="H32" s="40">
        <f t="shared" si="11"/>
        <v>-0.72754828982726172</v>
      </c>
      <c r="I32" s="40">
        <f t="shared" si="12"/>
        <v>45.573717597899474</v>
      </c>
      <c r="J32" s="40">
        <f t="shared" si="13"/>
        <v>44.846169308072213</v>
      </c>
      <c r="L32" t="str">
        <f>$A$14</f>
        <v>Sales and customer service occupations</v>
      </c>
      <c r="M32" s="18">
        <f t="shared" ref="M32:Q32" si="30">M14/M$18*100</f>
        <v>6.5350784703248648</v>
      </c>
      <c r="N32" s="18">
        <f t="shared" si="30"/>
        <v>6.7637536527059989</v>
      </c>
      <c r="O32" s="18">
        <f t="shared" si="30"/>
        <v>6.7726047743775997</v>
      </c>
      <c r="P32" s="18">
        <f t="shared" si="30"/>
        <v>7.0223723126324566</v>
      </c>
      <c r="Q32" s="18">
        <f t="shared" si="30"/>
        <v>7.2318037082506113</v>
      </c>
      <c r="S32" s="40">
        <f t="shared" si="15"/>
        <v>9.7500904691784758</v>
      </c>
      <c r="T32" s="40">
        <f t="shared" si="16"/>
        <v>36.065943617514627</v>
      </c>
      <c r="U32" s="40">
        <f t="shared" si="17"/>
        <v>45.816034086693101</v>
      </c>
      <c r="W32" t="str">
        <f>$A$14</f>
        <v>Sales and customer service occupations</v>
      </c>
      <c r="X32" s="18">
        <f t="shared" ref="X32:AB32" si="31">X14/X$18*100</f>
        <v>11.295854580126749</v>
      </c>
      <c r="Y32" s="18">
        <f t="shared" si="31"/>
        <v>10.499301581644728</v>
      </c>
      <c r="Z32" s="18">
        <f t="shared" si="31"/>
        <v>10.133471354366083</v>
      </c>
      <c r="AA32" s="18">
        <f t="shared" si="31"/>
        <v>9.5463094442483118</v>
      </c>
      <c r="AB32" s="18">
        <f t="shared" si="31"/>
        <v>8.7824960490272215</v>
      </c>
      <c r="AD32" s="40">
        <f t="shared" si="19"/>
        <v>-8.3376687356330699</v>
      </c>
      <c r="AE32" s="40">
        <f t="shared" si="20"/>
        <v>52.479405685307071</v>
      </c>
      <c r="AF32" s="40">
        <f t="shared" si="21"/>
        <v>44.141736949673998</v>
      </c>
    </row>
    <row r="33" spans="1:32" x14ac:dyDescent="0.2">
      <c r="A33" t="str">
        <f>$A$15</f>
        <v>Process, plant and machine operatives</v>
      </c>
      <c r="B33" s="18">
        <f t="shared" si="8"/>
        <v>7.7307963492199292</v>
      </c>
      <c r="C33" s="18">
        <f t="shared" si="8"/>
        <v>7.1940327983359351</v>
      </c>
      <c r="D33" s="18">
        <f t="shared" si="8"/>
        <v>6.6364213975013335</v>
      </c>
      <c r="E33" s="18">
        <f t="shared" si="8"/>
        <v>6.6825759966541849</v>
      </c>
      <c r="F33" s="18">
        <f t="shared" si="8"/>
        <v>6.0454867491274378</v>
      </c>
      <c r="G33" s="11"/>
      <c r="H33" s="40">
        <f t="shared" si="11"/>
        <v>-5.0694249627077665</v>
      </c>
      <c r="I33" s="40">
        <f t="shared" si="12"/>
        <v>46.349972759671054</v>
      </c>
      <c r="J33" s="40">
        <f t="shared" si="13"/>
        <v>41.28054779696329</v>
      </c>
      <c r="L33" t="str">
        <f>$A$15</f>
        <v>Process, plant and machine operatives</v>
      </c>
      <c r="M33" s="18">
        <f t="shared" ref="M33:Q33" si="32">M15/M$18*100</f>
        <v>12.568983520064753</v>
      </c>
      <c r="N33" s="18">
        <f t="shared" si="32"/>
        <v>11.717317995257313</v>
      </c>
      <c r="O33" s="18">
        <f t="shared" si="32"/>
        <v>10.893716718296316</v>
      </c>
      <c r="P33" s="18">
        <f t="shared" si="32"/>
        <v>10.667609599161905</v>
      </c>
      <c r="Q33" s="18">
        <f t="shared" si="32"/>
        <v>9.6094108509697875</v>
      </c>
      <c r="R33" s="11"/>
      <c r="S33" s="40">
        <f t="shared" si="15"/>
        <v>-9.3360420895121425</v>
      </c>
      <c r="T33" s="40">
        <f t="shared" si="16"/>
        <v>43.446370981975228</v>
      </c>
      <c r="U33" s="40">
        <f t="shared" si="17"/>
        <v>34.110328892463087</v>
      </c>
      <c r="W33" t="str">
        <f>$A$15</f>
        <v>Process, plant and machine operatives</v>
      </c>
      <c r="X33" s="18">
        <f t="shared" ref="X33:AB33" si="33">X15/X$18*100</f>
        <v>2.4140925498762091</v>
      </c>
      <c r="Y33" s="18">
        <f t="shared" si="33"/>
        <v>2.2593832364225293</v>
      </c>
      <c r="Z33" s="18">
        <f t="shared" si="33"/>
        <v>2.0097953502621468</v>
      </c>
      <c r="AA33" s="18">
        <f t="shared" si="33"/>
        <v>2.3836059919567232</v>
      </c>
      <c r="AB33" s="18">
        <f t="shared" si="33"/>
        <v>2.281553803983623</v>
      </c>
      <c r="AC33" s="11"/>
      <c r="AD33" s="40">
        <f t="shared" si="19"/>
        <v>20.063239544744363</v>
      </c>
      <c r="AE33" s="40">
        <f t="shared" si="20"/>
        <v>63.453745414502272</v>
      </c>
      <c r="AF33" s="40">
        <f t="shared" si="21"/>
        <v>83.516984959246642</v>
      </c>
    </row>
    <row r="34" spans="1:32" x14ac:dyDescent="0.2">
      <c r="A34" t="str">
        <f>$A$16</f>
        <v>Elementary occupations</v>
      </c>
      <c r="B34" s="18">
        <f t="shared" si="8"/>
        <v>12.151114883104976</v>
      </c>
      <c r="C34" s="18">
        <f t="shared" si="8"/>
        <v>10.968622721505321</v>
      </c>
      <c r="D34" s="18">
        <f t="shared" si="8"/>
        <v>9.9622035251910468</v>
      </c>
      <c r="E34" s="18">
        <f t="shared" si="8"/>
        <v>10.06174031576356</v>
      </c>
      <c r="F34" s="18">
        <f t="shared" si="8"/>
        <v>9.2782590262713764</v>
      </c>
      <c r="G34" s="11"/>
      <c r="H34" s="40">
        <f t="shared" si="11"/>
        <v>-2.9445615834405752</v>
      </c>
      <c r="I34" s="40">
        <f t="shared" si="12"/>
        <v>47.20371293775451</v>
      </c>
      <c r="J34" s="40">
        <f t="shared" si="13"/>
        <v>44.259151354313936</v>
      </c>
      <c r="L34" t="str">
        <f>$A$16</f>
        <v>Elementary occupations</v>
      </c>
      <c r="M34" s="18">
        <f t="shared" ref="M34:Q34" si="34">M16/M$18*100</f>
        <v>12.787676864491972</v>
      </c>
      <c r="N34" s="18">
        <f t="shared" si="34"/>
        <v>11.353600025266458</v>
      </c>
      <c r="O34" s="18">
        <f t="shared" si="34"/>
        <v>10.729677220579809</v>
      </c>
      <c r="P34" s="18">
        <f t="shared" si="34"/>
        <v>11.164676132392206</v>
      </c>
      <c r="Q34" s="18">
        <f t="shared" si="34"/>
        <v>10.546820955567641</v>
      </c>
      <c r="R34" s="11"/>
      <c r="S34" s="40">
        <f t="shared" si="15"/>
        <v>1.0296633383279443</v>
      </c>
      <c r="T34" s="40">
        <f t="shared" si="16"/>
        <v>39.147955527428017</v>
      </c>
      <c r="U34" s="40">
        <f t="shared" si="17"/>
        <v>40.17761886575596</v>
      </c>
      <c r="W34" t="str">
        <f>$A$16</f>
        <v>Elementary occupations</v>
      </c>
      <c r="X34" s="18">
        <f t="shared" ref="X34:AB34" si="35">X16/X$18*100</f>
        <v>11.451594301232337</v>
      </c>
      <c r="Y34" s="18">
        <f t="shared" si="35"/>
        <v>10.548634151108644</v>
      </c>
      <c r="Z34" s="18">
        <f t="shared" si="35"/>
        <v>9.1281496195781546</v>
      </c>
      <c r="AA34" s="18">
        <f t="shared" si="35"/>
        <v>8.8719164734227416</v>
      </c>
      <c r="AB34" s="18">
        <f t="shared" si="35"/>
        <v>7.938504895097509</v>
      </c>
      <c r="AC34" s="11"/>
      <c r="AD34" s="40">
        <f t="shared" si="19"/>
        <v>-8.0213255335850295</v>
      </c>
      <c r="AE34" s="40">
        <f t="shared" si="20"/>
        <v>57.494317927885582</v>
      </c>
      <c r="AF34" s="40">
        <f t="shared" si="21"/>
        <v>49.472992394300555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4.2098553181878735</v>
      </c>
      <c r="I36" s="43">
        <f t="shared" si="12"/>
        <v>49.297319596914249</v>
      </c>
      <c r="J36" s="43">
        <f t="shared" si="13"/>
        <v>53.507174915102119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2.7812723749572257</v>
      </c>
      <c r="T36" s="43">
        <f t="shared" ref="T36" si="37">IF(O18&gt;0,(T18/O18)*100,0)</f>
        <v>40.589063269471403</v>
      </c>
      <c r="U36" s="43">
        <f t="shared" ref="U36" si="38">IF(O18&gt;0,(U18/O18)*100,0)</f>
        <v>43.370335644428629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5.7623713072731997</v>
      </c>
      <c r="AE36" s="43">
        <f t="shared" ref="AE36" si="40">IF(Z18&gt;0,(AE18/Z18)*100,0)</f>
        <v>58.761038346652938</v>
      </c>
      <c r="AF36" s="43">
        <f t="shared" ref="AF36" si="41">IF(Z18&gt;0,(AF18/Z18)*100,0)</f>
        <v>64.523409653926137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Yorkshire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Yorkshire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Yorkshire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3.5426327321219864</v>
      </c>
      <c r="C46" s="18">
        <f t="shared" si="42"/>
        <v>5.831839567313768</v>
      </c>
      <c r="D46" s="18">
        <f t="shared" si="42"/>
        <v>-1.5267559870682623</v>
      </c>
      <c r="E46" s="18">
        <f t="shared" si="42"/>
        <v>0.89671813963707603</v>
      </c>
      <c r="F46" s="18">
        <f>IF(F$6-D$6 &lt;&gt; 0,(EXP(LN(F8/D8)/(F$6-D$6))-1)*100,0)</f>
        <v>8.2337907311780256E-2</v>
      </c>
      <c r="H46" s="18">
        <f>IF($F$6-$D$6 &lt;&gt; 0,(EXP(LN(1+(H26/100))/($F$6-$D$6))-1)*100,0)</f>
        <v>8.2337907311780256E-2</v>
      </c>
      <c r="I46" s="18">
        <f>IF($F$6-$D$6 &lt;&gt; 0,(EXP(LN(1+(I26/100))/($F$6-$D$6))-1)*100,0)</f>
        <v>2.8018413414384158</v>
      </c>
      <c r="J46" s="18">
        <f>IF($F$6-$D$6 &lt;&gt; 0,(EXP(LN(1+(J26/100))/($F$6-$D$6))-1)*100,0)</f>
        <v>2.8578731223182441</v>
      </c>
      <c r="L46" t="str">
        <f>$A$8</f>
        <v>Managers, directors and senior officials</v>
      </c>
      <c r="M46" s="18">
        <f t="shared" ref="M46:M54" si="43">IF(N$6-M$6 &lt;&gt; 0,(EXP(LN(N8/M8)/(N$6-M$6))-1)*100,0)</f>
        <v>2.8396682044759203</v>
      </c>
      <c r="N46" s="18">
        <f t="shared" ref="N46:N54" si="44">IF(O$6-N$6 &lt;&gt; 0,(EXP(LN(O8/N8)/(O$6-N$6))-1)*100,0)</f>
        <v>5.0759523054028532</v>
      </c>
      <c r="O46" s="18">
        <f t="shared" ref="O46:O54" si="45">IF(P$6-O$6 &lt;&gt; 0,(EXP(LN(P8/O8)/(P$6-O$6))-1)*100,0)</f>
        <v>-1.7846346146575209</v>
      </c>
      <c r="P46" s="18">
        <f t="shared" ref="P46:P54" si="46">IF(Q$6-P$6 &lt;&gt; 0,(EXP(LN(Q8/P8)/(Q$6-P$6))-1)*100,0)</f>
        <v>0.5113863357189441</v>
      </c>
      <c r="Q46" s="18">
        <f>IF(Q$6-O$6 &lt;&gt; 0,(EXP(LN(Q8/O8)/(Q$6-O$6))-1)*100,0)</f>
        <v>-0.25985674020472249</v>
      </c>
      <c r="S46" s="18">
        <f>IF($F$6-$D$6 &lt;&gt; 0,(EXP(LN(1+(S26/100))/($F$6-$D$6))-1)*100,0)</f>
        <v>-0.25985674020472249</v>
      </c>
      <c r="T46" s="18">
        <f>IF($F$6-$D$6 &lt;&gt; 0,(EXP(LN(1+(T26/100))/($F$6-$D$6))-1)*100,0)</f>
        <v>2.519314242259707</v>
      </c>
      <c r="U46" s="18">
        <f>IF($F$6-$D$6 &lt;&gt; 0,(EXP(LN(1+(U26/100))/($F$6-$D$6))-1)*100,0)</f>
        <v>2.3369365322341462</v>
      </c>
      <c r="W46" t="str">
        <f>$A$8</f>
        <v>Managers, directors and senior officials</v>
      </c>
      <c r="X46" s="18">
        <f t="shared" ref="X46:X54" si="47">IF(Y$6-X$6 &lt;&gt; 0,(EXP(LN(Y8/X8)/(Y$6-X$6))-1)*100,0)</f>
        <v>4.8038158647265128</v>
      </c>
      <c r="Y46" s="18">
        <f t="shared" ref="Y46:Y54" si="48">IF(Z$6-Y$6 &lt;&gt; 0,(EXP(LN(Z8/Y8)/(Z$6-Y$6))-1)*100,0)</f>
        <v>7.1254034643569275</v>
      </c>
      <c r="Z46" s="18">
        <f t="shared" ref="Z46:Z54" si="49">IF(AA$6-Z$6 &lt;&gt; 0,(EXP(LN(AA8/Z8)/(AA$6-Z$6))-1)*100,0)</f>
        <v>-1.0998649490802315</v>
      </c>
      <c r="AA46" s="18">
        <f t="shared" ref="AA46:AA54" si="50">IF(AB$6-AA$6 &lt;&gt; 0,(EXP(LN(AB8/AA8)/(AB$6-AA$6))-1)*100,0)</f>
        <v>1.4946176033982628</v>
      </c>
      <c r="AB46" s="18">
        <f>IF(AB$6-Z$6 &lt;&gt; 0,(EXP(LN(AB8/Z8)/(AB$6-Z$6))-1)*100,0)</f>
        <v>0.62231448933149913</v>
      </c>
      <c r="AD46" s="18">
        <f>IF($F$6-$D$6 &lt;&gt; 0,(EXP(LN(1+(AD26/100))/($F$6-$D$6))-1)*100,0)</f>
        <v>0.62231448933149913</v>
      </c>
      <c r="AE46" s="18">
        <f>IF($F$6-$D$6 &lt;&gt; 0,(EXP(LN(1+(AE26/100))/($F$6-$D$6))-1)*100,0)</f>
        <v>3.252946201598772</v>
      </c>
      <c r="AF46" s="18">
        <f>IF($F$6-$D$6 &lt;&gt; 0,(EXP(LN(1+(AF26/100))/($F$6-$D$6))-1)*100,0)</f>
        <v>3.6570157442642026</v>
      </c>
    </row>
    <row r="47" spans="1:32" x14ac:dyDescent="0.2">
      <c r="A47" t="str">
        <f>$A$9</f>
        <v>Professional occupations</v>
      </c>
      <c r="B47" s="18">
        <f t="shared" si="42"/>
        <v>3.9778274023287707</v>
      </c>
      <c r="C47" s="18">
        <f t="shared" si="42"/>
        <v>7.3165898470531676</v>
      </c>
      <c r="D47" s="18">
        <f t="shared" si="42"/>
        <v>1.128733626225964</v>
      </c>
      <c r="E47" s="18">
        <f t="shared" si="42"/>
        <v>1.0253993872156419</v>
      </c>
      <c r="F47" s="18">
        <f>IF(F$6-D$6 &lt;&gt; 0,(EXP(LN(F9/D9)/(F$6-D$6))-1)*100,0)</f>
        <v>1.0598323962386358</v>
      </c>
      <c r="H47" s="18">
        <f t="shared" ref="H47:J56" si="51">IF($F$6-$D$6 &lt;&gt; 0,(EXP(LN(1+(H27/100))/($F$6-$D$6))-1)*100,0)</f>
        <v>1.0598323962386358</v>
      </c>
      <c r="I47" s="18">
        <f t="shared" si="51"/>
        <v>2.7967954953411756</v>
      </c>
      <c r="J47" s="18">
        <f t="shared" si="51"/>
        <v>3.5348157344896602</v>
      </c>
      <c r="L47" t="str">
        <f>$A$9</f>
        <v>Professional occupations</v>
      </c>
      <c r="M47" s="18">
        <f t="shared" si="43"/>
        <v>4.157918142099204</v>
      </c>
      <c r="N47" s="18">
        <f t="shared" si="44"/>
        <v>6.1165792971007438</v>
      </c>
      <c r="O47" s="18">
        <f t="shared" si="45"/>
        <v>1.5223531309435767</v>
      </c>
      <c r="P47" s="18">
        <f t="shared" si="46"/>
        <v>0.74262053213769441</v>
      </c>
      <c r="Q47" s="18">
        <f>IF(Q$6-O$6 &lt;&gt; 0,(EXP(LN(Q9/O9)/(Q$6-O$6))-1)*100,0)</f>
        <v>1.0018637100597472</v>
      </c>
      <c r="S47" s="18">
        <f t="shared" ref="S47:U47" si="52">IF($F$6-$D$6 &lt;&gt; 0,(EXP(LN(1+(S27/100))/($F$6-$D$6))-1)*100,0)</f>
        <v>1.0018637100597472</v>
      </c>
      <c r="T47" s="18">
        <f t="shared" si="52"/>
        <v>2.3488914019256457</v>
      </c>
      <c r="U47" s="18">
        <f t="shared" si="52"/>
        <v>3.0872882671382884</v>
      </c>
      <c r="W47" t="str">
        <f>$A$9</f>
        <v>Professional occupations</v>
      </c>
      <c r="X47" s="18">
        <f t="shared" si="47"/>
        <v>3.8020207541078266</v>
      </c>
      <c r="Y47" s="18">
        <f t="shared" si="48"/>
        <v>8.498120919427965</v>
      </c>
      <c r="Z47" s="18">
        <f t="shared" si="49"/>
        <v>0.74380107157558939</v>
      </c>
      <c r="AA47" s="18">
        <f t="shared" si="50"/>
        <v>1.3014411418902805</v>
      </c>
      <c r="AB47" s="18">
        <f>IF(AB$6-Z$6 &lt;&gt; 0,(EXP(LN(AB9/Z9)/(AB$6-Z$6))-1)*100,0)</f>
        <v>1.1152189965917936</v>
      </c>
      <c r="AD47" s="18">
        <f t="shared" ref="AD47:AF47" si="53">IF($F$6-$D$6 &lt;&gt; 0,(EXP(LN(1+(AD27/100))/($F$6-$D$6))-1)*100,0)</f>
        <v>1.1152189965917936</v>
      </c>
      <c r="AE47" s="18">
        <f t="shared" si="53"/>
        <v>3.2037390133869525</v>
      </c>
      <c r="AF47" s="18">
        <f t="shared" si="53"/>
        <v>3.9416003804861655</v>
      </c>
    </row>
    <row r="48" spans="1:32" x14ac:dyDescent="0.2">
      <c r="A48" t="str">
        <f>$A$10</f>
        <v>Associate professional occupations</v>
      </c>
      <c r="B48" s="18">
        <f t="shared" si="42"/>
        <v>2.6437906571535441</v>
      </c>
      <c r="C48" s="18">
        <f t="shared" si="42"/>
        <v>7.6806332683575063</v>
      </c>
      <c r="D48" s="18">
        <f t="shared" si="42"/>
        <v>0.77311556255057479</v>
      </c>
      <c r="E48" s="18">
        <f t="shared" si="42"/>
        <v>0.91109700152924855</v>
      </c>
      <c r="F48" s="18">
        <f t="shared" ref="F48:F56" si="54">IF(F$6-D$6 &lt;&gt; 0,(EXP(LN(F10/D10)/(F$6-D$6))-1)*100,0)</f>
        <v>0.86508220928498414</v>
      </c>
      <c r="H48" s="18">
        <f t="shared" si="51"/>
        <v>0.86508220928498414</v>
      </c>
      <c r="I48" s="18">
        <f t="shared" si="51"/>
        <v>2.7817574462577044</v>
      </c>
      <c r="J48" s="18">
        <f t="shared" si="51"/>
        <v>3.3827344585462438</v>
      </c>
      <c r="L48" t="str">
        <f>$A$10</f>
        <v>Associate professional occupations</v>
      </c>
      <c r="M48" s="18">
        <f t="shared" si="43"/>
        <v>2.8558956584199491</v>
      </c>
      <c r="N48" s="18">
        <f t="shared" si="44"/>
        <v>6.4532680110185536</v>
      </c>
      <c r="O48" s="18">
        <f t="shared" si="45"/>
        <v>-1.0846067201861875</v>
      </c>
      <c r="P48" s="18">
        <f>IF(Q$6-P$6 &lt;&gt; 0,(EXP(LN(Q10/P10)/(Q$6-P$6))-1)*100,0)</f>
        <v>0.30066132029855641</v>
      </c>
      <c r="Q48" s="18">
        <f t="shared" ref="Q48:Q54" si="55">IF(Q$6-O$6 &lt;&gt; 0,(EXP(LN(Q10/O10)/(Q$6-O$6))-1)*100,0)</f>
        <v>-0.16323695056760235</v>
      </c>
      <c r="S48" s="18">
        <f t="shared" ref="S48:U48" si="56">IF($F$6-$D$6 &lt;&gt; 0,(EXP(LN(1+(S28/100))/($F$6-$D$6))-1)*100,0)</f>
        <v>-0.16323695056760235</v>
      </c>
      <c r="T48" s="18">
        <f t="shared" si="56"/>
        <v>2.1147456461666492</v>
      </c>
      <c r="U48" s="18">
        <f t="shared" si="56"/>
        <v>1.9933410725619272</v>
      </c>
      <c r="W48" t="str">
        <f>$A$10</f>
        <v>Associate professional occupations</v>
      </c>
      <c r="X48" s="18">
        <f t="shared" si="47"/>
        <v>2.4037057972813303</v>
      </c>
      <c r="Y48" s="18">
        <f t="shared" si="48"/>
        <v>9.0852952076689419</v>
      </c>
      <c r="Z48" s="18">
        <f t="shared" si="49"/>
        <v>2.6978530441664317</v>
      </c>
      <c r="AA48" s="18">
        <f t="shared" si="50"/>
        <v>1.4480414529658203</v>
      </c>
      <c r="AB48" s="18">
        <f t="shared" ref="AB48:AB54" si="57">IF(AB$6-Z$6 &lt;&gt; 0,(EXP(LN(AB10/Z10)/(AB$6-Z$6))-1)*100,0)</f>
        <v>1.8629461162096739</v>
      </c>
      <c r="AD48" s="18">
        <f t="shared" ref="AD48:AF48" si="58">IF($F$6-$D$6 &lt;&gt; 0,(EXP(LN(1+(AD28/100))/($F$6-$D$6))-1)*100,0)</f>
        <v>1.8629461162096739</v>
      </c>
      <c r="AE48" s="18">
        <f t="shared" si="58"/>
        <v>3.4614153203396336</v>
      </c>
      <c r="AF48" s="18">
        <f t="shared" si="58"/>
        <v>4.6768660830984521</v>
      </c>
    </row>
    <row r="49" spans="1:32" x14ac:dyDescent="0.2">
      <c r="A49" t="str">
        <f>$A$11</f>
        <v>Administrative and secretarial occupations</v>
      </c>
      <c r="B49" s="18">
        <f t="shared" si="42"/>
        <v>-1.2586441021187555</v>
      </c>
      <c r="C49" s="18">
        <f t="shared" si="42"/>
        <v>6.4015106910879416</v>
      </c>
      <c r="D49" s="18">
        <f t="shared" si="42"/>
        <v>0.47437477016578633</v>
      </c>
      <c r="E49" s="18">
        <f t="shared" si="42"/>
        <v>-0.42696620377218331</v>
      </c>
      <c r="F49" s="18">
        <f t="shared" si="54"/>
        <v>-0.12742123542591743</v>
      </c>
      <c r="H49" s="18">
        <f t="shared" si="51"/>
        <v>-0.12742123542591743</v>
      </c>
      <c r="I49" s="18">
        <f t="shared" si="51"/>
        <v>2.7377446067758271</v>
      </c>
      <c r="J49" s="18">
        <f t="shared" si="51"/>
        <v>2.6507032524450524</v>
      </c>
      <c r="L49" t="str">
        <f>$A$11</f>
        <v>Administrative and secretarial occupations</v>
      </c>
      <c r="M49" s="18">
        <f t="shared" si="43"/>
        <v>-1.1204364157669899</v>
      </c>
      <c r="N49" s="18">
        <f t="shared" si="44"/>
        <v>18.542393757584598</v>
      </c>
      <c r="O49" s="18">
        <f t="shared" si="45"/>
        <v>1.609619541142715</v>
      </c>
      <c r="P49" s="18">
        <f t="shared" si="46"/>
        <v>1.189250240275741</v>
      </c>
      <c r="Q49" s="18">
        <f t="shared" si="55"/>
        <v>1.329179749910181</v>
      </c>
      <c r="S49" s="18">
        <f t="shared" ref="S49:U49" si="59">IF($F$6-$D$6 &lt;&gt; 0,(EXP(LN(1+(S29/100))/($F$6-$D$6))-1)*100,0)</f>
        <v>1.329179749910181</v>
      </c>
      <c r="T49" s="18">
        <f t="shared" si="59"/>
        <v>2.3812406529520214</v>
      </c>
      <c r="U49" s="18">
        <f t="shared" si="59"/>
        <v>3.3629138128676406</v>
      </c>
      <c r="W49" t="str">
        <f>$A$11</f>
        <v>Administrative and secretarial occupations</v>
      </c>
      <c r="X49" s="18">
        <f t="shared" si="47"/>
        <v>-1.3190363399901317</v>
      </c>
      <c r="Y49" s="18">
        <f t="shared" si="48"/>
        <v>1.0696146810640572</v>
      </c>
      <c r="Z49" s="18">
        <f t="shared" si="49"/>
        <v>-0.13099559641122083</v>
      </c>
      <c r="AA49" s="18">
        <f t="shared" si="50"/>
        <v>-1.4498461935667284</v>
      </c>
      <c r="AB49" s="18">
        <f t="shared" si="57"/>
        <v>-1.0121759389476348</v>
      </c>
      <c r="AD49" s="18">
        <f t="shared" ref="AD49:AF49" si="60">IF($F$6-$D$6 &lt;&gt; 0,(EXP(LN(1+(AD29/100))/($F$6-$D$6))-1)*100,0)</f>
        <v>-1.0121759389476348</v>
      </c>
      <c r="AE49" s="18">
        <f t="shared" si="60"/>
        <v>2.914830012727232</v>
      </c>
      <c r="AF49" s="18">
        <f t="shared" si="60"/>
        <v>2.2549832423452099</v>
      </c>
    </row>
    <row r="50" spans="1:32" x14ac:dyDescent="0.2">
      <c r="A50" t="str">
        <f>$A$12</f>
        <v>Skilled trades occupations</v>
      </c>
      <c r="B50" s="18">
        <f t="shared" si="42"/>
        <v>-1.1263445863380683</v>
      </c>
      <c r="C50" s="18">
        <f t="shared" si="42"/>
        <v>-9.4355530247274046</v>
      </c>
      <c r="D50" s="18">
        <f t="shared" si="42"/>
        <v>-0.54005479261314271</v>
      </c>
      <c r="E50" s="18">
        <f t="shared" si="42"/>
        <v>-0.73335222799242317</v>
      </c>
      <c r="F50" s="18">
        <f t="shared" si="54"/>
        <v>-0.66896152649422724</v>
      </c>
      <c r="H50" s="18">
        <f t="shared" si="51"/>
        <v>-0.66896152649422724</v>
      </c>
      <c r="I50" s="18">
        <f t="shared" si="51"/>
        <v>2.2573962713114071</v>
      </c>
      <c r="J50" s="18">
        <f t="shared" si="51"/>
        <v>1.7746173063878601</v>
      </c>
      <c r="L50" t="str">
        <f>$A$12</f>
        <v>Skilled trades occupations</v>
      </c>
      <c r="M50" s="18">
        <f t="shared" si="43"/>
        <v>-1.2686008930523629</v>
      </c>
      <c r="N50" s="18">
        <f t="shared" si="44"/>
        <v>-10.812885531857741</v>
      </c>
      <c r="O50" s="18">
        <f t="shared" si="45"/>
        <v>-0.68992266244710665</v>
      </c>
      <c r="P50" s="18">
        <f t="shared" si="46"/>
        <v>-0.97177653135376296</v>
      </c>
      <c r="Q50" s="18">
        <f t="shared" si="55"/>
        <v>-0.87791423568127636</v>
      </c>
      <c r="S50" s="18">
        <f t="shared" ref="S50:U50" si="61">IF($F$6-$D$6 &lt;&gt; 0,(EXP(LN(1+(S30/100))/($F$6-$D$6))-1)*100,0)</f>
        <v>-0.87791423568127636</v>
      </c>
      <c r="T50" s="18">
        <f t="shared" si="61"/>
        <v>2.1096985989597306</v>
      </c>
      <c r="U50" s="18">
        <f t="shared" si="61"/>
        <v>1.4653753347719345</v>
      </c>
      <c r="W50" t="str">
        <f>$A$12</f>
        <v>Skilled trades occupations</v>
      </c>
      <c r="X50" s="18">
        <f t="shared" si="47"/>
        <v>0.14328591805907731</v>
      </c>
      <c r="Y50" s="18">
        <f t="shared" si="48"/>
        <v>2.4295599142407198</v>
      </c>
      <c r="Z50" s="18">
        <f t="shared" si="49"/>
        <v>0.55626088788645056</v>
      </c>
      <c r="AA50" s="18">
        <f t="shared" si="50"/>
        <v>0.81548342218131786</v>
      </c>
      <c r="AB50" s="18">
        <f t="shared" si="57"/>
        <v>0.72900174613264035</v>
      </c>
      <c r="AD50" s="18">
        <f t="shared" ref="AD50:AF50" si="62">IF($F$6-$D$6 &lt;&gt; 0,(EXP(LN(1+(AD30/100))/($F$6-$D$6))-1)*100,0)</f>
        <v>0.72900174613264035</v>
      </c>
      <c r="AE50" s="18">
        <f t="shared" si="62"/>
        <v>3.2794257838230978</v>
      </c>
      <c r="AF50" s="18">
        <f t="shared" si="62"/>
        <v>3.7524192694624814</v>
      </c>
    </row>
    <row r="51" spans="1:32" x14ac:dyDescent="0.2">
      <c r="A51" t="str">
        <f>$A$13</f>
        <v>Caring, leisure and other service occupations</v>
      </c>
      <c r="B51" s="18">
        <f t="shared" si="42"/>
        <v>1.4719934949952052</v>
      </c>
      <c r="C51" s="18">
        <f t="shared" si="42"/>
        <v>-2.5173600591522849</v>
      </c>
      <c r="D51" s="18">
        <f t="shared" si="42"/>
        <v>-0.105474634348246</v>
      </c>
      <c r="E51" s="18">
        <f t="shared" si="42"/>
        <v>0.60022578738800902</v>
      </c>
      <c r="F51" s="18">
        <f t="shared" si="54"/>
        <v>0.36444011342477989</v>
      </c>
      <c r="H51" s="18">
        <f t="shared" si="51"/>
        <v>0.36444011342477989</v>
      </c>
      <c r="I51" s="18">
        <f t="shared" si="51"/>
        <v>3.0123680330021108</v>
      </c>
      <c r="J51" s="18">
        <f t="shared" si="51"/>
        <v>3.2550908024152392</v>
      </c>
      <c r="L51" t="str">
        <f>$A$13</f>
        <v>Caring, leisure and other service occupations</v>
      </c>
      <c r="M51" s="18">
        <f t="shared" si="43"/>
        <v>2.7978501302047931</v>
      </c>
      <c r="N51" s="18">
        <f t="shared" si="44"/>
        <v>1.3857552556159947</v>
      </c>
      <c r="O51" s="18">
        <f t="shared" si="45"/>
        <v>1.1525307217664205</v>
      </c>
      <c r="P51" s="18">
        <f t="shared" si="46"/>
        <v>1.1854617235437015</v>
      </c>
      <c r="Q51" s="18">
        <f t="shared" si="55"/>
        <v>1.1744835319073221</v>
      </c>
      <c r="S51" s="18">
        <f t="shared" ref="S51:U51" si="63">IF($F$6-$D$6 &lt;&gt; 0,(EXP(LN(1+(S31/100))/($F$6-$D$6))-1)*100,0)</f>
        <v>1.1744835319073221</v>
      </c>
      <c r="T51" s="18">
        <f t="shared" si="63"/>
        <v>2.6601413043872091</v>
      </c>
      <c r="U51" s="18">
        <f t="shared" si="63"/>
        <v>3.4945801998991444</v>
      </c>
      <c r="W51" t="str">
        <f>$A$13</f>
        <v>Caring, leisure and other service occupations</v>
      </c>
      <c r="X51" s="18">
        <f t="shared" si="47"/>
        <v>1.1922886933438015</v>
      </c>
      <c r="Y51" s="18">
        <f t="shared" si="48"/>
        <v>-3.3737323335874647</v>
      </c>
      <c r="Z51" s="18">
        <f t="shared" si="49"/>
        <v>-0.40425461473654334</v>
      </c>
      <c r="AA51" s="18">
        <f t="shared" si="50"/>
        <v>0.44975172098620231</v>
      </c>
      <c r="AB51" s="18">
        <f t="shared" si="57"/>
        <v>0.164272375448693</v>
      </c>
      <c r="AD51" s="18">
        <f t="shared" ref="AD51:AF51" si="64">IF($F$6-$D$6 &lt;&gt; 0,(EXP(LN(1+(AD31/100))/($F$6-$D$6))-1)*100,0)</f>
        <v>0.164272375448693</v>
      </c>
      <c r="AE51" s="18">
        <f t="shared" si="64"/>
        <v>3.0911205833301869</v>
      </c>
      <c r="AF51" s="18">
        <f t="shared" si="64"/>
        <v>3.198838619962574</v>
      </c>
    </row>
    <row r="52" spans="1:32" x14ac:dyDescent="0.2">
      <c r="A52" t="str">
        <f>$A$14</f>
        <v>Sales and customer service occupations</v>
      </c>
      <c r="B52" s="18">
        <f t="shared" si="42"/>
        <v>0.27194120696147905</v>
      </c>
      <c r="C52" s="18">
        <f t="shared" si="42"/>
        <v>-0.94213730434761223</v>
      </c>
      <c r="D52" s="18">
        <f t="shared" si="42"/>
        <v>-9.8362813719365949E-2</v>
      </c>
      <c r="E52" s="18">
        <f t="shared" si="42"/>
        <v>-2.3812336559803082E-2</v>
      </c>
      <c r="F52" s="18">
        <f t="shared" si="54"/>
        <v>-4.8668674947993651E-2</v>
      </c>
      <c r="H52" s="18">
        <f t="shared" si="51"/>
        <v>-4.8668674947993651E-2</v>
      </c>
      <c r="I52" s="18">
        <f t="shared" si="51"/>
        <v>2.5350147423627734</v>
      </c>
      <c r="J52" s="18">
        <f t="shared" si="51"/>
        <v>2.5007715074142123</v>
      </c>
      <c r="L52" t="str">
        <f>$A$14</f>
        <v>Sales and customer service occupations</v>
      </c>
      <c r="M52" s="18">
        <f t="shared" si="43"/>
        <v>1.7895056369273465</v>
      </c>
      <c r="N52" s="18">
        <f t="shared" si="44"/>
        <v>0.97847340953378659</v>
      </c>
      <c r="O52" s="18">
        <f t="shared" si="45"/>
        <v>0.91230736757859088</v>
      </c>
      <c r="P52" s="18">
        <f t="shared" si="46"/>
        <v>0.47740738659827198</v>
      </c>
      <c r="Q52" s="18">
        <f t="shared" si="55"/>
        <v>0.62216539361295009</v>
      </c>
      <c r="S52" s="18">
        <f t="shared" ref="S52:U52" si="65">IF($F$6-$D$6 &lt;&gt; 0,(EXP(LN(1+(S32/100))/($F$6-$D$6))-1)*100,0)</f>
        <v>0.62216539361295009</v>
      </c>
      <c r="T52" s="18">
        <f t="shared" si="65"/>
        <v>2.0743514413904318</v>
      </c>
      <c r="U52" s="18">
        <f t="shared" si="65"/>
        <v>2.5463843062433211</v>
      </c>
      <c r="W52" t="str">
        <f>$A$14</f>
        <v>Sales and customer service occupations</v>
      </c>
      <c r="X52" s="18">
        <f t="shared" si="47"/>
        <v>-0.72990106505437247</v>
      </c>
      <c r="Y52" s="18">
        <f t="shared" si="48"/>
        <v>-2.2919361835640695</v>
      </c>
      <c r="Z52" s="18">
        <f t="shared" si="49"/>
        <v>-0.8589294388213542</v>
      </c>
      <c r="AA52" s="18">
        <f t="shared" si="50"/>
        <v>-0.43830361897360115</v>
      </c>
      <c r="AB52" s="18">
        <f t="shared" si="57"/>
        <v>-0.57871014029720058</v>
      </c>
      <c r="AD52" s="18">
        <f t="shared" ref="AD52:AF52" si="66">IF($F$6-$D$6 &lt;&gt; 0,(EXP(LN(1+(AD32/100))/($F$6-$D$6))-1)*100,0)</f>
        <v>-0.57871014029720058</v>
      </c>
      <c r="AE52" s="18">
        <f t="shared" si="66"/>
        <v>2.8523169252379743</v>
      </c>
      <c r="AF52" s="18">
        <f t="shared" si="66"/>
        <v>2.4674629528868897</v>
      </c>
    </row>
    <row r="53" spans="1:32" x14ac:dyDescent="0.2">
      <c r="A53" t="str">
        <f>$A$15</f>
        <v>Process, plant and machine operatives</v>
      </c>
      <c r="B53" s="18">
        <f t="shared" si="42"/>
        <v>-0.79521819720189679</v>
      </c>
      <c r="C53" s="18">
        <f t="shared" si="42"/>
        <v>-6.798543123639389</v>
      </c>
      <c r="D53" s="18">
        <f t="shared" si="42"/>
        <v>0.39396676527432284</v>
      </c>
      <c r="E53" s="18">
        <f t="shared" si="42"/>
        <v>-0.7142767116730786</v>
      </c>
      <c r="F53" s="18">
        <f t="shared" si="54"/>
        <v>-0.34622824711120215</v>
      </c>
      <c r="H53" s="18">
        <f t="shared" si="51"/>
        <v>-0.34622824711120215</v>
      </c>
      <c r="I53" s="18">
        <f t="shared" si="51"/>
        <v>2.5713747621026961</v>
      </c>
      <c r="J53" s="18">
        <f t="shared" si="51"/>
        <v>2.3305931172221683</v>
      </c>
      <c r="L53" t="str">
        <f>$A$15</f>
        <v>Process, plant and machine operatives</v>
      </c>
      <c r="M53" s="18">
        <f t="shared" si="43"/>
        <v>-0.83674444372784373</v>
      </c>
      <c r="N53" s="18">
        <f t="shared" si="44"/>
        <v>-6.241918728988793</v>
      </c>
      <c r="O53" s="18">
        <f t="shared" si="45"/>
        <v>-0.23534159025030421</v>
      </c>
      <c r="P53" s="18">
        <f t="shared" si="46"/>
        <v>-0.85858628470912857</v>
      </c>
      <c r="Q53" s="18">
        <f t="shared" si="55"/>
        <v>-0.65127187015990851</v>
      </c>
      <c r="S53" s="18">
        <f t="shared" ref="S53:U53" si="67">IF($F$6-$D$6 &lt;&gt; 0,(EXP(LN(1+(S33/100))/($F$6-$D$6))-1)*100,0)</f>
        <v>-0.65127187015990851</v>
      </c>
      <c r="T53" s="18">
        <f t="shared" si="67"/>
        <v>2.4344337517044012</v>
      </c>
      <c r="U53" s="18">
        <f t="shared" si="67"/>
        <v>1.9758847179104588</v>
      </c>
      <c r="W53" t="str">
        <f>$A$15</f>
        <v>Process, plant and machine operatives</v>
      </c>
      <c r="X53" s="18">
        <f t="shared" si="47"/>
        <v>-0.55862475200307848</v>
      </c>
      <c r="Y53" s="18">
        <f t="shared" si="48"/>
        <v>-9.947762356637547</v>
      </c>
      <c r="Z53" s="18">
        <f t="shared" si="49"/>
        <v>3.8137018813567014</v>
      </c>
      <c r="AA53" s="18">
        <f t="shared" si="50"/>
        <v>-4.2895592478231492E-2</v>
      </c>
      <c r="AB53" s="18">
        <f t="shared" si="57"/>
        <v>1.2264493852500058</v>
      </c>
      <c r="AD53" s="18">
        <f t="shared" ref="AD53:AF53" si="68">IF($F$6-$D$6 &lt;&gt; 0,(EXP(LN(1+(AD33/100))/($F$6-$D$6))-1)*100,0)</f>
        <v>1.2264493852500058</v>
      </c>
      <c r="AE53" s="18">
        <f t="shared" si="68"/>
        <v>3.3299751876355144</v>
      </c>
      <c r="AF53" s="18">
        <f t="shared" si="68"/>
        <v>4.1306112449157606</v>
      </c>
    </row>
    <row r="54" spans="1:32" x14ac:dyDescent="0.2">
      <c r="A54" t="str">
        <f>$A$16</f>
        <v>Elementary occupations</v>
      </c>
      <c r="B54" s="18">
        <f t="shared" si="42"/>
        <v>-1.5468640304042602</v>
      </c>
      <c r="C54" s="18">
        <f t="shared" si="42"/>
        <v>-8.2376618753965296</v>
      </c>
      <c r="D54" s="18">
        <f t="shared" si="42"/>
        <v>0.45444602297870507</v>
      </c>
      <c r="E54" s="18">
        <f t="shared" si="42"/>
        <v>-0.52420788407809837</v>
      </c>
      <c r="F54" s="18">
        <f t="shared" si="54"/>
        <v>-0.19905389562788756</v>
      </c>
      <c r="H54" s="18">
        <f t="shared" si="51"/>
        <v>-0.19905389562788756</v>
      </c>
      <c r="I54" s="18">
        <f t="shared" si="51"/>
        <v>2.6111569374195787</v>
      </c>
      <c r="J54" s="18">
        <f t="shared" si="51"/>
        <v>2.4730253413812964</v>
      </c>
      <c r="L54" t="str">
        <f>$A$16</f>
        <v>Elementary occupations</v>
      </c>
      <c r="M54" s="18">
        <f t="shared" si="43"/>
        <v>-2.0387663420286528</v>
      </c>
      <c r="N54" s="18">
        <f t="shared" si="44"/>
        <v>-4.6953882017553568</v>
      </c>
      <c r="O54" s="18">
        <f t="shared" si="45"/>
        <v>0.98349726764239698</v>
      </c>
      <c r="P54" s="18">
        <f t="shared" si="46"/>
        <v>-0.38615884585063709</v>
      </c>
      <c r="Q54" s="18">
        <f t="shared" si="55"/>
        <v>6.8316552813629805E-2</v>
      </c>
      <c r="S54" s="18">
        <f t="shared" ref="S54:U54" si="69">IF($F$6-$D$6 &lt;&gt; 0,(EXP(LN(1+(S34/100))/($F$6-$D$6))-1)*100,0)</f>
        <v>6.8316552813629805E-2</v>
      </c>
      <c r="T54" s="18">
        <f t="shared" si="69"/>
        <v>2.2268837198580194</v>
      </c>
      <c r="U54" s="18">
        <f t="shared" si="69"/>
        <v>2.2771407831601698</v>
      </c>
      <c r="W54" t="str">
        <f>$A$16</f>
        <v>Elementary occupations</v>
      </c>
      <c r="X54" s="18">
        <f t="shared" si="47"/>
        <v>-0.95314401735530074</v>
      </c>
      <c r="Y54" s="18">
        <f t="shared" si="48"/>
        <v>-12.396976916911772</v>
      </c>
      <c r="Z54" s="18">
        <f t="shared" si="49"/>
        <v>-0.23801304329867934</v>
      </c>
      <c r="AA54" s="18">
        <f t="shared" si="50"/>
        <v>-0.71442176610999608</v>
      </c>
      <c r="AB54" s="18">
        <f t="shared" si="57"/>
        <v>-0.55587218181969433</v>
      </c>
      <c r="AD54" s="18">
        <f t="shared" ref="AD54:AF54" si="70">IF($F$6-$D$6 &lt;&gt; 0,(EXP(LN(1+(AD34/100))/($F$6-$D$6))-1)*100,0)</f>
        <v>-0.55587218181969433</v>
      </c>
      <c r="AE54" s="18">
        <f t="shared" si="70"/>
        <v>3.074442062756555</v>
      </c>
      <c r="AF54" s="18">
        <f t="shared" si="70"/>
        <v>2.7158620310120396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1.0056251820666606</v>
      </c>
      <c r="C56" s="26">
        <f>IF(D$6-C$6 &lt;&gt; 0,(EXP(LN(D18/C18)/(D$6-C$6))-1)*100,0)</f>
        <v>1.0325139801515615</v>
      </c>
      <c r="D56" s="26">
        <f>IF(E$6-D$6 &lt;&gt; 0,(EXP(LN(E18/D18)/(E$6-D$6))-1)*100,0)</f>
        <v>0.2549036886893008</v>
      </c>
      <c r="E56" s="26">
        <f>IF(F$6-E$6 &lt;&gt; 0,(EXP(LN(F18/E18)/(F$6-E$6))-1)*100,0)</f>
        <v>0.28548224299045355</v>
      </c>
      <c r="F56" s="26">
        <f t="shared" si="54"/>
        <v>0.27528835539654128</v>
      </c>
      <c r="H56" s="26">
        <f t="shared" si="51"/>
        <v>0.27528835539654128</v>
      </c>
      <c r="I56" s="26">
        <f t="shared" ref="I56" si="71">IF($F$6-$D$6 &lt;&gt; 0,(EXP(LN(1+(I36/100))/($F$6-$D$6))-1)*100,0)</f>
        <v>2.7078096122053807</v>
      </c>
      <c r="J56" s="26">
        <f t="shared" ref="J56" si="72">IF($F$6-$D$6 &lt;&gt; 0,(EXP(LN(1+(J36/100))/($F$6-$D$6))-1)*100,0)</f>
        <v>2.8983897599012431</v>
      </c>
      <c r="L56" s="24" t="str">
        <f>$A$18</f>
        <v>All occupations</v>
      </c>
      <c r="M56" s="26">
        <f>IF(N$6-M$6 &lt;&gt; 0,(EXP(LN(N18/M18)/(N$6-M$6))-1)*100,0)</f>
        <v>0.91802937013398811</v>
      </c>
      <c r="N56" s="26">
        <f>IF(O$6-N$6 &lt;&gt; 0,(EXP(LN(O18/N18)/(O$6-N$6))-1)*100,0)</f>
        <v>0.8465045756603562</v>
      </c>
      <c r="O56" s="26">
        <f>IF(P$6-O$6 &lt;&gt; 0,(EXP(LN(P18/O18)/(P$6-O$6))-1)*100,0)</f>
        <v>0.18403348063715796</v>
      </c>
      <c r="P56" s="26">
        <f>IF(Q$6-P$6 &lt;&gt; 0,(EXP(LN(Q18/P18)/(Q$6-P$6))-1)*100,0)</f>
        <v>0.18256402327325727</v>
      </c>
      <c r="Q56" s="26">
        <f t="shared" ref="Q56" si="73">IF(Q$6-O$6 &lt;&gt; 0,(EXP(LN(Q18/O18)/(Q$6-O$6))-1)*100,0)</f>
        <v>0.18305383999972502</v>
      </c>
      <c r="S56" s="26">
        <f t="shared" ref="S56:U56" si="74">IF($F$6-$D$6 &lt;&gt; 0,(EXP(LN(1+(S36/100))/($F$6-$D$6))-1)*100,0)</f>
        <v>0.18305383999972502</v>
      </c>
      <c r="T56" s="26">
        <f t="shared" si="74"/>
        <v>2.2971267722084798</v>
      </c>
      <c r="U56" s="26">
        <f t="shared" si="74"/>
        <v>2.4308130889376667</v>
      </c>
      <c r="W56" s="24" t="str">
        <f>$A$18</f>
        <v>All occupations</v>
      </c>
      <c r="X56" s="26">
        <f>IF(Y$6-X$6 &lt;&gt; 0,(EXP(LN(Y18/X18)/(Y$6-X$6))-1)*100,0)</f>
        <v>1.1016224904980998</v>
      </c>
      <c r="Y56" s="26">
        <f>IF(Z$6-Y$6 &lt;&gt; 0,(EXP(LN(Z18/Y18)/(Z$6-Y$6))-1)*100,0)</f>
        <v>1.2354397711251686</v>
      </c>
      <c r="Z56" s="26">
        <f>IF(AA$6-Z$6 &lt;&gt; 0,(EXP(LN(AA18/Z18)/(AA$6-Z$6))-1)*100,0)</f>
        <v>0.33169551807872288</v>
      </c>
      <c r="AA56" s="26">
        <f>IF(AB$6-AA$6 &lt;&gt; 0,(EXP(LN(AB18/AA18)/(AB$6-AA$6))-1)*100,0)</f>
        <v>0.39545266229839005</v>
      </c>
      <c r="AB56" s="26">
        <f t="shared" ref="AB56" si="75">IF(AB$6-Z$6 &lt;&gt; 0,(EXP(LN(AB18/Z18)/(AB$6-Z$6))-1)*100,0)</f>
        <v>0.37419578045756463</v>
      </c>
      <c r="AD56" s="26">
        <f t="shared" ref="AD56:AF56" si="76">IF($F$6-$D$6 &lt;&gt; 0,(EXP(LN(1+(AD36/100))/($F$6-$D$6))-1)*100,0)</f>
        <v>0.37419578045756463</v>
      </c>
      <c r="AE56" s="26">
        <f t="shared" si="76"/>
        <v>3.1295039263769198</v>
      </c>
      <c r="AF56" s="26">
        <f t="shared" si="76"/>
        <v>3.3749184832118306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15.364400774578286</v>
      </c>
      <c r="C64" s="27">
        <f t="shared" si="77"/>
        <v>6.8929347902902975</v>
      </c>
      <c r="D64" s="27">
        <f t="shared" si="77"/>
        <v>-9.2617673773994653</v>
      </c>
      <c r="E64" s="27">
        <f t="shared" si="77"/>
        <v>10.815623736705021</v>
      </c>
      <c r="F64" s="27">
        <f>F8-D8</f>
        <v>1.5538563593055557</v>
      </c>
      <c r="L64" t="str">
        <f>$A$8</f>
        <v>Managers, directors and senior officials</v>
      </c>
      <c r="M64" s="27">
        <f t="shared" ref="M64:M72" si="78">N8-M8</f>
        <v>7.9047407917599628</v>
      </c>
      <c r="N64" s="27">
        <f t="shared" ref="N64:N72" si="79">O8-N8</f>
        <v>3.7867483739398153</v>
      </c>
      <c r="O64" s="27">
        <f t="shared" ref="O64:O72" si="80">P8-O8</f>
        <v>-6.7494946670670402</v>
      </c>
      <c r="P64" s="27">
        <f t="shared" ref="P64:P72" si="81">Q8-P8</f>
        <v>3.7489862437491581</v>
      </c>
      <c r="Q64" s="27">
        <f>Q8-O8</f>
        <v>-3.000508423317882</v>
      </c>
      <c r="W64" t="str">
        <f>$A$8</f>
        <v>Managers, directors and senior officials</v>
      </c>
      <c r="X64" s="27">
        <f t="shared" ref="X64:X72" si="82">Y8-X8</f>
        <v>7.4596599828181951</v>
      </c>
      <c r="Y64" s="27">
        <f t="shared" ref="Y64:Y72" si="83">Z8-Y8</f>
        <v>3.1061864163503827</v>
      </c>
      <c r="Z64" s="27">
        <f t="shared" ref="Z64:Z72" si="84">AA8-Z8</f>
        <v>-2.5122727103322688</v>
      </c>
      <c r="AA64" s="27">
        <f t="shared" ref="AA64:AA72" si="85">AB8-AA8</f>
        <v>7.0666374929557207</v>
      </c>
      <c r="AB64" s="27">
        <f>AB8-Z8</f>
        <v>4.5543647826234519</v>
      </c>
    </row>
    <row r="65" spans="1:31" x14ac:dyDescent="0.2">
      <c r="A65" t="str">
        <f>$A$9</f>
        <v>Professional occupations</v>
      </c>
      <c r="B65" s="27">
        <f t="shared" si="77"/>
        <v>34.49698055675384</v>
      </c>
      <c r="C65" s="27">
        <f t="shared" si="77"/>
        <v>17.471202335347868</v>
      </c>
      <c r="D65" s="27">
        <f t="shared" si="77"/>
        <v>14.792659603444349</v>
      </c>
      <c r="E65" s="27">
        <f t="shared" si="77"/>
        <v>29.111921386166273</v>
      </c>
      <c r="F65" s="27">
        <f t="shared" ref="F65:F72" si="86">F9-D9</f>
        <v>43.904580989610622</v>
      </c>
      <c r="L65" t="str">
        <f>$A$9</f>
        <v>Professional occupations</v>
      </c>
      <c r="M65" s="27">
        <f t="shared" si="78"/>
        <v>17.813801794462876</v>
      </c>
      <c r="N65" s="27">
        <f t="shared" si="79"/>
        <v>7.2461891262041149</v>
      </c>
      <c r="O65" s="27">
        <f t="shared" si="80"/>
        <v>9.8648887234404867</v>
      </c>
      <c r="P65" s="27">
        <f t="shared" si="81"/>
        <v>10.411595474734327</v>
      </c>
      <c r="Q65" s="27">
        <f t="shared" ref="Q65:Q72" si="87">Q9-O9</f>
        <v>20.276484198174813</v>
      </c>
      <c r="W65" t="str">
        <f>$A$9</f>
        <v>Professional occupations</v>
      </c>
      <c r="X65" s="27">
        <f t="shared" si="82"/>
        <v>16.683178762291035</v>
      </c>
      <c r="Y65" s="27">
        <f t="shared" si="83"/>
        <v>10.225013209143839</v>
      </c>
      <c r="Z65" s="27">
        <f t="shared" si="84"/>
        <v>4.9277708800036066</v>
      </c>
      <c r="AA65" s="27">
        <f t="shared" si="85"/>
        <v>18.700325911432003</v>
      </c>
      <c r="AB65" s="27">
        <f t="shared" ref="AB65:AB72" si="88">AB9-Z9</f>
        <v>23.62809679143561</v>
      </c>
    </row>
    <row r="66" spans="1:31" x14ac:dyDescent="0.2">
      <c r="A66" t="str">
        <f>$A$10</f>
        <v>Associate professional occupations</v>
      </c>
      <c r="B66" s="27">
        <f t="shared" si="77"/>
        <v>14.11447984451749</v>
      </c>
      <c r="C66" s="27">
        <f t="shared" si="77"/>
        <v>10.937592790253433</v>
      </c>
      <c r="D66" s="27">
        <f t="shared" si="77"/>
        <v>6.019935971093048</v>
      </c>
      <c r="E66" s="27">
        <f t="shared" si="77"/>
        <v>15.129441505151561</v>
      </c>
      <c r="F66" s="27">
        <f t="shared" si="86"/>
        <v>21.149377476244609</v>
      </c>
      <c r="L66" t="str">
        <f>$A$10</f>
        <v>Associate professional occupations</v>
      </c>
      <c r="M66" s="27">
        <f t="shared" si="78"/>
        <v>8.0956312011621492</v>
      </c>
      <c r="N66" s="27">
        <f t="shared" si="79"/>
        <v>4.9043997989417534</v>
      </c>
      <c r="O66" s="27">
        <f t="shared" si="80"/>
        <v>-4.2932568261869193</v>
      </c>
      <c r="P66" s="27">
        <f t="shared" si="81"/>
        <v>2.3347767644936539</v>
      </c>
      <c r="Q66" s="27">
        <f t="shared" si="87"/>
        <v>-1.9584800616932654</v>
      </c>
      <c r="W66" t="str">
        <f>$A$10</f>
        <v>Associate professional occupations</v>
      </c>
      <c r="X66" s="27">
        <f t="shared" si="82"/>
        <v>6.0188486433555113</v>
      </c>
      <c r="Y66" s="27">
        <f t="shared" si="83"/>
        <v>6.0331929913117079</v>
      </c>
      <c r="Z66" s="27">
        <f t="shared" si="84"/>
        <v>10.313192797279783</v>
      </c>
      <c r="AA66" s="27">
        <f t="shared" si="85"/>
        <v>12.794664740658135</v>
      </c>
      <c r="AB66" s="27">
        <f t="shared" si="88"/>
        <v>23.107857537937917</v>
      </c>
    </row>
    <row r="67" spans="1:31" x14ac:dyDescent="0.2">
      <c r="A67" t="str">
        <f>$A$11</f>
        <v>Administrative and secretarial occupations</v>
      </c>
      <c r="B67" s="27">
        <f t="shared" si="77"/>
        <v>-7.597800476757385</v>
      </c>
      <c r="C67" s="27">
        <f t="shared" si="77"/>
        <v>9.3586152489780261</v>
      </c>
      <c r="D67" s="27">
        <f t="shared" si="77"/>
        <v>3.7246790019054004</v>
      </c>
      <c r="E67" s="27">
        <f t="shared" si="77"/>
        <v>-6.6714095019043214</v>
      </c>
      <c r="F67" s="27">
        <f t="shared" si="86"/>
        <v>-2.946730499998921</v>
      </c>
      <c r="L67" t="str">
        <f>$A$11</f>
        <v>Administrative and secretarial occupations</v>
      </c>
      <c r="M67" s="27">
        <f t="shared" si="78"/>
        <v>-2.0566676527328625</v>
      </c>
      <c r="N67" s="27">
        <f t="shared" si="79"/>
        <v>8.2720776397071205</v>
      </c>
      <c r="O67" s="27">
        <f t="shared" si="80"/>
        <v>4.3953768395848485</v>
      </c>
      <c r="P67" s="27">
        <f t="shared" si="81"/>
        <v>7.1882790832611718</v>
      </c>
      <c r="Q67" s="27">
        <f t="shared" si="87"/>
        <v>11.58365592284602</v>
      </c>
      <c r="W67" t="str">
        <f>$A$11</f>
        <v>Administrative and secretarial occupations</v>
      </c>
      <c r="X67" s="27">
        <f t="shared" si="82"/>
        <v>-5.5411328240244302</v>
      </c>
      <c r="Y67" s="27">
        <f t="shared" si="83"/>
        <v>1.0865376092707777</v>
      </c>
      <c r="Z67" s="27">
        <f t="shared" si="84"/>
        <v>-0.67069783767927049</v>
      </c>
      <c r="AA67" s="27">
        <f t="shared" si="85"/>
        <v>-13.859688585165699</v>
      </c>
      <c r="AB67" s="27">
        <f t="shared" si="88"/>
        <v>-14.53038642284497</v>
      </c>
    </row>
    <row r="68" spans="1:31" x14ac:dyDescent="0.2">
      <c r="A68" t="str">
        <f>$A$12</f>
        <v>Skilled trades occupations</v>
      </c>
      <c r="B68" s="27">
        <f t="shared" si="77"/>
        <v>-5.553021776856383</v>
      </c>
      <c r="C68" s="27">
        <f t="shared" si="77"/>
        <v>-11.303999208813181</v>
      </c>
      <c r="D68" s="27">
        <f t="shared" si="77"/>
        <v>-2.8982743528971469</v>
      </c>
      <c r="E68" s="27">
        <f t="shared" si="77"/>
        <v>-7.4935627318967732</v>
      </c>
      <c r="F68" s="27">
        <f t="shared" si="86"/>
        <v>-10.39183708479392</v>
      </c>
      <c r="L68" t="str">
        <f>$A$12</f>
        <v>Skilled trades occupations</v>
      </c>
      <c r="M68" s="27">
        <f t="shared" si="78"/>
        <v>-5.6241832334240058</v>
      </c>
      <c r="N68" s="27">
        <f t="shared" si="79"/>
        <v>-11.606734448377225</v>
      </c>
      <c r="O68" s="27">
        <f t="shared" si="80"/>
        <v>-3.2572300046191742</v>
      </c>
      <c r="P68" s="27">
        <f t="shared" si="81"/>
        <v>-8.6037905835045336</v>
      </c>
      <c r="Q68" s="27">
        <f t="shared" si="87"/>
        <v>-11.861020588123708</v>
      </c>
      <c r="W68" t="str">
        <f>$A$12</f>
        <v>Skilled trades occupations</v>
      </c>
      <c r="X68" s="27">
        <f t="shared" si="82"/>
        <v>7.1161456567519821E-2</v>
      </c>
      <c r="Y68" s="27">
        <f t="shared" si="83"/>
        <v>0.30273523956402215</v>
      </c>
      <c r="Z68" s="27">
        <f t="shared" si="84"/>
        <v>0.35895565172203447</v>
      </c>
      <c r="AA68" s="27">
        <f t="shared" si="85"/>
        <v>1.1102278516077035</v>
      </c>
      <c r="AB68" s="27">
        <f t="shared" si="88"/>
        <v>1.469183503329738</v>
      </c>
    </row>
    <row r="69" spans="1:31" x14ac:dyDescent="0.2">
      <c r="A69" t="str">
        <f>$A$13</f>
        <v>Caring, leisure and other service occupations</v>
      </c>
      <c r="B69" s="27">
        <f t="shared" si="77"/>
        <v>6.8740565855637499</v>
      </c>
      <c r="C69" s="27">
        <f t="shared" si="77"/>
        <v>-3.047895564309357</v>
      </c>
      <c r="D69" s="27">
        <f t="shared" si="77"/>
        <v>-0.62113202030603532</v>
      </c>
      <c r="E69" s="27">
        <f t="shared" si="77"/>
        <v>7.2404334937315724</v>
      </c>
      <c r="F69" s="27">
        <f t="shared" si="86"/>
        <v>6.6193014734255371</v>
      </c>
      <c r="L69" t="str">
        <f>$A$13</f>
        <v>Caring, leisure and other service occupations</v>
      </c>
      <c r="M69" s="27">
        <f t="shared" si="78"/>
        <v>2.2766074976066299</v>
      </c>
      <c r="N69" s="27">
        <f t="shared" si="79"/>
        <v>0.30188649041444293</v>
      </c>
      <c r="O69" s="27">
        <f t="shared" si="80"/>
        <v>1.3024682173691815</v>
      </c>
      <c r="P69" s="27">
        <f t="shared" si="81"/>
        <v>2.9254029253340015</v>
      </c>
      <c r="Q69" s="27">
        <f t="shared" si="87"/>
        <v>4.227871142703183</v>
      </c>
      <c r="W69" t="str">
        <f>$A$13</f>
        <v>Caring, leisure and other service occupations</v>
      </c>
      <c r="X69" s="27">
        <f t="shared" si="82"/>
        <v>4.5974490879571732</v>
      </c>
      <c r="Y69" s="27">
        <f t="shared" si="83"/>
        <v>-3.3497820547238746</v>
      </c>
      <c r="Z69" s="27">
        <f t="shared" si="84"/>
        <v>-1.9236002376752168</v>
      </c>
      <c r="AA69" s="27">
        <f t="shared" si="85"/>
        <v>4.3150305683976171</v>
      </c>
      <c r="AB69" s="27">
        <f t="shared" si="88"/>
        <v>2.3914303307224003</v>
      </c>
    </row>
    <row r="70" spans="1:31" x14ac:dyDescent="0.2">
      <c r="A70" t="str">
        <f>$A$14</f>
        <v>Sales and customer service occupations</v>
      </c>
      <c r="B70" s="27">
        <f t="shared" si="77"/>
        <v>1.1173804043919802</v>
      </c>
      <c r="C70" s="27">
        <f t="shared" si="77"/>
        <v>-0.97437648379727193</v>
      </c>
      <c r="D70" s="27">
        <f t="shared" si="77"/>
        <v>-0.50286119874041901</v>
      </c>
      <c r="E70" s="27">
        <f t="shared" si="77"/>
        <v>-0.24249414791535173</v>
      </c>
      <c r="F70" s="27">
        <f t="shared" si="86"/>
        <v>-0.74535534665577075</v>
      </c>
      <c r="L70" t="str">
        <f>$A$14</f>
        <v>Sales and customer service occupations</v>
      </c>
      <c r="M70" s="27">
        <f t="shared" si="78"/>
        <v>2.923482147158893</v>
      </c>
      <c r="N70" s="27">
        <f t="shared" si="79"/>
        <v>0.41766543620654772</v>
      </c>
      <c r="O70" s="27">
        <f t="shared" si="80"/>
        <v>2.0023665784579379</v>
      </c>
      <c r="P70" s="27">
        <f t="shared" si="81"/>
        <v>2.2002227658747984</v>
      </c>
      <c r="Q70" s="27">
        <f t="shared" si="87"/>
        <v>4.2025893443327362</v>
      </c>
      <c r="W70" t="str">
        <f>$A$14</f>
        <v>Sales and customer service occupations</v>
      </c>
      <c r="X70" s="27">
        <f t="shared" si="82"/>
        <v>-1.8061017427670407</v>
      </c>
      <c r="Y70" s="27">
        <f t="shared" si="83"/>
        <v>-1.3920419200036989</v>
      </c>
      <c r="Z70" s="27">
        <f t="shared" si="84"/>
        <v>-2.5052277771985132</v>
      </c>
      <c r="AA70" s="27">
        <f t="shared" si="85"/>
        <v>-2.442716913790079</v>
      </c>
      <c r="AB70" s="27">
        <f t="shared" si="88"/>
        <v>-4.9479446909885922</v>
      </c>
    </row>
    <row r="71" spans="1:31" x14ac:dyDescent="0.2">
      <c r="A71" t="str">
        <f>$A$15</f>
        <v>Process, plant and machine operatives</v>
      </c>
      <c r="B71" s="27">
        <f t="shared" si="77"/>
        <v>-2.8238149022126322</v>
      </c>
      <c r="C71" s="27">
        <f t="shared" si="77"/>
        <v>-5.9158887049692339</v>
      </c>
      <c r="D71" s="27">
        <f t="shared" si="77"/>
        <v>1.6101946282295501</v>
      </c>
      <c r="E71" s="27">
        <f t="shared" si="77"/>
        <v>-5.7215549336704896</v>
      </c>
      <c r="F71" s="27">
        <f t="shared" si="86"/>
        <v>-4.1113603054409396</v>
      </c>
      <c r="L71" t="str">
        <f>$A$15</f>
        <v>Process, plant and machine operatives</v>
      </c>
      <c r="M71" s="27">
        <f t="shared" si="78"/>
        <v>-2.5276386973117155</v>
      </c>
      <c r="N71" s="27">
        <f t="shared" si="79"/>
        <v>-4.6157050974548213</v>
      </c>
      <c r="O71" s="27">
        <f t="shared" si="80"/>
        <v>-0.81199469834294291</v>
      </c>
      <c r="P71" s="27">
        <f t="shared" si="81"/>
        <v>-5.6607943854960325</v>
      </c>
      <c r="Q71" s="27">
        <f t="shared" si="87"/>
        <v>-6.4727890838389754</v>
      </c>
      <c r="W71" t="str">
        <f>$A$15</f>
        <v>Process, plant and machine operatives</v>
      </c>
      <c r="X71" s="27">
        <f t="shared" si="82"/>
        <v>-0.29617620490100371</v>
      </c>
      <c r="Y71" s="27">
        <f t="shared" si="83"/>
        <v>-1.3001836075145476</v>
      </c>
      <c r="Z71" s="27">
        <f t="shared" si="84"/>
        <v>2.4221893265725498</v>
      </c>
      <c r="AA71" s="27">
        <f t="shared" si="85"/>
        <v>-6.0760548174421558E-2</v>
      </c>
      <c r="AB71" s="27">
        <f t="shared" si="88"/>
        <v>2.3614287783981283</v>
      </c>
    </row>
    <row r="72" spans="1:31" x14ac:dyDescent="0.2">
      <c r="A72" t="str">
        <f>$A$16</f>
        <v>Elementary occupations</v>
      </c>
      <c r="B72" s="27">
        <f t="shared" si="77"/>
        <v>-8.5366610099777347</v>
      </c>
      <c r="C72" s="27">
        <f t="shared" si="77"/>
        <v>-10.9291852029815</v>
      </c>
      <c r="D72" s="27">
        <f t="shared" si="77"/>
        <v>2.7915657446711748</v>
      </c>
      <c r="E72" s="27">
        <f t="shared" si="77"/>
        <v>-6.3763988063680586</v>
      </c>
      <c r="F72" s="27">
        <f t="shared" si="86"/>
        <v>-3.5848330616968838</v>
      </c>
      <c r="L72" t="str">
        <f>$A$16</f>
        <v>Elementary occupations</v>
      </c>
      <c r="M72" s="27">
        <f t="shared" si="78"/>
        <v>-6.153643188173902</v>
      </c>
      <c r="N72" s="27">
        <f t="shared" si="79"/>
        <v>-3.3643163187359448</v>
      </c>
      <c r="O72" s="27">
        <f t="shared" si="80"/>
        <v>3.4247179365723923</v>
      </c>
      <c r="P72" s="27">
        <f t="shared" si="81"/>
        <v>-2.7215897885023708</v>
      </c>
      <c r="Q72" s="27">
        <f t="shared" si="87"/>
        <v>0.70312814807002155</v>
      </c>
      <c r="W72" t="str">
        <f>$A$16</f>
        <v>Elementary occupations</v>
      </c>
      <c r="X72" s="27">
        <f t="shared" si="82"/>
        <v>-2.3830178218037119</v>
      </c>
      <c r="Y72" s="27">
        <f t="shared" si="83"/>
        <v>-7.5648688842455982</v>
      </c>
      <c r="Z72" s="27">
        <f t="shared" si="84"/>
        <v>-0.63315219190117489</v>
      </c>
      <c r="AA72" s="27">
        <f t="shared" si="85"/>
        <v>-3.6548090178657446</v>
      </c>
      <c r="AB72" s="27">
        <f t="shared" si="88"/>
        <v>-4.2879612097669195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47.456000000001268</v>
      </c>
      <c r="C74" s="29">
        <f t="shared" ref="C74" si="89">D18-C18</f>
        <v>12.488999999998896</v>
      </c>
      <c r="D74" s="29">
        <f>E18-D18</f>
        <v>15.655000000000427</v>
      </c>
      <c r="E74" s="29">
        <f>F18-E18</f>
        <v>35.791999999999462</v>
      </c>
      <c r="F74" s="29">
        <f>F18-D18</f>
        <v>51.446999999999889</v>
      </c>
      <c r="L74" s="24" t="str">
        <f>$A$18</f>
        <v>All occupations</v>
      </c>
      <c r="M74" s="29">
        <f>N18-M18</f>
        <v>22.652130660508078</v>
      </c>
      <c r="N74" s="29">
        <f t="shared" ref="N74" si="90">O18-N18</f>
        <v>5.3422110008458503</v>
      </c>
      <c r="O74" s="29">
        <f>P18-O18</f>
        <v>5.8778420992086922</v>
      </c>
      <c r="P74" s="29">
        <f>Q18-P18</f>
        <v>11.82308849994422</v>
      </c>
      <c r="Q74" s="29">
        <f>Q18-O18</f>
        <v>17.700930599152912</v>
      </c>
      <c r="W74" s="24" t="str">
        <f>$A$18</f>
        <v>All occupations</v>
      </c>
      <c r="X74" s="29">
        <f>Y18-X18</f>
        <v>24.803869339493076</v>
      </c>
      <c r="Y74" s="29">
        <f t="shared" ref="Y74" si="91">Z18-Y18</f>
        <v>7.1467889991531592</v>
      </c>
      <c r="Z74" s="29">
        <f>AA18-Z18</f>
        <v>9.7771579007916216</v>
      </c>
      <c r="AA74" s="29">
        <f>AB18-AA18</f>
        <v>23.968911500055242</v>
      </c>
      <c r="AB74" s="29">
        <f>AB18-Z18</f>
        <v>33.746069400846864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102.83046228241915</v>
      </c>
      <c r="C80" s="11">
        <f t="shared" si="92"/>
        <v>118.19486305699743</v>
      </c>
      <c r="D80" s="11">
        <f t="shared" si="92"/>
        <v>125.08779784728773</v>
      </c>
      <c r="E80" s="11">
        <f t="shared" si="92"/>
        <v>115.82603046988827</v>
      </c>
      <c r="F80" s="11">
        <f t="shared" si="92"/>
        <v>126.64165420659329</v>
      </c>
      <c r="H80" s="40">
        <f>IF(D$6-B$6 &lt;&gt; 0,(EXP(LN(D8/B8)/(D$6-B$6))-1)*100,0)</f>
        <v>3.9964780565619806</v>
      </c>
      <c r="I80" s="40">
        <f t="shared" ref="I80:I88" si="93">F46</f>
        <v>8.2337907311780256E-2</v>
      </c>
      <c r="L80" t="str">
        <f t="shared" ref="L80:Q88" si="94">L8</f>
        <v>Managers, directors and senior officials</v>
      </c>
      <c r="M80" s="11">
        <f t="shared" si="94"/>
        <v>66.696991968990972</v>
      </c>
      <c r="N80" s="11">
        <f t="shared" si="94"/>
        <v>74.601732760750934</v>
      </c>
      <c r="O80" s="11">
        <f t="shared" si="94"/>
        <v>78.38848113469075</v>
      </c>
      <c r="P80" s="11">
        <f t="shared" si="94"/>
        <v>71.63898646762371</v>
      </c>
      <c r="Q80" s="11">
        <f t="shared" si="94"/>
        <v>75.387972711372868</v>
      </c>
      <c r="S80" s="40">
        <f t="shared" ref="S80:S88" si="95">IF(O$6-M$6 &lt;&gt; 0,(EXP(LN(O8/M8)/(O$6-M$6))-1)*100,0)</f>
        <v>3.2830847205580049</v>
      </c>
      <c r="T80" s="40">
        <f t="shared" ref="T80:T88" si="96">Q46</f>
        <v>-0.25985674020472249</v>
      </c>
      <c r="W80" t="str">
        <f t="shared" ref="W80:AB88" si="97">W8</f>
        <v>Managers, directors and senior officials</v>
      </c>
      <c r="X80" s="11">
        <f t="shared" si="97"/>
        <v>36.133470313428333</v>
      </c>
      <c r="Y80" s="11">
        <f t="shared" si="97"/>
        <v>43.593130296246528</v>
      </c>
      <c r="Z80" s="11">
        <f t="shared" si="97"/>
        <v>46.699316712596911</v>
      </c>
      <c r="AA80" s="11">
        <f t="shared" si="97"/>
        <v>44.187044002264642</v>
      </c>
      <c r="AB80" s="11">
        <f t="shared" si="97"/>
        <v>51.253681495220363</v>
      </c>
      <c r="AD80" s="40">
        <f t="shared" ref="AD80:AD88" si="98">IF(Z$6-X$6 &lt;&gt; 0,(EXP(LN(Z8/X8)/(Z$6-X$6))-1)*100,0)</f>
        <v>5.2640730548384473</v>
      </c>
      <c r="AE80" s="40">
        <f t="shared" ref="AE80:AE88" si="99">AB46</f>
        <v>0.62231448933149913</v>
      </c>
    </row>
    <row r="81" spans="1:31" x14ac:dyDescent="0.2">
      <c r="A81" t="str">
        <f t="shared" si="92"/>
        <v>Professional occupations</v>
      </c>
      <c r="B81" s="11">
        <f t="shared" si="92"/>
        <v>204.29189104282887</v>
      </c>
      <c r="C81" s="11">
        <f t="shared" si="92"/>
        <v>238.78887159958271</v>
      </c>
      <c r="D81" s="11">
        <f t="shared" si="92"/>
        <v>256.26007393493057</v>
      </c>
      <c r="E81" s="11">
        <f t="shared" si="92"/>
        <v>271.05273353837492</v>
      </c>
      <c r="F81" s="11">
        <f t="shared" si="92"/>
        <v>300.1646549245412</v>
      </c>
      <c r="H81" s="40">
        <f t="shared" ref="H81:H88" si="100">IF(D$6-B$6 &lt;&gt; 0,(EXP(LN(D9/B9)/(D$6-B$6))-1)*100,0)</f>
        <v>4.6371648045755665</v>
      </c>
      <c r="I81" s="40">
        <f t="shared" si="93"/>
        <v>1.0598323962386358</v>
      </c>
      <c r="L81" t="str">
        <f t="shared" si="94"/>
        <v>Professional occupations</v>
      </c>
      <c r="M81" s="11">
        <f t="shared" si="94"/>
        <v>100.65419762538957</v>
      </c>
      <c r="N81" s="11">
        <f t="shared" si="94"/>
        <v>118.46799941985245</v>
      </c>
      <c r="O81" s="11">
        <f t="shared" si="94"/>
        <v>125.71418854605656</v>
      </c>
      <c r="P81" s="11">
        <f t="shared" si="94"/>
        <v>135.57907726949705</v>
      </c>
      <c r="Q81" s="11">
        <f t="shared" si="94"/>
        <v>145.99067274423138</v>
      </c>
      <c r="S81" s="40">
        <f t="shared" si="95"/>
        <v>4.5467366202968318</v>
      </c>
      <c r="T81" s="40">
        <f t="shared" si="96"/>
        <v>1.0018637100597472</v>
      </c>
      <c r="W81" t="str">
        <f t="shared" si="97"/>
        <v>Professional occupations</v>
      </c>
      <c r="X81" s="11">
        <f t="shared" si="97"/>
        <v>103.63769341743937</v>
      </c>
      <c r="Y81" s="11">
        <f t="shared" si="97"/>
        <v>120.3208721797304</v>
      </c>
      <c r="Z81" s="11">
        <f t="shared" si="97"/>
        <v>130.54588538887424</v>
      </c>
      <c r="AA81" s="11">
        <f t="shared" si="97"/>
        <v>135.47365626887785</v>
      </c>
      <c r="AB81" s="11">
        <f t="shared" si="97"/>
        <v>154.17398218030985</v>
      </c>
      <c r="AD81" s="40">
        <f t="shared" si="98"/>
        <v>4.7246915472755724</v>
      </c>
      <c r="AE81" s="40">
        <f t="shared" si="99"/>
        <v>1.1152189965917936</v>
      </c>
    </row>
    <row r="82" spans="1:31" x14ac:dyDescent="0.2">
      <c r="A82" t="str">
        <f t="shared" si="92"/>
        <v>Associate professional occupations</v>
      </c>
      <c r="B82" s="11">
        <f t="shared" si="92"/>
        <v>128.29035069613411</v>
      </c>
      <c r="C82" s="11">
        <f t="shared" si="92"/>
        <v>142.4048305406516</v>
      </c>
      <c r="D82" s="11">
        <f t="shared" si="92"/>
        <v>153.34242333090504</v>
      </c>
      <c r="E82" s="11">
        <f t="shared" si="92"/>
        <v>159.36235930199808</v>
      </c>
      <c r="F82" s="11">
        <f t="shared" si="92"/>
        <v>174.49180080714964</v>
      </c>
      <c r="H82" s="40">
        <f t="shared" si="100"/>
        <v>3.6319490029270263</v>
      </c>
      <c r="I82" s="40">
        <f t="shared" si="93"/>
        <v>0.86508220928498414</v>
      </c>
      <c r="L82" t="str">
        <f t="shared" si="94"/>
        <v>Associate professional occupations</v>
      </c>
      <c r="M82" s="11">
        <f t="shared" si="94"/>
        <v>67.903068846128519</v>
      </c>
      <c r="N82" s="11">
        <f t="shared" si="94"/>
        <v>75.998700047290669</v>
      </c>
      <c r="O82" s="11">
        <f t="shared" si="94"/>
        <v>80.903099846232422</v>
      </c>
      <c r="P82" s="11">
        <f t="shared" si="94"/>
        <v>76.609843020045503</v>
      </c>
      <c r="Q82" s="11">
        <f t="shared" si="94"/>
        <v>78.944619784539157</v>
      </c>
      <c r="S82" s="40">
        <f t="shared" si="95"/>
        <v>3.5655109007848074</v>
      </c>
      <c r="T82" s="40">
        <f t="shared" si="96"/>
        <v>-0.16323695056760235</v>
      </c>
      <c r="W82" t="str">
        <f t="shared" si="97"/>
        <v>Associate professional occupations</v>
      </c>
      <c r="X82" s="11">
        <f t="shared" si="97"/>
        <v>60.387281850005508</v>
      </c>
      <c r="Y82" s="11">
        <f t="shared" si="97"/>
        <v>66.406130493361019</v>
      </c>
      <c r="Z82" s="11">
        <f t="shared" si="97"/>
        <v>72.439323484672727</v>
      </c>
      <c r="AA82" s="11">
        <f t="shared" si="97"/>
        <v>82.752516281952509</v>
      </c>
      <c r="AB82" s="11">
        <f t="shared" si="97"/>
        <v>95.547181022610644</v>
      </c>
      <c r="AD82" s="40">
        <f t="shared" si="98"/>
        <v>3.7064530450281907</v>
      </c>
      <c r="AE82" s="40">
        <f t="shared" si="99"/>
        <v>1.8629461162096739</v>
      </c>
    </row>
    <row r="83" spans="1:31" x14ac:dyDescent="0.2">
      <c r="A83" t="str">
        <f t="shared" si="92"/>
        <v>Administrative and secretarial occupations</v>
      </c>
      <c r="B83" s="11">
        <f t="shared" si="92"/>
        <v>153.79165534303016</v>
      </c>
      <c r="C83" s="11">
        <f t="shared" si="92"/>
        <v>146.19385486627277</v>
      </c>
      <c r="D83" s="11">
        <f t="shared" si="92"/>
        <v>155.5524701152508</v>
      </c>
      <c r="E83" s="11">
        <f t="shared" si="92"/>
        <v>159.2771491171562</v>
      </c>
      <c r="F83" s="11">
        <f t="shared" si="92"/>
        <v>152.60573961525188</v>
      </c>
      <c r="H83" s="40">
        <f t="shared" si="100"/>
        <v>0.22794548248741275</v>
      </c>
      <c r="I83" s="40">
        <f t="shared" si="93"/>
        <v>-0.12742123542591743</v>
      </c>
      <c r="L83" t="str">
        <f t="shared" si="94"/>
        <v>Administrative and secretarial occupations</v>
      </c>
      <c r="M83" s="11">
        <f t="shared" si="94"/>
        <v>46.668370693088725</v>
      </c>
      <c r="N83" s="11">
        <f t="shared" si="94"/>
        <v>44.611703040355863</v>
      </c>
      <c r="O83" s="11">
        <f t="shared" si="94"/>
        <v>52.883780680062983</v>
      </c>
      <c r="P83" s="11">
        <f t="shared" si="94"/>
        <v>57.279157519647832</v>
      </c>
      <c r="Q83" s="11">
        <f t="shared" si="94"/>
        <v>64.467436602909004</v>
      </c>
      <c r="S83" s="40">
        <f t="shared" si="95"/>
        <v>2.5321280702602422</v>
      </c>
      <c r="T83" s="40">
        <f t="shared" si="96"/>
        <v>1.329179749910181</v>
      </c>
      <c r="W83" t="str">
        <f t="shared" si="97"/>
        <v>Administrative and secretarial occupations</v>
      </c>
      <c r="X83" s="11">
        <f t="shared" si="97"/>
        <v>107.12328464994141</v>
      </c>
      <c r="Y83" s="11">
        <f t="shared" si="97"/>
        <v>101.58215182591698</v>
      </c>
      <c r="Z83" s="11">
        <f t="shared" si="97"/>
        <v>102.66868943518776</v>
      </c>
      <c r="AA83" s="11">
        <f t="shared" si="97"/>
        <v>101.99799159750849</v>
      </c>
      <c r="AB83" s="11">
        <f t="shared" si="97"/>
        <v>88.138303012342789</v>
      </c>
      <c r="AD83" s="40">
        <f t="shared" si="98"/>
        <v>-0.84586561011921191</v>
      </c>
      <c r="AE83" s="40">
        <f t="shared" si="99"/>
        <v>-1.0121759389476348</v>
      </c>
    </row>
    <row r="84" spans="1:31" x14ac:dyDescent="0.2">
      <c r="A84" t="str">
        <f t="shared" si="92"/>
        <v>Skilled trades occupations</v>
      </c>
      <c r="B84" s="11">
        <f t="shared" si="92"/>
        <v>125.35521227050536</v>
      </c>
      <c r="C84" s="11">
        <f t="shared" si="92"/>
        <v>119.80219049364898</v>
      </c>
      <c r="D84" s="11">
        <f t="shared" si="92"/>
        <v>108.4981912848358</v>
      </c>
      <c r="E84" s="11">
        <f t="shared" si="92"/>
        <v>105.59991693193865</v>
      </c>
      <c r="F84" s="11">
        <f t="shared" si="92"/>
        <v>98.106354200041878</v>
      </c>
      <c r="H84" s="40">
        <f t="shared" si="100"/>
        <v>-2.8470437193044318</v>
      </c>
      <c r="I84" s="40">
        <f t="shared" si="93"/>
        <v>-0.66896152649422724</v>
      </c>
      <c r="L84" t="str">
        <f t="shared" si="94"/>
        <v>Skilled trades occupations</v>
      </c>
      <c r="M84" s="11">
        <f t="shared" si="94"/>
        <v>112.96587675436794</v>
      </c>
      <c r="N84" s="11">
        <f t="shared" si="94"/>
        <v>107.34169352094393</v>
      </c>
      <c r="O84" s="11">
        <f t="shared" si="94"/>
        <v>95.73495907256671</v>
      </c>
      <c r="P84" s="11">
        <f t="shared" si="94"/>
        <v>92.477729067947536</v>
      </c>
      <c r="Q84" s="11">
        <f t="shared" si="94"/>
        <v>83.873938484443002</v>
      </c>
      <c r="S84" s="40">
        <f t="shared" si="95"/>
        <v>-3.2558628099514486</v>
      </c>
      <c r="T84" s="40">
        <f t="shared" si="96"/>
        <v>-0.87791423568127636</v>
      </c>
      <c r="W84" t="str">
        <f t="shared" si="97"/>
        <v>Skilled trades occupations</v>
      </c>
      <c r="X84" s="11">
        <f t="shared" si="97"/>
        <v>12.389335516137564</v>
      </c>
      <c r="Y84" s="11">
        <f t="shared" si="97"/>
        <v>12.460496972705084</v>
      </c>
      <c r="Z84" s="11">
        <f t="shared" si="97"/>
        <v>12.763232212269106</v>
      </c>
      <c r="AA84" s="11">
        <f t="shared" si="97"/>
        <v>13.12218786399114</v>
      </c>
      <c r="AB84" s="11">
        <f t="shared" si="97"/>
        <v>14.232415715598844</v>
      </c>
      <c r="AD84" s="40">
        <f t="shared" si="98"/>
        <v>0.59642136108810639</v>
      </c>
      <c r="AE84" s="40">
        <f t="shared" si="99"/>
        <v>0.72900174613264035</v>
      </c>
    </row>
    <row r="85" spans="1:31" x14ac:dyDescent="0.2">
      <c r="A85" t="str">
        <f t="shared" si="92"/>
        <v>Caring, leisure and other service occupations</v>
      </c>
      <c r="B85" s="11">
        <f t="shared" si="92"/>
        <v>114.20101780549228</v>
      </c>
      <c r="C85" s="11">
        <f t="shared" si="92"/>
        <v>121.07507439105603</v>
      </c>
      <c r="D85" s="11">
        <f t="shared" si="92"/>
        <v>118.02717882674668</v>
      </c>
      <c r="E85" s="11">
        <f t="shared" si="92"/>
        <v>117.40604680644064</v>
      </c>
      <c r="F85" s="11">
        <f t="shared" si="92"/>
        <v>124.64648030017221</v>
      </c>
      <c r="H85" s="40">
        <f t="shared" si="100"/>
        <v>0.66127115295468997</v>
      </c>
      <c r="I85" s="40">
        <f t="shared" si="93"/>
        <v>0.36444011342477989</v>
      </c>
      <c r="L85" t="str">
        <f t="shared" si="94"/>
        <v>Caring, leisure and other service occupations</v>
      </c>
      <c r="M85" s="11">
        <f t="shared" si="94"/>
        <v>19.508371429299892</v>
      </c>
      <c r="N85" s="11">
        <f t="shared" si="94"/>
        <v>21.784978926906522</v>
      </c>
      <c r="O85" s="11">
        <f t="shared" si="94"/>
        <v>22.086865417320965</v>
      </c>
      <c r="P85" s="11">
        <f t="shared" si="94"/>
        <v>23.389333634690146</v>
      </c>
      <c r="Q85" s="11">
        <f t="shared" si="94"/>
        <v>26.314736560024148</v>
      </c>
      <c r="S85" s="40">
        <f t="shared" si="95"/>
        <v>2.5138664484621653</v>
      </c>
      <c r="T85" s="40">
        <f t="shared" si="96"/>
        <v>1.1744835319073221</v>
      </c>
      <c r="W85" t="str">
        <f t="shared" si="97"/>
        <v>Caring, leisure and other service occupations</v>
      </c>
      <c r="X85" s="11">
        <f t="shared" si="97"/>
        <v>94.6926463761924</v>
      </c>
      <c r="Y85" s="11">
        <f t="shared" si="97"/>
        <v>99.290095464149573</v>
      </c>
      <c r="Z85" s="11">
        <f t="shared" si="97"/>
        <v>95.940313409425698</v>
      </c>
      <c r="AA85" s="11">
        <f t="shared" si="97"/>
        <v>94.016713171750482</v>
      </c>
      <c r="AB85" s="11">
        <f t="shared" si="97"/>
        <v>98.331743740148099</v>
      </c>
      <c r="AD85" s="40">
        <f>IF(Z$6-X$6 &lt;&gt; 0,(EXP(LN(Z13/X13)/(Z$6-X$6))-1)*100,0)</f>
        <v>0.26214133907218606</v>
      </c>
      <c r="AE85" s="40">
        <f t="shared" si="99"/>
        <v>0.164272375448693</v>
      </c>
    </row>
    <row r="86" spans="1:31" x14ac:dyDescent="0.2">
      <c r="A86" t="str">
        <f t="shared" si="92"/>
        <v>Sales and customer service occupations</v>
      </c>
      <c r="B86" s="11">
        <f t="shared" si="92"/>
        <v>102.30453902294474</v>
      </c>
      <c r="C86" s="11">
        <f t="shared" si="92"/>
        <v>103.42191942733672</v>
      </c>
      <c r="D86" s="11">
        <f t="shared" si="92"/>
        <v>102.44754294353945</v>
      </c>
      <c r="E86" s="11">
        <f t="shared" si="92"/>
        <v>101.94468174479903</v>
      </c>
      <c r="F86" s="11">
        <f t="shared" si="92"/>
        <v>101.70218759688368</v>
      </c>
      <c r="H86" s="40">
        <f t="shared" si="100"/>
        <v>2.7940897076228488E-2</v>
      </c>
      <c r="I86" s="40">
        <f t="shared" si="93"/>
        <v>-4.8668674947993651E-2</v>
      </c>
      <c r="L86" t="str">
        <f t="shared" si="94"/>
        <v>Sales and customer service occupations</v>
      </c>
      <c r="M86" s="11">
        <f t="shared" si="94"/>
        <v>39.761932922582304</v>
      </c>
      <c r="N86" s="11">
        <f t="shared" si="94"/>
        <v>42.685415069741197</v>
      </c>
      <c r="O86" s="11">
        <f t="shared" si="94"/>
        <v>43.103080505947744</v>
      </c>
      <c r="P86" s="11">
        <f t="shared" si="94"/>
        <v>45.105447084405682</v>
      </c>
      <c r="Q86" s="11">
        <f t="shared" si="94"/>
        <v>47.305669850280481</v>
      </c>
      <c r="S86" s="40">
        <f t="shared" si="95"/>
        <v>1.6267797386859684</v>
      </c>
      <c r="T86" s="40">
        <f t="shared" si="96"/>
        <v>0.62216539361295009</v>
      </c>
      <c r="W86" t="str">
        <f t="shared" si="97"/>
        <v>Sales and customer service occupations</v>
      </c>
      <c r="X86" s="11">
        <f t="shared" si="97"/>
        <v>62.542606100362427</v>
      </c>
      <c r="Y86" s="11">
        <f t="shared" si="97"/>
        <v>60.736504357595386</v>
      </c>
      <c r="Z86" s="11">
        <f t="shared" si="97"/>
        <v>59.344462437591687</v>
      </c>
      <c r="AA86" s="11">
        <f t="shared" si="97"/>
        <v>56.839234660393174</v>
      </c>
      <c r="AB86" s="11">
        <f t="shared" si="97"/>
        <v>54.396517746603095</v>
      </c>
      <c r="AD86" s="40">
        <f t="shared" si="98"/>
        <v>-1.0442931750553441</v>
      </c>
      <c r="AE86" s="40">
        <f t="shared" si="99"/>
        <v>-0.57871014029720058</v>
      </c>
    </row>
    <row r="87" spans="1:31" x14ac:dyDescent="0.2">
      <c r="A87" t="str">
        <f t="shared" si="92"/>
        <v>Process, plant and machine operatives</v>
      </c>
      <c r="B87" s="11">
        <f t="shared" si="92"/>
        <v>89.840821301700629</v>
      </c>
      <c r="C87" s="11">
        <f t="shared" si="92"/>
        <v>87.017006399487997</v>
      </c>
      <c r="D87" s="11">
        <f t="shared" si="92"/>
        <v>81.101117694518763</v>
      </c>
      <c r="E87" s="11">
        <f t="shared" si="92"/>
        <v>82.711312322748313</v>
      </c>
      <c r="F87" s="11">
        <f t="shared" si="92"/>
        <v>76.989757389077823</v>
      </c>
      <c r="H87" s="40">
        <f t="shared" si="100"/>
        <v>-2.0260483267595442</v>
      </c>
      <c r="I87" s="40">
        <f t="shared" si="93"/>
        <v>-0.34622824711120215</v>
      </c>
      <c r="L87" t="str">
        <f t="shared" si="94"/>
        <v>Process, plant and machine operatives</v>
      </c>
      <c r="M87" s="11">
        <f t="shared" si="94"/>
        <v>76.474533840603328</v>
      </c>
      <c r="N87" s="11">
        <f t="shared" si="94"/>
        <v>73.946895143291613</v>
      </c>
      <c r="O87" s="11">
        <f t="shared" si="94"/>
        <v>69.331190045836792</v>
      </c>
      <c r="P87" s="11">
        <f t="shared" si="94"/>
        <v>68.519195347493849</v>
      </c>
      <c r="Q87" s="11">
        <f t="shared" si="94"/>
        <v>62.858400961997816</v>
      </c>
      <c r="S87" s="40">
        <f t="shared" si="95"/>
        <v>-1.9421507824732065</v>
      </c>
      <c r="T87" s="40">
        <f t="shared" si="96"/>
        <v>-0.65127187015990851</v>
      </c>
      <c r="W87" t="str">
        <f t="shared" si="97"/>
        <v>Process, plant and machine operatives</v>
      </c>
      <c r="X87" s="11">
        <f t="shared" si="97"/>
        <v>13.366287461097356</v>
      </c>
      <c r="Y87" s="11">
        <f t="shared" si="97"/>
        <v>13.070111256196352</v>
      </c>
      <c r="Z87" s="11">
        <f t="shared" si="97"/>
        <v>11.769927648681804</v>
      </c>
      <c r="AA87" s="11">
        <f t="shared" si="97"/>
        <v>14.192116975254354</v>
      </c>
      <c r="AB87" s="11">
        <f t="shared" si="97"/>
        <v>14.131356427079933</v>
      </c>
      <c r="AD87" s="40">
        <f t="shared" si="98"/>
        <v>-2.5116771032373308</v>
      </c>
      <c r="AE87" s="40">
        <f t="shared" si="99"/>
        <v>1.2264493852500058</v>
      </c>
    </row>
    <row r="88" spans="1:31" x14ac:dyDescent="0.2">
      <c r="A88" t="str">
        <f t="shared" si="92"/>
        <v>Elementary occupations</v>
      </c>
      <c r="B88" s="11">
        <f t="shared" si="92"/>
        <v>141.21005023494416</v>
      </c>
      <c r="C88" s="11">
        <f t="shared" si="92"/>
        <v>132.67338922496643</v>
      </c>
      <c r="D88" s="11">
        <f t="shared" si="92"/>
        <v>121.74420402198493</v>
      </c>
      <c r="E88" s="11">
        <f t="shared" si="92"/>
        <v>124.5357697666561</v>
      </c>
      <c r="F88" s="11">
        <f t="shared" si="92"/>
        <v>118.15937096028804</v>
      </c>
      <c r="H88" s="40">
        <f t="shared" si="100"/>
        <v>-2.922957379072999</v>
      </c>
      <c r="I88" s="40">
        <f t="shared" si="93"/>
        <v>-0.19905389562788756</v>
      </c>
      <c r="L88" t="str">
        <f t="shared" si="94"/>
        <v>Elementary occupations</v>
      </c>
      <c r="M88" s="11">
        <f t="shared" si="94"/>
        <v>77.805148328434882</v>
      </c>
      <c r="N88" s="11">
        <f t="shared" si="94"/>
        <v>71.65150514026098</v>
      </c>
      <c r="O88" s="11">
        <f t="shared" si="94"/>
        <v>68.287188821525035</v>
      </c>
      <c r="P88" s="11">
        <f t="shared" si="94"/>
        <v>71.711906758097427</v>
      </c>
      <c r="Q88" s="11">
        <f t="shared" si="94"/>
        <v>68.990316969595057</v>
      </c>
      <c r="S88" s="40">
        <f t="shared" si="95"/>
        <v>-2.5759499328048774</v>
      </c>
      <c r="T88" s="40">
        <f t="shared" si="96"/>
        <v>6.8316552813629805E-2</v>
      </c>
      <c r="W88" t="str">
        <f t="shared" si="97"/>
        <v>Elementary occupations</v>
      </c>
      <c r="X88" s="11">
        <f t="shared" si="97"/>
        <v>63.404901906509203</v>
      </c>
      <c r="Y88" s="11">
        <f t="shared" si="97"/>
        <v>61.021884084705491</v>
      </c>
      <c r="Z88" s="11">
        <f t="shared" si="97"/>
        <v>53.457015200459892</v>
      </c>
      <c r="AA88" s="11">
        <f t="shared" si="97"/>
        <v>52.823863008558718</v>
      </c>
      <c r="AB88" s="11">
        <f t="shared" si="97"/>
        <v>49.169053990692973</v>
      </c>
      <c r="AD88" s="40">
        <f t="shared" si="98"/>
        <v>-3.3556712007163481</v>
      </c>
      <c r="AE88" s="40">
        <f t="shared" si="99"/>
        <v>-0.55587218181969433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1162.1159999999995</v>
      </c>
      <c r="C90" s="34">
        <f t="shared" si="101"/>
        <v>1209.5720000000008</v>
      </c>
      <c r="D90" s="34">
        <f t="shared" si="101"/>
        <v>1222.0609999999997</v>
      </c>
      <c r="E90" s="34">
        <f t="shared" si="101"/>
        <v>1237.7160000000001</v>
      </c>
      <c r="F90" s="34">
        <f t="shared" si="101"/>
        <v>1273.5079999999996</v>
      </c>
      <c r="H90" s="43">
        <f>IF(D$6-B$6 &lt;&gt; 0,(EXP(LN(D18/B18)/(D$6-B$6))-1)*100,0)</f>
        <v>1.0110023691278114</v>
      </c>
      <c r="I90" s="43">
        <f>F56</f>
        <v>0.27528835539654128</v>
      </c>
      <c r="L90" s="24" t="str">
        <f t="shared" ref="L90:Q90" si="102">L18</f>
        <v>All occupations</v>
      </c>
      <c r="M90" s="34">
        <f t="shared" si="102"/>
        <v>608.43849240888608</v>
      </c>
      <c r="N90" s="34">
        <f t="shared" si="102"/>
        <v>631.09062306939416</v>
      </c>
      <c r="O90" s="34">
        <f t="shared" si="102"/>
        <v>636.43283407024001</v>
      </c>
      <c r="P90" s="34">
        <f t="shared" si="102"/>
        <v>642.3106761694487</v>
      </c>
      <c r="Q90" s="34">
        <f t="shared" si="102"/>
        <v>654.13376466939292</v>
      </c>
      <c r="S90" s="43">
        <f>IF(O$6-M$6 &lt;&gt; 0,(EXP(LN(O18/M18)/(O$6-M$6))-1)*100,0)</f>
        <v>0.90372035410670737</v>
      </c>
      <c r="T90" s="43">
        <f>Q56</f>
        <v>0.18305383999972502</v>
      </c>
      <c r="W90" s="24" t="str">
        <f t="shared" ref="W90:AB90" si="103">W18</f>
        <v>All occupations</v>
      </c>
      <c r="X90" s="34">
        <f t="shared" si="103"/>
        <v>553.67750759111357</v>
      </c>
      <c r="Y90" s="34">
        <f t="shared" si="103"/>
        <v>578.48137693060664</v>
      </c>
      <c r="Z90" s="34">
        <f t="shared" si="103"/>
        <v>585.6281659297598</v>
      </c>
      <c r="AA90" s="34">
        <f t="shared" si="103"/>
        <v>595.40532383055142</v>
      </c>
      <c r="AB90" s="34">
        <f t="shared" si="103"/>
        <v>619.37423533060667</v>
      </c>
      <c r="AD90" s="43">
        <f>IF(Z$6-X$6 &lt;&gt; 0,(EXP(LN(Z18/X18)/(Z$6-X$6))-1)*100,0)</f>
        <v>1.1283717883092681</v>
      </c>
      <c r="AE90" s="43">
        <f>AB56</f>
        <v>0.37419578045756463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Yorkshire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Yorkshire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Yorkshire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68.112195727048515</v>
      </c>
      <c r="C8" s="11">
        <v>80.699441391628952</v>
      </c>
      <c r="D8" s="11">
        <v>86.656221453364935</v>
      </c>
      <c r="E8" s="11">
        <v>77.625810969325485</v>
      </c>
      <c r="F8" s="11">
        <v>84.211843115844459</v>
      </c>
      <c r="G8" s="10"/>
      <c r="H8" s="11">
        <f>F8-D8</f>
        <v>-2.444378337520476</v>
      </c>
      <c r="I8" s="11">
        <f>'RD T1'!E7</f>
        <v>42.023615315487213</v>
      </c>
      <c r="J8" s="11">
        <f>SUM(H8:I8)</f>
        <v>39.579236977966737</v>
      </c>
      <c r="L8" s="10" t="str">
        <f>name!D4</f>
        <v>11 Corporate managers and directors</v>
      </c>
      <c r="M8" s="11">
        <v>46.144289045357766</v>
      </c>
      <c r="N8" s="11">
        <v>53.230223465068498</v>
      </c>
      <c r="O8" s="11">
        <v>56.701717238521368</v>
      </c>
      <c r="P8" s="11">
        <v>48.266822301130496</v>
      </c>
      <c r="Q8" s="11">
        <v>49.4886027020518</v>
      </c>
      <c r="R8" s="10"/>
      <c r="S8" s="11">
        <f>Q8-O8</f>
        <v>-7.2131145364695683</v>
      </c>
      <c r="T8" s="11">
        <f>'RD T1'!T7</f>
        <v>23.28446770763237</v>
      </c>
      <c r="U8" s="11">
        <f>SUM(S8:T8)</f>
        <v>16.071353171162801</v>
      </c>
      <c r="W8" s="10" t="str">
        <f>name!D4</f>
        <v>11 Corporate managers and directors</v>
      </c>
      <c r="X8" s="11">
        <v>21.967906681690867</v>
      </c>
      <c r="Y8" s="11">
        <v>27.469217926560457</v>
      </c>
      <c r="Z8" s="11">
        <v>29.954504214843492</v>
      </c>
      <c r="AA8" s="11">
        <v>29.35898866819506</v>
      </c>
      <c r="AB8" s="11">
        <v>34.723240413792595</v>
      </c>
      <c r="AC8" s="10"/>
      <c r="AD8" s="11">
        <f>AB8-Z8</f>
        <v>4.7687361989491031</v>
      </c>
      <c r="AE8" s="11">
        <f>'RD T1'!T36</f>
        <v>18.739147607854857</v>
      </c>
      <c r="AF8" s="11">
        <f>SUM(AD8:AE8)</f>
        <v>23.50788380680396</v>
      </c>
    </row>
    <row r="9" spans="1:32" x14ac:dyDescent="0.2">
      <c r="A9" s="10" t="str">
        <f>name!D5</f>
        <v>12 Other managers and proprietors</v>
      </c>
      <c r="B9" s="11">
        <v>34.71826655537064</v>
      </c>
      <c r="C9" s="11">
        <v>37.49542166536849</v>
      </c>
      <c r="D9" s="11">
        <v>38.431576393922803</v>
      </c>
      <c r="E9" s="11">
        <v>38.200219500562781</v>
      </c>
      <c r="F9" s="11">
        <v>42.429811090748828</v>
      </c>
      <c r="H9" s="11">
        <f t="shared" ref="H9:H32" si="2">F9-D9</f>
        <v>3.9982346968260245</v>
      </c>
      <c r="I9" s="11">
        <f>'RD T1'!E8</f>
        <v>22.22247393085739</v>
      </c>
      <c r="J9" s="11">
        <f>SUM(H9:I9)</f>
        <v>26.220708627683415</v>
      </c>
      <c r="L9" s="10" t="str">
        <f>name!D5</f>
        <v>12 Other managers and proprietors</v>
      </c>
      <c r="M9" s="11">
        <v>20.552702923633209</v>
      </c>
      <c r="N9" s="11">
        <v>21.371509295682436</v>
      </c>
      <c r="O9" s="11">
        <v>21.686763896169378</v>
      </c>
      <c r="P9" s="11">
        <v>23.372164166493214</v>
      </c>
      <c r="Q9" s="11">
        <v>25.899370009321061</v>
      </c>
      <c r="S9" s="11">
        <f t="shared" ref="S9:S32" si="3">Q9-O9</f>
        <v>4.2126061131516828</v>
      </c>
      <c r="T9" s="11">
        <f>'RD T1'!T8</f>
        <v>12.17825761170938</v>
      </c>
      <c r="U9" s="11">
        <f>SUM(S9:T9)</f>
        <v>16.390863724861063</v>
      </c>
      <c r="W9" s="10" t="str">
        <f>name!D5</f>
        <v>12 Other managers and proprietors</v>
      </c>
      <c r="X9" s="11">
        <v>14.165563631737463</v>
      </c>
      <c r="Y9" s="11">
        <v>16.123912369686071</v>
      </c>
      <c r="Z9" s="11">
        <v>16.744812497753422</v>
      </c>
      <c r="AA9" s="11">
        <v>14.828055334069584</v>
      </c>
      <c r="AB9" s="11">
        <v>16.530441081427767</v>
      </c>
      <c r="AD9" s="11">
        <f t="shared" ref="AD9:AD32" si="4">AB9-Z9</f>
        <v>-0.21437141632565471</v>
      </c>
      <c r="AE9" s="11">
        <f>'RD T1'!T37</f>
        <v>10.044216319148006</v>
      </c>
      <c r="AF9" s="11">
        <f>SUM(AD9:AE9)</f>
        <v>9.8298449028223516</v>
      </c>
    </row>
    <row r="10" spans="1:32" x14ac:dyDescent="0.2">
      <c r="A10" s="10" t="str">
        <f>name!D6</f>
        <v>21 Science, research, engineering and technology professionals</v>
      </c>
      <c r="B10" s="11">
        <v>51.126146735683214</v>
      </c>
      <c r="C10" s="11">
        <v>61.389845078346667</v>
      </c>
      <c r="D10" s="11">
        <v>65.878499254420475</v>
      </c>
      <c r="E10" s="11">
        <v>80.498071894400127</v>
      </c>
      <c r="F10" s="11">
        <v>91.815532645717767</v>
      </c>
      <c r="G10" s="11"/>
      <c r="H10" s="11">
        <f t="shared" si="2"/>
        <v>25.937033391297291</v>
      </c>
      <c r="I10" s="11">
        <f>'RD T1'!E9</f>
        <v>31.596447564836495</v>
      </c>
      <c r="J10" s="11">
        <f t="shared" ref="J10:J32" si="5">SUM(H10:I10)</f>
        <v>57.533480956133786</v>
      </c>
      <c r="L10" s="10" t="str">
        <f>name!D6</f>
        <v>21 Science, research, engineering and technology professionals</v>
      </c>
      <c r="M10" s="11">
        <v>40.14653703577811</v>
      </c>
      <c r="N10" s="11">
        <v>49.206372227471533</v>
      </c>
      <c r="O10" s="11">
        <v>50.327491177790982</v>
      </c>
      <c r="P10" s="11">
        <v>59.403975778966618</v>
      </c>
      <c r="Q10" s="11">
        <v>65.547812724218815</v>
      </c>
      <c r="R10" s="11"/>
      <c r="S10" s="11">
        <f t="shared" si="3"/>
        <v>15.220321546427833</v>
      </c>
      <c r="T10" s="11">
        <f>'RD T1'!T9</f>
        <v>20.053199827054119</v>
      </c>
      <c r="U10" s="11">
        <f t="shared" ref="U10:U32" si="6">SUM(S10:T10)</f>
        <v>35.273521373481955</v>
      </c>
      <c r="W10" s="10" t="str">
        <f>name!D6</f>
        <v>21 Science, research, engineering and technology professionals</v>
      </c>
      <c r="X10" s="11">
        <v>10.979609699905184</v>
      </c>
      <c r="Y10" s="11">
        <v>12.183472850875138</v>
      </c>
      <c r="Z10" s="11">
        <v>15.551008076629481</v>
      </c>
      <c r="AA10" s="11">
        <v>21.094096115433505</v>
      </c>
      <c r="AB10" s="11">
        <v>26.267719921498895</v>
      </c>
      <c r="AC10" s="11"/>
      <c r="AD10" s="11">
        <f t="shared" si="4"/>
        <v>10.716711844869414</v>
      </c>
      <c r="AE10" s="11">
        <f>'RD T1'!T38</f>
        <v>11.543247737782385</v>
      </c>
      <c r="AF10" s="11">
        <f t="shared" ref="AF10:AF32" si="7">SUM(AD10:AE10)</f>
        <v>22.259959582651799</v>
      </c>
    </row>
    <row r="11" spans="1:32" x14ac:dyDescent="0.2">
      <c r="A11" s="10" t="str">
        <f>name!D7</f>
        <v>22 Health professionals</v>
      </c>
      <c r="B11" s="11">
        <v>44.793326128243443</v>
      </c>
      <c r="C11" s="11">
        <v>52.771857296306187</v>
      </c>
      <c r="D11" s="11">
        <v>53.948760395568023</v>
      </c>
      <c r="E11" s="11">
        <v>53.022742433604385</v>
      </c>
      <c r="F11" s="11">
        <v>57.644395696297231</v>
      </c>
      <c r="G11" s="11"/>
      <c r="H11" s="11">
        <f t="shared" si="2"/>
        <v>3.695635300729208</v>
      </c>
      <c r="I11" s="11">
        <f>'RD T1'!E10</f>
        <v>29.014497250946551</v>
      </c>
      <c r="J11" s="11">
        <f t="shared" si="5"/>
        <v>32.710132551675756</v>
      </c>
      <c r="L11" s="10" t="str">
        <f>name!D7</f>
        <v>22 Health professionals</v>
      </c>
      <c r="M11" s="11">
        <v>11.850055571237817</v>
      </c>
      <c r="N11" s="11">
        <v>14.041125188875309</v>
      </c>
      <c r="O11" s="11">
        <v>16.160242534312736</v>
      </c>
      <c r="P11" s="11">
        <v>15.725369831139357</v>
      </c>
      <c r="Q11" s="11">
        <v>16.846019367908102</v>
      </c>
      <c r="R11" s="11"/>
      <c r="S11" s="11">
        <f t="shared" si="3"/>
        <v>0.68577683359536579</v>
      </c>
      <c r="T11" s="11">
        <f>'RD T1'!T10</f>
        <v>6.2790922275423151</v>
      </c>
      <c r="U11" s="11">
        <f t="shared" si="6"/>
        <v>6.9648690611376809</v>
      </c>
      <c r="W11" s="10" t="str">
        <f>name!D7</f>
        <v>22 Health professionals</v>
      </c>
      <c r="X11" s="11">
        <v>32.943270557005604</v>
      </c>
      <c r="Y11" s="11">
        <v>38.730732107430889</v>
      </c>
      <c r="Z11" s="11">
        <v>37.788517861255265</v>
      </c>
      <c r="AA11" s="11">
        <v>37.297372602465018</v>
      </c>
      <c r="AB11" s="11">
        <v>40.798376328389104</v>
      </c>
      <c r="AC11" s="11"/>
      <c r="AD11" s="11">
        <f t="shared" si="4"/>
        <v>3.0098584671338386</v>
      </c>
      <c r="AE11" s="11">
        <f>'RD T1'!T39</f>
        <v>22.73540502340424</v>
      </c>
      <c r="AF11" s="11">
        <f t="shared" si="7"/>
        <v>25.745263490538079</v>
      </c>
    </row>
    <row r="12" spans="1:32" x14ac:dyDescent="0.2">
      <c r="A12" s="10" t="str">
        <f>name!D8</f>
        <v>23 Teaching and other educational professionals</v>
      </c>
      <c r="B12" s="11">
        <v>49.231783331321296</v>
      </c>
      <c r="C12" s="11">
        <v>53.072970496239741</v>
      </c>
      <c r="D12" s="11">
        <v>55.637319201596924</v>
      </c>
      <c r="E12" s="11">
        <v>54.085792370111882</v>
      </c>
      <c r="F12" s="11">
        <v>57.621143417394812</v>
      </c>
      <c r="G12" s="11"/>
      <c r="H12" s="11">
        <f t="shared" si="2"/>
        <v>1.9838242157978883</v>
      </c>
      <c r="I12" s="11">
        <f>'RD T1'!E11</f>
        <v>28.789489867735778</v>
      </c>
      <c r="J12" s="11">
        <f t="shared" si="5"/>
        <v>30.773314083533666</v>
      </c>
      <c r="L12" s="10" t="str">
        <f>name!D8</f>
        <v>23 Teaching and other educational professionals</v>
      </c>
      <c r="M12" s="11">
        <v>15.559371167696165</v>
      </c>
      <c r="N12" s="11">
        <v>15.741045386261488</v>
      </c>
      <c r="O12" s="11">
        <v>16.049164004403021</v>
      </c>
      <c r="P12" s="11">
        <v>15.815531375238962</v>
      </c>
      <c r="Q12" s="11">
        <v>16.135040988665388</v>
      </c>
      <c r="R12" s="11"/>
      <c r="S12" s="11">
        <f t="shared" si="3"/>
        <v>8.5876984262366562E-2</v>
      </c>
      <c r="T12" s="11">
        <f>'RD T1'!T11</f>
        <v>6.8531345876538685</v>
      </c>
      <c r="U12" s="11">
        <f t="shared" si="6"/>
        <v>6.9390115719162351</v>
      </c>
      <c r="W12" s="10" t="str">
        <f>name!D8</f>
        <v>23 Teaching and other educational professionals</v>
      </c>
      <c r="X12" s="11">
        <v>33.672412163625211</v>
      </c>
      <c r="Y12" s="11">
        <v>37.331925109978243</v>
      </c>
      <c r="Z12" s="11">
        <v>39.588155197193885</v>
      </c>
      <c r="AA12" s="11">
        <v>38.27026099487292</v>
      </c>
      <c r="AB12" s="11">
        <v>41.486102428729453</v>
      </c>
      <c r="AC12" s="11"/>
      <c r="AD12" s="11">
        <f t="shared" si="4"/>
        <v>1.8979472315355679</v>
      </c>
      <c r="AE12" s="11">
        <f>'RD T1'!T40</f>
        <v>21.936355280081912</v>
      </c>
      <c r="AF12" s="11">
        <f t="shared" si="7"/>
        <v>23.83430251161748</v>
      </c>
    </row>
    <row r="13" spans="1:32" x14ac:dyDescent="0.2">
      <c r="A13" s="10" t="str">
        <f>name!D9</f>
        <v>24 Business, media and public service professionals</v>
      </c>
      <c r="B13" s="11">
        <v>59.14063484758092</v>
      </c>
      <c r="C13" s="11">
        <v>71.55419872869011</v>
      </c>
      <c r="D13" s="11">
        <v>80.795495083345159</v>
      </c>
      <c r="E13" s="11">
        <v>83.446126840258529</v>
      </c>
      <c r="F13" s="11">
        <v>93.083583165131373</v>
      </c>
      <c r="G13" s="11"/>
      <c r="H13" s="11">
        <f t="shared" si="2"/>
        <v>12.288088081786213</v>
      </c>
      <c r="I13" s="11">
        <f>'RD T1'!E12</f>
        <v>41.931304356824434</v>
      </c>
      <c r="J13" s="11">
        <f t="shared" si="5"/>
        <v>54.219392438610647</v>
      </c>
      <c r="L13" s="10" t="str">
        <f>name!D9</f>
        <v>24 Business, media and public service professionals</v>
      </c>
      <c r="M13" s="11">
        <v>33.098233850677481</v>
      </c>
      <c r="N13" s="11">
        <v>39.479456617244104</v>
      </c>
      <c r="O13" s="11">
        <v>43.177290829549818</v>
      </c>
      <c r="P13" s="11">
        <v>44.634200284152108</v>
      </c>
      <c r="Q13" s="11">
        <v>47.461799663439081</v>
      </c>
      <c r="R13" s="11"/>
      <c r="S13" s="11">
        <f t="shared" si="3"/>
        <v>4.2845088338892623</v>
      </c>
      <c r="T13" s="11">
        <f>'RD T1'!T12</f>
        <v>19.187066007230502</v>
      </c>
      <c r="U13" s="11">
        <f t="shared" si="6"/>
        <v>23.471574841119764</v>
      </c>
      <c r="W13" s="10" t="str">
        <f>name!D9</f>
        <v>24 Business, media and public service professionals</v>
      </c>
      <c r="X13" s="11">
        <v>26.042400996903364</v>
      </c>
      <c r="Y13" s="11">
        <v>32.07474211144612</v>
      </c>
      <c r="Z13" s="11">
        <v>37.618204253795597</v>
      </c>
      <c r="AA13" s="11">
        <v>38.8119265561064</v>
      </c>
      <c r="AB13" s="11">
        <v>45.621783501692398</v>
      </c>
      <c r="AC13" s="11"/>
      <c r="AD13" s="11">
        <f t="shared" si="4"/>
        <v>8.003579247896802</v>
      </c>
      <c r="AE13" s="11">
        <f>'RD T1'!T41</f>
        <v>22.744238349593942</v>
      </c>
      <c r="AF13" s="11">
        <f t="shared" si="7"/>
        <v>30.747817597490744</v>
      </c>
    </row>
    <row r="14" spans="1:32" x14ac:dyDescent="0.2">
      <c r="A14" s="10" t="str">
        <f>name!D10</f>
        <v>31 Science, engineering and technology associate professionals</v>
      </c>
      <c r="B14" s="11">
        <v>19.755281606090492</v>
      </c>
      <c r="C14" s="11">
        <v>23.661537063122232</v>
      </c>
      <c r="D14" s="11">
        <v>25.904900656391295</v>
      </c>
      <c r="E14" s="11">
        <v>24.298291850589944</v>
      </c>
      <c r="F14" s="11">
        <v>26.418504108432252</v>
      </c>
      <c r="G14" s="11"/>
      <c r="H14" s="11">
        <f t="shared" si="2"/>
        <v>0.51360345204095736</v>
      </c>
      <c r="I14" s="11">
        <f>'RD T1'!E13</f>
        <v>10.364205122838113</v>
      </c>
      <c r="J14" s="11">
        <f t="shared" si="5"/>
        <v>10.87780857487907</v>
      </c>
      <c r="L14" s="10" t="str">
        <f>name!D10</f>
        <v>31 Science, engineering and technology associate professionals</v>
      </c>
      <c r="M14" s="11">
        <v>14.543681984217098</v>
      </c>
      <c r="N14" s="11">
        <v>18.229967900913209</v>
      </c>
      <c r="O14" s="11">
        <v>19.107440218660319</v>
      </c>
      <c r="P14" s="11">
        <v>17.019778984303624</v>
      </c>
      <c r="Q14" s="11">
        <v>17.771625593716074</v>
      </c>
      <c r="R14" s="11"/>
      <c r="S14" s="11">
        <f t="shared" si="3"/>
        <v>-1.3358146249442449</v>
      </c>
      <c r="T14" s="11">
        <f>'RD T1'!T13</f>
        <v>6.4379320754622755</v>
      </c>
      <c r="U14" s="11">
        <f t="shared" si="6"/>
        <v>5.1021174505180307</v>
      </c>
      <c r="W14" s="10" t="str">
        <f>name!D10</f>
        <v>31 Science, engineering and technology associate professionals</v>
      </c>
      <c r="X14" s="11">
        <v>5.2115996218733853</v>
      </c>
      <c r="Y14" s="11">
        <v>5.4315691622090148</v>
      </c>
      <c r="Z14" s="11">
        <v>6.797460437730976</v>
      </c>
      <c r="AA14" s="11">
        <v>7.2785128662863254</v>
      </c>
      <c r="AB14" s="11">
        <v>8.6468785147161871</v>
      </c>
      <c r="AC14" s="11"/>
      <c r="AD14" s="11">
        <f t="shared" si="4"/>
        <v>1.8494180769852111</v>
      </c>
      <c r="AE14" s="11">
        <f>'RD T1'!T42</f>
        <v>3.9262730473758367</v>
      </c>
      <c r="AF14" s="11">
        <f t="shared" si="7"/>
        <v>5.7756911243610478</v>
      </c>
    </row>
    <row r="15" spans="1:32" x14ac:dyDescent="0.2">
      <c r="A15" s="10" t="str">
        <f>name!D11</f>
        <v>32 Health and social care associate professionals</v>
      </c>
      <c r="B15" s="11">
        <v>18.828003929054212</v>
      </c>
      <c r="C15" s="11">
        <v>21.704674106551586</v>
      </c>
      <c r="D15" s="11">
        <v>22.551173786672823</v>
      </c>
      <c r="E15" s="11">
        <v>35.418227848431748</v>
      </c>
      <c r="F15" s="11">
        <v>42.369450085103807</v>
      </c>
      <c r="G15" s="11"/>
      <c r="H15" s="11">
        <f t="shared" si="2"/>
        <v>19.818276298430984</v>
      </c>
      <c r="I15" s="11">
        <f>'RD T1'!E14</f>
        <v>21.130217467414919</v>
      </c>
      <c r="J15" s="11">
        <f t="shared" si="5"/>
        <v>40.948493765845903</v>
      </c>
      <c r="L15" s="10" t="str">
        <f>name!D11</f>
        <v>32 Health and social care associate professionals</v>
      </c>
      <c r="M15" s="11">
        <v>4.7858967509699406</v>
      </c>
      <c r="N15" s="11">
        <v>5.2940698472608059</v>
      </c>
      <c r="O15" s="11">
        <v>5.8787162910205764</v>
      </c>
      <c r="P15" s="11">
        <v>7.836323680852308</v>
      </c>
      <c r="Q15" s="11">
        <v>8.9953638291650915</v>
      </c>
      <c r="R15" s="11"/>
      <c r="S15" s="11">
        <f t="shared" si="3"/>
        <v>3.1166475381445151</v>
      </c>
      <c r="T15" s="11">
        <f>'RD T1'!T14</f>
        <v>3.9198452214771251</v>
      </c>
      <c r="U15" s="11">
        <f t="shared" si="6"/>
        <v>7.0364927596216402</v>
      </c>
      <c r="W15" s="10" t="str">
        <f>name!D11</f>
        <v>32 Health and social care associate professionals</v>
      </c>
      <c r="X15" s="11">
        <v>14.042107178084251</v>
      </c>
      <c r="Y15" s="11">
        <v>16.410604259290828</v>
      </c>
      <c r="Z15" s="11">
        <v>16.672457495652271</v>
      </c>
      <c r="AA15" s="11">
        <v>27.581904167579403</v>
      </c>
      <c r="AB15" s="11">
        <v>33.374086255938764</v>
      </c>
      <c r="AC15" s="11"/>
      <c r="AD15" s="11">
        <f t="shared" si="4"/>
        <v>16.701628760286493</v>
      </c>
      <c r="AE15" s="11">
        <f>'RD T1'!T43</f>
        <v>17.210372245937791</v>
      </c>
      <c r="AF15" s="11">
        <f t="shared" si="7"/>
        <v>33.912001006224287</v>
      </c>
    </row>
    <row r="16" spans="1:32" x14ac:dyDescent="0.2">
      <c r="A16" s="10" t="str">
        <f>name!D12</f>
        <v>33 Protective service occupations</v>
      </c>
      <c r="B16" s="11">
        <v>12.249932559226396</v>
      </c>
      <c r="C16" s="11">
        <v>12.704945142679662</v>
      </c>
      <c r="D16" s="11">
        <v>13.787034340236366</v>
      </c>
      <c r="E16" s="11">
        <v>11.450039009520147</v>
      </c>
      <c r="F16" s="11">
        <v>12.086881450572772</v>
      </c>
      <c r="G16" s="11"/>
      <c r="H16" s="11">
        <f t="shared" si="2"/>
        <v>-1.7001528896635936</v>
      </c>
      <c r="I16" s="11">
        <f>'RD T1'!E15</f>
        <v>3.9913883861928854</v>
      </c>
      <c r="J16" s="11">
        <f t="shared" si="5"/>
        <v>2.2912354965292918</v>
      </c>
      <c r="L16" s="10" t="str">
        <f>name!D12</f>
        <v>33 Protective service occupations</v>
      </c>
      <c r="M16" s="11">
        <v>9.7953810699914623</v>
      </c>
      <c r="N16" s="11">
        <v>9.9304542527554656</v>
      </c>
      <c r="O16" s="11">
        <v>10.656864359413534</v>
      </c>
      <c r="P16" s="11">
        <v>8.7434467635317468</v>
      </c>
      <c r="Q16" s="11">
        <v>8.5458940118870323</v>
      </c>
      <c r="R16" s="11"/>
      <c r="S16" s="11">
        <f t="shared" si="3"/>
        <v>-2.1109703475265018</v>
      </c>
      <c r="T16" s="11">
        <f>'RD T1'!T15</f>
        <v>2.5167203711867683</v>
      </c>
      <c r="U16" s="11">
        <f t="shared" si="6"/>
        <v>0.40575002366026647</v>
      </c>
      <c r="W16" s="10" t="str">
        <f>name!D12</f>
        <v>33 Protective service occupations</v>
      </c>
      <c r="X16" s="11">
        <v>2.4545514892349241</v>
      </c>
      <c r="Y16" s="11">
        <v>2.7744908899241927</v>
      </c>
      <c r="Z16" s="11">
        <v>3.1301699808228447</v>
      </c>
      <c r="AA16" s="11">
        <v>2.7065922459883862</v>
      </c>
      <c r="AB16" s="11">
        <v>3.5409874386857298</v>
      </c>
      <c r="AC16" s="11"/>
      <c r="AD16" s="11">
        <f t="shared" si="4"/>
        <v>0.41081745786288515</v>
      </c>
      <c r="AE16" s="11">
        <f>'RD T1'!T44</f>
        <v>1.4746680150061173</v>
      </c>
      <c r="AF16" s="11">
        <f t="shared" si="7"/>
        <v>1.8854854728690025</v>
      </c>
    </row>
    <row r="17" spans="1:32" x14ac:dyDescent="0.2">
      <c r="A17" s="10" t="str">
        <f>name!D13</f>
        <v>34 Culture, media and sports occupations</v>
      </c>
      <c r="B17" s="11">
        <v>15.174222582095563</v>
      </c>
      <c r="C17" s="11">
        <v>17.39008714554198</v>
      </c>
      <c r="D17" s="11">
        <v>18.9667205053949</v>
      </c>
      <c r="E17" s="11">
        <v>16.228123676963005</v>
      </c>
      <c r="F17" s="11">
        <v>17.344011825604888</v>
      </c>
      <c r="G17" s="11"/>
      <c r="H17" s="11">
        <f t="shared" si="2"/>
        <v>-1.6227086797900121</v>
      </c>
      <c r="I17" s="11">
        <f>'RD T1'!E16</f>
        <v>8.1325761823155478</v>
      </c>
      <c r="J17" s="11">
        <f t="shared" si="5"/>
        <v>6.5098675025255357</v>
      </c>
      <c r="L17" s="10" t="str">
        <f>name!D13</f>
        <v>34 Culture, media and sports occupations</v>
      </c>
      <c r="M17" s="11">
        <v>7.6990352805009179</v>
      </c>
      <c r="N17" s="11">
        <v>9.0486482718216763</v>
      </c>
      <c r="O17" s="11">
        <v>9.0184085699943974</v>
      </c>
      <c r="P17" s="11">
        <v>7.3392645447926794</v>
      </c>
      <c r="Q17" s="11">
        <v>7.4830175454802097</v>
      </c>
      <c r="R17" s="11"/>
      <c r="S17" s="11">
        <f t="shared" si="3"/>
        <v>-1.5353910245141877</v>
      </c>
      <c r="T17" s="11">
        <f>'RD T1'!T16</f>
        <v>3.0108106774677013</v>
      </c>
      <c r="U17" s="11">
        <f t="shared" si="6"/>
        <v>1.4754196529535135</v>
      </c>
      <c r="W17" s="10" t="str">
        <f>name!D13</f>
        <v>34 Culture, media and sports occupations</v>
      </c>
      <c r="X17" s="11">
        <v>7.4751873015946693</v>
      </c>
      <c r="Y17" s="11">
        <v>8.3414388737203105</v>
      </c>
      <c r="Z17" s="11">
        <v>9.948311935400513</v>
      </c>
      <c r="AA17" s="11">
        <v>8.8888591321703316</v>
      </c>
      <c r="AB17" s="11">
        <v>9.8609942801247037</v>
      </c>
      <c r="AC17" s="11"/>
      <c r="AD17" s="11">
        <f t="shared" si="4"/>
        <v>-8.7317655275809258E-2</v>
      </c>
      <c r="AE17" s="11">
        <f>'RD T1'!T45</f>
        <v>5.1217655048478479</v>
      </c>
      <c r="AF17" s="11">
        <f t="shared" si="7"/>
        <v>5.0344478495720386</v>
      </c>
    </row>
    <row r="18" spans="1:32" x14ac:dyDescent="0.2">
      <c r="A18" s="10" t="str">
        <f>name!D14</f>
        <v>35 Business and public service associate professionals</v>
      </c>
      <c r="B18" s="11">
        <v>62.28291001966744</v>
      </c>
      <c r="C18" s="11">
        <v>66.943587082756139</v>
      </c>
      <c r="D18" s="11">
        <v>72.132594042209632</v>
      </c>
      <c r="E18" s="11">
        <v>71.967676916493247</v>
      </c>
      <c r="F18" s="11">
        <v>76.272953337435922</v>
      </c>
      <c r="G18" s="11"/>
      <c r="H18" s="11">
        <f t="shared" si="2"/>
        <v>4.1403592952262898</v>
      </c>
      <c r="I18" s="11">
        <f>'RD T1'!E17</f>
        <v>34.460267527486614</v>
      </c>
      <c r="J18" s="11">
        <f t="shared" si="5"/>
        <v>38.600626822712904</v>
      </c>
      <c r="L18" s="10" t="str">
        <f>name!D14</f>
        <v>35 Business and public service associate professionals</v>
      </c>
      <c r="M18" s="11">
        <v>31.079073760449109</v>
      </c>
      <c r="N18" s="11">
        <v>33.495559774539501</v>
      </c>
      <c r="O18" s="11">
        <v>36.241670407143594</v>
      </c>
      <c r="P18" s="11">
        <v>35.671029046565145</v>
      </c>
      <c r="Q18" s="11">
        <v>36.148718804290759</v>
      </c>
      <c r="R18" s="11"/>
      <c r="S18" s="11">
        <f t="shared" si="3"/>
        <v>-9.2951602852835435E-2</v>
      </c>
      <c r="T18" s="11">
        <f>'RD T1'!T17</f>
        <v>13.948415140104183</v>
      </c>
      <c r="U18" s="11">
        <f t="shared" si="6"/>
        <v>13.855463537251348</v>
      </c>
      <c r="W18" s="10" t="str">
        <f>name!D14</f>
        <v>35 Business and public service associate professionals</v>
      </c>
      <c r="X18" s="11">
        <v>31.203836259218278</v>
      </c>
      <c r="Y18" s="11">
        <v>33.44802730821668</v>
      </c>
      <c r="Z18" s="11">
        <v>35.890923635066123</v>
      </c>
      <c r="AA18" s="11">
        <v>36.296647869928059</v>
      </c>
      <c r="AB18" s="11">
        <v>40.124234533145255</v>
      </c>
      <c r="AC18" s="11"/>
      <c r="AD18" s="11">
        <f t="shared" si="4"/>
        <v>4.2333108980791323</v>
      </c>
      <c r="AE18" s="11">
        <f>'RD T1'!T46</f>
        <v>20.511852387382433</v>
      </c>
      <c r="AF18" s="11">
        <f t="shared" si="7"/>
        <v>24.745163285461565</v>
      </c>
    </row>
    <row r="19" spans="1:32" x14ac:dyDescent="0.2">
      <c r="A19" s="10" t="str">
        <f>name!D15</f>
        <v>41 Administrative occupations</v>
      </c>
      <c r="B19" s="11">
        <v>124.12386132422722</v>
      </c>
      <c r="C19" s="11">
        <v>119.67404102744439</v>
      </c>
      <c r="D19" s="11">
        <v>128.89786566598025</v>
      </c>
      <c r="E19" s="11">
        <v>134.06390966099619</v>
      </c>
      <c r="F19" s="11">
        <v>133.88824226715977</v>
      </c>
      <c r="G19" s="11"/>
      <c r="H19" s="11">
        <f t="shared" si="2"/>
        <v>4.9903766011795199</v>
      </c>
      <c r="I19" s="11">
        <f>'RD T1'!E18</f>
        <v>65.517825928002537</v>
      </c>
      <c r="J19" s="11">
        <f t="shared" si="5"/>
        <v>70.508202529182057</v>
      </c>
      <c r="L19" s="10" t="str">
        <f>name!D15</f>
        <v>41 Administrative occupations</v>
      </c>
      <c r="M19" s="11">
        <v>44.086923525436632</v>
      </c>
      <c r="N19" s="11">
        <v>42.591232738145507</v>
      </c>
      <c r="O19" s="11">
        <v>50.839463235217458</v>
      </c>
      <c r="P19" s="11">
        <v>55.41863485903599</v>
      </c>
      <c r="Q19" s="11">
        <v>62.278319011402324</v>
      </c>
      <c r="R19" s="11"/>
      <c r="S19" s="11">
        <f t="shared" si="3"/>
        <v>11.438855776184866</v>
      </c>
      <c r="T19" s="11">
        <f>'RD T1'!T18</f>
        <v>21.724904103030585</v>
      </c>
      <c r="U19" s="11">
        <f t="shared" si="6"/>
        <v>33.163759879215448</v>
      </c>
      <c r="W19" s="10" t="str">
        <f>name!D15</f>
        <v>41 Administrative occupations</v>
      </c>
      <c r="X19" s="11">
        <v>80.036937798790575</v>
      </c>
      <c r="Y19" s="11">
        <v>77.082808289298967</v>
      </c>
      <c r="Z19" s="11">
        <v>78.058402430762726</v>
      </c>
      <c r="AA19" s="11">
        <v>78.645274801960312</v>
      </c>
      <c r="AB19" s="11">
        <v>71.609923255757352</v>
      </c>
      <c r="AC19" s="11"/>
      <c r="AD19" s="11">
        <f t="shared" si="4"/>
        <v>-6.4484791750053745</v>
      </c>
      <c r="AE19" s="11">
        <f>'RD T1'!T47</f>
        <v>43.792921824971963</v>
      </c>
      <c r="AF19" s="11">
        <f t="shared" si="7"/>
        <v>37.344442649966588</v>
      </c>
    </row>
    <row r="20" spans="1:32" x14ac:dyDescent="0.2">
      <c r="A20" s="10" t="str">
        <f>name!D16</f>
        <v>42 Secretarial and related occupations</v>
      </c>
      <c r="B20" s="11">
        <v>29.66779401880293</v>
      </c>
      <c r="C20" s="11">
        <v>26.519813838828377</v>
      </c>
      <c r="D20" s="11">
        <v>26.654604449270561</v>
      </c>
      <c r="E20" s="11">
        <v>25.21323945616</v>
      </c>
      <c r="F20" s="11">
        <v>18.71749734809211</v>
      </c>
      <c r="G20" s="11"/>
      <c r="H20" s="11">
        <f t="shared" si="2"/>
        <v>-7.9371071011784515</v>
      </c>
      <c r="I20" s="11">
        <f>'RD T1'!E19</f>
        <v>12.182749985592372</v>
      </c>
      <c r="J20" s="11">
        <f t="shared" si="5"/>
        <v>4.24564288441392</v>
      </c>
      <c r="L20" s="10" t="str">
        <f>name!D16</f>
        <v>42 Secretarial and related occupations</v>
      </c>
      <c r="M20" s="11">
        <v>2.5814471676520965</v>
      </c>
      <c r="N20" s="11">
        <v>2.0204703022103536</v>
      </c>
      <c r="O20" s="11">
        <v>2.0443174448455239</v>
      </c>
      <c r="P20" s="11">
        <v>1.8605226606118404</v>
      </c>
      <c r="Q20" s="11">
        <v>2.1891175915066832</v>
      </c>
      <c r="R20" s="11"/>
      <c r="S20" s="11">
        <f t="shared" si="3"/>
        <v>0.14480014666115926</v>
      </c>
      <c r="T20" s="11">
        <f>'RD T1'!T19</f>
        <v>0.66242438101610435</v>
      </c>
      <c r="U20" s="11">
        <f t="shared" si="6"/>
        <v>0.8072245276772636</v>
      </c>
      <c r="W20" s="10" t="str">
        <f>name!D16</f>
        <v>42 Secretarial and related occupations</v>
      </c>
      <c r="X20" s="11">
        <v>27.086346851150836</v>
      </c>
      <c r="Y20" s="11">
        <v>24.499343536618014</v>
      </c>
      <c r="Z20" s="11">
        <v>24.610287004425029</v>
      </c>
      <c r="AA20" s="11">
        <v>23.352716795548172</v>
      </c>
      <c r="AB20" s="11">
        <v>16.52837975658543</v>
      </c>
      <c r="AC20" s="11"/>
      <c r="AD20" s="11">
        <f t="shared" si="4"/>
        <v>-8.0819072478395988</v>
      </c>
      <c r="AE20" s="11">
        <f>'RD T1'!T48</f>
        <v>11.520325604576266</v>
      </c>
      <c r="AF20" s="11">
        <f t="shared" si="7"/>
        <v>3.4384183567366673</v>
      </c>
    </row>
    <row r="21" spans="1:32" x14ac:dyDescent="0.2">
      <c r="A21" s="10" t="str">
        <f>name!D17</f>
        <v>51 Skilled agricultural and related trades</v>
      </c>
      <c r="B21" s="11">
        <v>12.480052372889473</v>
      </c>
      <c r="C21" s="11">
        <v>12.431678409974623</v>
      </c>
      <c r="D21" s="11">
        <v>10.654462517281713</v>
      </c>
      <c r="E21" s="11">
        <v>10.519176383796156</v>
      </c>
      <c r="F21" s="11">
        <v>11.840335590836942</v>
      </c>
      <c r="G21" s="11"/>
      <c r="H21" s="11">
        <f t="shared" si="2"/>
        <v>1.1858730735552285</v>
      </c>
      <c r="I21" s="11">
        <f>'RD T1'!E20</f>
        <v>6.1163732934050508</v>
      </c>
      <c r="J21" s="11">
        <f t="shared" si="5"/>
        <v>7.3022463669602793</v>
      </c>
      <c r="L21" s="10" t="str">
        <f>name!D17</f>
        <v>51 Skilled agricultural and related trades</v>
      </c>
      <c r="M21" s="11">
        <v>10.619592620145001</v>
      </c>
      <c r="N21" s="11">
        <v>10.091706382444594</v>
      </c>
      <c r="O21" s="11">
        <v>8.642678365950653</v>
      </c>
      <c r="P21" s="11">
        <v>8.3366802480720565</v>
      </c>
      <c r="Q21" s="11">
        <v>8.9038159416989195</v>
      </c>
      <c r="R21" s="11"/>
      <c r="S21" s="11">
        <f t="shared" si="3"/>
        <v>0.26113757574826657</v>
      </c>
      <c r="T21" s="11">
        <f>'RD T1'!T20</f>
        <v>4.5304188134298355</v>
      </c>
      <c r="U21" s="11">
        <f t="shared" si="6"/>
        <v>4.7915563891781021</v>
      </c>
      <c r="W21" s="10" t="str">
        <f>name!D17</f>
        <v>51 Skilled agricultural and related trades</v>
      </c>
      <c r="X21" s="11">
        <v>1.8604597527444804</v>
      </c>
      <c r="Y21" s="11">
        <v>2.3399720275300373</v>
      </c>
      <c r="Z21" s="11">
        <v>2.0117841513310748</v>
      </c>
      <c r="AA21" s="11">
        <v>2.1824961357240991</v>
      </c>
      <c r="AB21" s="11">
        <v>2.936519649138039</v>
      </c>
      <c r="AC21" s="11"/>
      <c r="AD21" s="11">
        <f t="shared" si="4"/>
        <v>0.92473549780696418</v>
      </c>
      <c r="AE21" s="11">
        <f>'RD T1'!T49</f>
        <v>1.5859544799752152</v>
      </c>
      <c r="AF21" s="11">
        <f t="shared" si="7"/>
        <v>2.5106899777821794</v>
      </c>
    </row>
    <row r="22" spans="1:32" x14ac:dyDescent="0.2">
      <c r="A22" s="10" t="str">
        <f>name!D18</f>
        <v>52 Skilled metal, electrical and electronic trades</v>
      </c>
      <c r="B22" s="11">
        <v>45.570780111200229</v>
      </c>
      <c r="C22" s="11">
        <v>45.57927032289215</v>
      </c>
      <c r="D22" s="11">
        <v>41.687227271374859</v>
      </c>
      <c r="E22" s="11">
        <v>40.450783047085338</v>
      </c>
      <c r="F22" s="11">
        <v>37.068307305991624</v>
      </c>
      <c r="G22" s="11"/>
      <c r="H22" s="11">
        <f t="shared" si="2"/>
        <v>-4.6189199653832347</v>
      </c>
      <c r="I22" s="11">
        <f>'RD T1'!E21</f>
        <v>14.917244522880463</v>
      </c>
      <c r="J22" s="11">
        <f t="shared" si="5"/>
        <v>10.298324557497228</v>
      </c>
      <c r="L22" s="10" t="str">
        <f>name!D18</f>
        <v>52 Skilled metal, electrical and electronic trades</v>
      </c>
      <c r="M22" s="11">
        <v>44.810716149161422</v>
      </c>
      <c r="N22" s="11">
        <v>44.352175827621849</v>
      </c>
      <c r="O22" s="11">
        <v>40.70896200666234</v>
      </c>
      <c r="P22" s="11">
        <v>38.781184411824782</v>
      </c>
      <c r="Q22" s="11">
        <v>35.023257505821334</v>
      </c>
      <c r="R22" s="11"/>
      <c r="S22" s="11">
        <f t="shared" si="3"/>
        <v>-5.6857045008410054</v>
      </c>
      <c r="T22" s="11">
        <f>'RD T1'!T21</f>
        <v>13.928446376360798</v>
      </c>
      <c r="U22" s="11">
        <f t="shared" si="6"/>
        <v>8.2427418755197923</v>
      </c>
      <c r="W22" s="10" t="str">
        <f>name!D18</f>
        <v>52 Skilled metal, electrical and electronic trades</v>
      </c>
      <c r="X22" s="11">
        <v>0.76006396203886539</v>
      </c>
      <c r="Y22" s="11">
        <v>1.2270944952703566</v>
      </c>
      <c r="Z22" s="11">
        <v>0.97826526471250752</v>
      </c>
      <c r="AA22" s="11">
        <v>1.6695986352606329</v>
      </c>
      <c r="AB22" s="11">
        <v>2.0450498001702564</v>
      </c>
      <c r="AC22" s="11"/>
      <c r="AD22" s="11">
        <f t="shared" si="4"/>
        <v>1.066784535457749</v>
      </c>
      <c r="AE22" s="11">
        <f>'RD T1'!T50</f>
        <v>0.98879814651966336</v>
      </c>
      <c r="AF22" s="11">
        <f t="shared" si="7"/>
        <v>2.0555826819774126</v>
      </c>
    </row>
    <row r="23" spans="1:32" x14ac:dyDescent="0.2">
      <c r="A23" s="10" t="str">
        <f>name!D19</f>
        <v>53 Skilled construction and building trades</v>
      </c>
      <c r="B23" s="11">
        <v>42.085399170453535</v>
      </c>
      <c r="C23" s="11">
        <v>40.317720449030332</v>
      </c>
      <c r="D23" s="11">
        <v>34.881060321724483</v>
      </c>
      <c r="E23" s="11">
        <v>33.220962000021991</v>
      </c>
      <c r="F23" s="11">
        <v>28.760103795852288</v>
      </c>
      <c r="G23" s="11"/>
      <c r="H23" s="11">
        <f t="shared" si="2"/>
        <v>-6.1209565258721952</v>
      </c>
      <c r="I23" s="11">
        <f>'RD T1'!E22</f>
        <v>13.203645483514764</v>
      </c>
      <c r="J23" s="11">
        <f t="shared" si="5"/>
        <v>7.0826889576425689</v>
      </c>
      <c r="L23" s="10" t="str">
        <f>name!D19</f>
        <v>53 Skilled construction and building trades</v>
      </c>
      <c r="M23" s="11">
        <v>41.707278946704278</v>
      </c>
      <c r="N23" s="11">
        <v>39.893954062620807</v>
      </c>
      <c r="O23" s="11">
        <v>34.145255550900927</v>
      </c>
      <c r="P23" s="11">
        <v>32.793774517656331</v>
      </c>
      <c r="Q23" s="11">
        <v>28.320214521443564</v>
      </c>
      <c r="R23" s="11"/>
      <c r="S23" s="11">
        <f t="shared" si="3"/>
        <v>-5.8250410294573634</v>
      </c>
      <c r="T23" s="11">
        <f>'RD T1'!T22</f>
        <v>12.960296621556854</v>
      </c>
      <c r="U23" s="11">
        <f t="shared" si="6"/>
        <v>7.1352555920994902</v>
      </c>
      <c r="W23" s="10" t="str">
        <f>name!D19</f>
        <v>53 Skilled construction and building trades</v>
      </c>
      <c r="X23" s="11">
        <v>0.37812022374929993</v>
      </c>
      <c r="Y23" s="11">
        <v>0.42376638640953829</v>
      </c>
      <c r="Z23" s="11">
        <v>0.73580477082359008</v>
      </c>
      <c r="AA23" s="11">
        <v>0.42718748236563797</v>
      </c>
      <c r="AB23" s="11">
        <v>0.43988927440873132</v>
      </c>
      <c r="AC23" s="11"/>
      <c r="AD23" s="11">
        <f t="shared" si="4"/>
        <v>-0.29591549641485876</v>
      </c>
      <c r="AE23" s="11">
        <f>'RD T1'!T51</f>
        <v>0.24334886195790878</v>
      </c>
      <c r="AF23" s="11">
        <f t="shared" si="7"/>
        <v>-5.2566634456949979E-2</v>
      </c>
    </row>
    <row r="24" spans="1:32" x14ac:dyDescent="0.2">
      <c r="A24" s="10" t="str">
        <f>name!D20</f>
        <v>54 Textiles, printing and other skilled trades</v>
      </c>
      <c r="B24" s="11">
        <v>25.218980615962128</v>
      </c>
      <c r="C24" s="11">
        <v>21.47352131175187</v>
      </c>
      <c r="D24" s="11">
        <v>21.275441174454738</v>
      </c>
      <c r="E24" s="11">
        <v>21.408995501035161</v>
      </c>
      <c r="F24" s="11">
        <v>20.437607507361019</v>
      </c>
      <c r="G24" s="11"/>
      <c r="H24" s="11">
        <f t="shared" si="2"/>
        <v>-0.83783366709371876</v>
      </c>
      <c r="I24" s="11">
        <f>'RD T1'!E23</f>
        <v>8.9149079925577315</v>
      </c>
      <c r="J24" s="11">
        <f t="shared" si="5"/>
        <v>8.0770743254640127</v>
      </c>
      <c r="L24" s="10" t="str">
        <f>name!D20</f>
        <v>54 Textiles, printing and other skilled trades</v>
      </c>
      <c r="M24" s="11">
        <v>15.828289038357237</v>
      </c>
      <c r="N24" s="11">
        <v>13.003857248256697</v>
      </c>
      <c r="O24" s="11">
        <v>12.238063149052792</v>
      </c>
      <c r="P24" s="11">
        <v>12.566089890394368</v>
      </c>
      <c r="Q24" s="11">
        <v>11.626650515479186</v>
      </c>
      <c r="R24" s="11"/>
      <c r="S24" s="11">
        <f t="shared" si="3"/>
        <v>-0.61141263357360565</v>
      </c>
      <c r="T24" s="11">
        <f>'RD T1'!T23</f>
        <v>3.7868238510373908</v>
      </c>
      <c r="U24" s="11">
        <f t="shared" si="6"/>
        <v>3.1754112174637852</v>
      </c>
      <c r="W24" s="10" t="str">
        <f>name!D20</f>
        <v>54 Textiles, printing and other skilled trades</v>
      </c>
      <c r="X24" s="11">
        <v>9.3906915776049171</v>
      </c>
      <c r="Y24" s="11">
        <v>8.4696640634951521</v>
      </c>
      <c r="Z24" s="11">
        <v>9.0373780254019334</v>
      </c>
      <c r="AA24" s="11">
        <v>8.84290561064077</v>
      </c>
      <c r="AB24" s="11">
        <v>8.8109569918818167</v>
      </c>
      <c r="AC24" s="11"/>
      <c r="AD24" s="11">
        <f t="shared" si="4"/>
        <v>-0.22642103352011667</v>
      </c>
      <c r="AE24" s="11">
        <f>'RD T1'!T52</f>
        <v>5.1280841415203406</v>
      </c>
      <c r="AF24" s="11">
        <f t="shared" si="7"/>
        <v>4.901663108000224</v>
      </c>
    </row>
    <row r="25" spans="1:32" x14ac:dyDescent="0.2">
      <c r="A25" s="10" t="str">
        <f>name!D21</f>
        <v>61 Caring personal service occupations</v>
      </c>
      <c r="B25" s="11">
        <v>88.284246954522047</v>
      </c>
      <c r="C25" s="11">
        <v>91.306747660390116</v>
      </c>
      <c r="D25" s="11">
        <v>89.35587777349015</v>
      </c>
      <c r="E25" s="11">
        <v>92.671490742051745</v>
      </c>
      <c r="F25" s="11">
        <v>101.13191080714164</v>
      </c>
      <c r="G25" s="11"/>
      <c r="H25" s="11">
        <f t="shared" si="2"/>
        <v>11.776033033651487</v>
      </c>
      <c r="I25" s="11">
        <f>'RD T1'!E24</f>
        <v>53.913437590669325</v>
      </c>
      <c r="J25" s="11">
        <f t="shared" si="5"/>
        <v>65.689470624320819</v>
      </c>
      <c r="L25" s="10" t="str">
        <f>name!D21</f>
        <v>61 Caring personal service occupations</v>
      </c>
      <c r="M25" s="11">
        <v>11.543553069542012</v>
      </c>
      <c r="N25" s="11">
        <v>12.779850945341726</v>
      </c>
      <c r="O25" s="11">
        <v>12.407839921226879</v>
      </c>
      <c r="P25" s="11">
        <v>14.779352589699725</v>
      </c>
      <c r="Q25" s="11">
        <v>17.159229555692121</v>
      </c>
      <c r="R25" s="11"/>
      <c r="S25" s="11">
        <f t="shared" si="3"/>
        <v>4.7513896344652427</v>
      </c>
      <c r="T25" s="11">
        <f>'RD T1'!T24</f>
        <v>6.8037375986892634</v>
      </c>
      <c r="U25" s="11">
        <f t="shared" si="6"/>
        <v>11.555127233154506</v>
      </c>
      <c r="W25" s="10" t="str">
        <f>name!D21</f>
        <v>61 Caring personal service occupations</v>
      </c>
      <c r="X25" s="11">
        <v>76.740693884980061</v>
      </c>
      <c r="Y25" s="11">
        <v>78.52689671504838</v>
      </c>
      <c r="Z25" s="11">
        <v>76.948037852263269</v>
      </c>
      <c r="AA25" s="11">
        <v>77.892138152352018</v>
      </c>
      <c r="AB25" s="11">
        <v>83.972681251449529</v>
      </c>
      <c r="AC25" s="11"/>
      <c r="AD25" s="11">
        <f t="shared" si="4"/>
        <v>7.0246433991862602</v>
      </c>
      <c r="AE25" s="11">
        <f>'RD T1'!T53</f>
        <v>47.109699991980058</v>
      </c>
      <c r="AF25" s="11">
        <f t="shared" si="7"/>
        <v>54.134343391166318</v>
      </c>
    </row>
    <row r="26" spans="1:32" x14ac:dyDescent="0.2">
      <c r="A26" s="10" t="str">
        <f>name!D22</f>
        <v>62 Leisure, travel and related personal service occupations</v>
      </c>
      <c r="B26" s="11">
        <v>24.73508754304893</v>
      </c>
      <c r="C26" s="11">
        <v>28.763101417168759</v>
      </c>
      <c r="D26" s="11">
        <v>27.38894634651437</v>
      </c>
      <c r="E26" s="11">
        <v>23.790870063827352</v>
      </c>
      <c r="F26" s="11">
        <v>22.485282404248952</v>
      </c>
      <c r="G26" s="11"/>
      <c r="H26" s="11">
        <f t="shared" si="2"/>
        <v>-4.9036639422654176</v>
      </c>
      <c r="I26" s="11">
        <f>'RD T1'!E25</f>
        <v>11.793176592472731</v>
      </c>
      <c r="J26" s="11">
        <f t="shared" si="5"/>
        <v>6.8895126502073136</v>
      </c>
      <c r="L26" s="10" t="str">
        <f>name!D22</f>
        <v>62 Leisure, travel and related personal service occupations</v>
      </c>
      <c r="M26" s="11">
        <v>7.0287769956928186</v>
      </c>
      <c r="N26" s="11">
        <v>8.3026771063615108</v>
      </c>
      <c r="O26" s="11">
        <v>8.653522399705901</v>
      </c>
      <c r="P26" s="11">
        <v>8.0006124352152597</v>
      </c>
      <c r="Q26" s="11">
        <v>8.4520071250160065</v>
      </c>
      <c r="R26" s="11"/>
      <c r="S26" s="11">
        <f t="shared" si="3"/>
        <v>-0.2015152746898945</v>
      </c>
      <c r="T26" s="11">
        <f>'RD T1'!T25</f>
        <v>3.5766650110723197</v>
      </c>
      <c r="U26" s="11">
        <f t="shared" si="6"/>
        <v>3.3751497363824252</v>
      </c>
      <c r="W26" s="10" t="str">
        <f>name!D22</f>
        <v>62 Leisure, travel and related personal service occupations</v>
      </c>
      <c r="X26" s="11">
        <v>17.706310547356093</v>
      </c>
      <c r="Y26" s="11">
        <v>20.460424310807305</v>
      </c>
      <c r="Z26" s="11">
        <v>18.735423946808464</v>
      </c>
      <c r="AA26" s="11">
        <v>15.790257628612084</v>
      </c>
      <c r="AB26" s="11">
        <v>14.033275279232955</v>
      </c>
      <c r="AC26" s="11"/>
      <c r="AD26" s="11">
        <f t="shared" si="4"/>
        <v>-4.7021486675755089</v>
      </c>
      <c r="AE26" s="11">
        <f>'RD T1'!T54</f>
        <v>8.216511581400411</v>
      </c>
      <c r="AF26" s="11">
        <f t="shared" si="7"/>
        <v>3.5143629138249022</v>
      </c>
    </row>
    <row r="27" spans="1:32" x14ac:dyDescent="0.2">
      <c r="A27" s="10" t="str">
        <f>name!D23</f>
        <v>63 Community and civil enforcement occupations</v>
      </c>
      <c r="B27" s="11">
        <v>1.1816833079212998</v>
      </c>
      <c r="C27" s="11">
        <v>1.0052253134971603</v>
      </c>
      <c r="D27" s="11">
        <v>1.2823547067421543</v>
      </c>
      <c r="E27" s="11">
        <v>0.94368600056154772</v>
      </c>
      <c r="F27" s="11">
        <v>1.0292870887816308</v>
      </c>
      <c r="G27" s="11"/>
      <c r="H27" s="11">
        <f t="shared" si="2"/>
        <v>-0.25306761796052357</v>
      </c>
      <c r="I27" s="11">
        <f>'RD T1'!E26</f>
        <v>0.48018802604957989</v>
      </c>
      <c r="J27" s="11">
        <f t="shared" si="5"/>
        <v>0.22712040808905631</v>
      </c>
      <c r="L27" s="10" t="str">
        <f>name!D23</f>
        <v>63 Community and civil enforcement occupations</v>
      </c>
      <c r="M27" s="11">
        <v>0.936041364065063</v>
      </c>
      <c r="N27" s="11">
        <v>0.70245087520328597</v>
      </c>
      <c r="O27" s="11">
        <v>1.0255030963881835</v>
      </c>
      <c r="P27" s="11">
        <v>0.60936860977516027</v>
      </c>
      <c r="Q27" s="11">
        <v>0.7034998793160202</v>
      </c>
      <c r="R27" s="11"/>
      <c r="S27" s="11">
        <f t="shared" si="3"/>
        <v>-0.32200321707216328</v>
      </c>
      <c r="T27" s="11">
        <f>'RD T1'!T26</f>
        <v>0.27901042074494231</v>
      </c>
      <c r="U27" s="11">
        <f t="shared" si="6"/>
        <v>-4.2992796327220972E-2</v>
      </c>
      <c r="W27" s="10" t="str">
        <f>name!D23</f>
        <v>63 Community and civil enforcement occupations</v>
      </c>
      <c r="X27" s="11">
        <v>0.24564194385623633</v>
      </c>
      <c r="Y27" s="11">
        <v>0.30277443829387485</v>
      </c>
      <c r="Z27" s="11">
        <v>0.25685161035396886</v>
      </c>
      <c r="AA27" s="11">
        <v>0.33431739078638761</v>
      </c>
      <c r="AB27" s="11">
        <v>0.32578720946561074</v>
      </c>
      <c r="AC27" s="11"/>
      <c r="AD27" s="11">
        <f t="shared" si="4"/>
        <v>6.8935599111641876E-2</v>
      </c>
      <c r="AE27" s="11">
        <f>'RD T1'!T55</f>
        <v>0.20117760530463766</v>
      </c>
      <c r="AF27" s="11">
        <f t="shared" si="7"/>
        <v>0.27011320441627951</v>
      </c>
    </row>
    <row r="28" spans="1:32" x14ac:dyDescent="0.2">
      <c r="A28" s="10" t="str">
        <f>name!D24</f>
        <v>71 Sales occupations</v>
      </c>
      <c r="B28" s="11">
        <v>79.977945128675643</v>
      </c>
      <c r="C28" s="11">
        <v>80.266197207760015</v>
      </c>
      <c r="D28" s="11">
        <v>77.785009922909666</v>
      </c>
      <c r="E28" s="11">
        <v>74.536722185345155</v>
      </c>
      <c r="F28" s="11">
        <v>71.113590943767335</v>
      </c>
      <c r="G28" s="11"/>
      <c r="H28" s="11">
        <f t="shared" si="2"/>
        <v>-6.6714189791423308</v>
      </c>
      <c r="I28" s="11">
        <f>'RD T1'!E27</f>
        <v>34.211238389792925</v>
      </c>
      <c r="J28" s="11">
        <f t="shared" si="5"/>
        <v>27.539819410650594</v>
      </c>
      <c r="L28" s="10" t="str">
        <f>name!D24</f>
        <v>71 Sales occupations</v>
      </c>
      <c r="M28" s="11">
        <v>29.672336277132928</v>
      </c>
      <c r="N28" s="11">
        <v>33.400517439632608</v>
      </c>
      <c r="O28" s="11">
        <v>31.90220620480477</v>
      </c>
      <c r="P28" s="11">
        <v>31.318000435203846</v>
      </c>
      <c r="Q28" s="11">
        <v>31.219957665316336</v>
      </c>
      <c r="R28" s="11"/>
      <c r="S28" s="11">
        <f t="shared" si="3"/>
        <v>-0.68224853948843389</v>
      </c>
      <c r="T28" s="11">
        <f>'RD T1'!T27</f>
        <v>10.612926526524491</v>
      </c>
      <c r="U28" s="11">
        <f t="shared" si="6"/>
        <v>9.9306779870360575</v>
      </c>
      <c r="W28" s="10" t="str">
        <f>name!D24</f>
        <v>71 Sales occupations</v>
      </c>
      <c r="X28" s="11">
        <v>50.30560885154275</v>
      </c>
      <c r="Y28" s="11">
        <v>46.865679768127272</v>
      </c>
      <c r="Z28" s="11">
        <v>45.882803718104853</v>
      </c>
      <c r="AA28" s="11">
        <v>43.218721750141135</v>
      </c>
      <c r="AB28" s="11">
        <v>39.893633278450878</v>
      </c>
      <c r="AC28" s="11"/>
      <c r="AD28" s="11">
        <f t="shared" si="4"/>
        <v>-5.9891704396539751</v>
      </c>
      <c r="AE28" s="11">
        <f>'RD T1'!T56</f>
        <v>23.598311863268439</v>
      </c>
      <c r="AF28" s="11">
        <f t="shared" si="7"/>
        <v>17.609141423614464</v>
      </c>
    </row>
    <row r="29" spans="1:32" x14ac:dyDescent="0.2">
      <c r="A29" s="10" t="str">
        <f>name!D25</f>
        <v>72 Customer service occupations</v>
      </c>
      <c r="B29" s="11">
        <v>22.326593894269095</v>
      </c>
      <c r="C29" s="11">
        <v>23.155722219576699</v>
      </c>
      <c r="D29" s="11">
        <v>24.662533020629784</v>
      </c>
      <c r="E29" s="11">
        <v>27.407959559453872</v>
      </c>
      <c r="F29" s="11">
        <v>30.588596653116337</v>
      </c>
      <c r="G29" s="11"/>
      <c r="H29" s="11">
        <f t="shared" si="2"/>
        <v>5.926063632486553</v>
      </c>
      <c r="I29" s="11">
        <f>'RD T1'!E28</f>
        <v>12.477915517282531</v>
      </c>
      <c r="J29" s="11">
        <f t="shared" si="5"/>
        <v>18.403979149769086</v>
      </c>
      <c r="L29" s="10" t="str">
        <f>name!D25</f>
        <v>72 Customer service occupations</v>
      </c>
      <c r="M29" s="11">
        <v>10.08959664544938</v>
      </c>
      <c r="N29" s="11">
        <v>9.2848976301085901</v>
      </c>
      <c r="O29" s="11">
        <v>11.200874301142974</v>
      </c>
      <c r="P29" s="11">
        <v>13.787446649201833</v>
      </c>
      <c r="Q29" s="11">
        <v>16.085712184964148</v>
      </c>
      <c r="R29" s="11"/>
      <c r="S29" s="11">
        <f t="shared" si="3"/>
        <v>4.8848378838211737</v>
      </c>
      <c r="T29" s="11">
        <f>'RD T1'!T28</f>
        <v>4.9326061861625599</v>
      </c>
      <c r="U29" s="11">
        <f t="shared" si="6"/>
        <v>9.8174440699837326</v>
      </c>
      <c r="W29" s="10" t="str">
        <f>name!D25</f>
        <v>72 Customer service occupations</v>
      </c>
      <c r="X29" s="11">
        <v>12.236997248819678</v>
      </c>
      <c r="Y29" s="11">
        <v>13.870824589468114</v>
      </c>
      <c r="Z29" s="11">
        <v>13.461658719486831</v>
      </c>
      <c r="AA29" s="11">
        <v>13.620512910252041</v>
      </c>
      <c r="AB29" s="11">
        <v>14.502884468152214</v>
      </c>
      <c r="AC29" s="11"/>
      <c r="AD29" s="11">
        <f t="shared" si="4"/>
        <v>1.0412257486653829</v>
      </c>
      <c r="AE29" s="11">
        <f>'RD T1'!T57</f>
        <v>7.5453093311199702</v>
      </c>
      <c r="AF29" s="11">
        <f t="shared" si="7"/>
        <v>8.586535079785353</v>
      </c>
    </row>
    <row r="30" spans="1:32" x14ac:dyDescent="0.2">
      <c r="A30" s="10" t="str">
        <f>name!D26</f>
        <v>81 Process, plant and machine operatives</v>
      </c>
      <c r="B30" s="11">
        <v>43.263880473900223</v>
      </c>
      <c r="C30" s="11">
        <v>40.722870035946805</v>
      </c>
      <c r="D30" s="11">
        <v>37.683317808524727</v>
      </c>
      <c r="E30" s="11">
        <v>38.875423247647028</v>
      </c>
      <c r="F30" s="11">
        <v>35.45237744532146</v>
      </c>
      <c r="G30" s="11"/>
      <c r="H30" s="11">
        <f t="shared" si="2"/>
        <v>-2.2309403632032669</v>
      </c>
      <c r="I30" s="11">
        <f>'RD T1'!E29</f>
        <v>15.022752756285906</v>
      </c>
      <c r="J30" s="11">
        <f t="shared" si="5"/>
        <v>12.791812393082639</v>
      </c>
      <c r="L30" s="10" t="str">
        <f>name!D26</f>
        <v>81 Process, plant and machine operatives</v>
      </c>
      <c r="M30" s="11">
        <v>32.24305427198194</v>
      </c>
      <c r="N30" s="11">
        <v>29.833554545293552</v>
      </c>
      <c r="O30" s="11">
        <v>28.087095050023709</v>
      </c>
      <c r="P30" s="11">
        <v>27.574027392702021</v>
      </c>
      <c r="Q30" s="11">
        <v>24.575105782152065</v>
      </c>
      <c r="R30" s="11"/>
      <c r="S30" s="11">
        <f t="shared" si="3"/>
        <v>-3.5119892678716447</v>
      </c>
      <c r="T30" s="11">
        <f>'RD T1'!T29</f>
        <v>9.4621748401041845</v>
      </c>
      <c r="U30" s="11">
        <f t="shared" si="6"/>
        <v>5.9501855722325399</v>
      </c>
      <c r="W30" s="10" t="str">
        <f>name!D26</f>
        <v>81 Process, plant and machine operatives</v>
      </c>
      <c r="X30" s="11">
        <v>11.020826201918336</v>
      </c>
      <c r="Y30" s="11">
        <v>10.889315490653273</v>
      </c>
      <c r="Z30" s="11">
        <v>9.5962227585009021</v>
      </c>
      <c r="AA30" s="11">
        <v>11.301395854944946</v>
      </c>
      <c r="AB30" s="11">
        <v>10.877271663169353</v>
      </c>
      <c r="AC30" s="11"/>
      <c r="AD30" s="11">
        <f t="shared" si="4"/>
        <v>1.2810489046684506</v>
      </c>
      <c r="AE30" s="11">
        <f>'RD T1'!T58</f>
        <v>5.5605779161817237</v>
      </c>
      <c r="AF30" s="11">
        <f t="shared" si="7"/>
        <v>6.8416268208501743</v>
      </c>
    </row>
    <row r="31" spans="1:32" x14ac:dyDescent="0.2">
      <c r="A31" s="10" t="str">
        <f>name!D27</f>
        <v>82 Transport and mobile machine drivers and operatives</v>
      </c>
      <c r="B31" s="11">
        <v>46.576940827800399</v>
      </c>
      <c r="C31" s="11">
        <v>46.294136363541192</v>
      </c>
      <c r="D31" s="11">
        <v>43.417799885994043</v>
      </c>
      <c r="E31" s="11">
        <v>43.835889075101285</v>
      </c>
      <c r="F31" s="11">
        <v>41.537379943756356</v>
      </c>
      <c r="G31" s="11"/>
      <c r="H31" s="11">
        <f t="shared" si="2"/>
        <v>-1.8804199422376868</v>
      </c>
      <c r="I31" s="11">
        <f>'RD T1'!E30</f>
        <v>22.567593202912303</v>
      </c>
      <c r="J31" s="11">
        <f t="shared" si="5"/>
        <v>20.687173260674616</v>
      </c>
      <c r="L31" s="10" t="str">
        <f>name!D27</f>
        <v>82 Transport and mobile machine drivers and operatives</v>
      </c>
      <c r="M31" s="11">
        <v>44.231479568621381</v>
      </c>
      <c r="N31" s="11">
        <v>44.113340597998068</v>
      </c>
      <c r="O31" s="11">
        <v>41.244094995813079</v>
      </c>
      <c r="P31" s="11">
        <v>40.945167954791835</v>
      </c>
      <c r="Q31" s="11">
        <v>38.283295179845751</v>
      </c>
      <c r="R31" s="11"/>
      <c r="S31" s="11">
        <f t="shared" si="3"/>
        <v>-2.9607998159673272</v>
      </c>
      <c r="T31" s="11">
        <f>'RD T1'!T30</f>
        <v>20.65971119342835</v>
      </c>
      <c r="U31" s="11">
        <f t="shared" si="6"/>
        <v>17.698911377461023</v>
      </c>
      <c r="W31" s="10" t="str">
        <f>name!D27</f>
        <v>82 Transport and mobile machine drivers and operatives</v>
      </c>
      <c r="X31" s="11">
        <v>2.3454612591790198</v>
      </c>
      <c r="Y31" s="11">
        <v>2.1807957655430794</v>
      </c>
      <c r="Z31" s="11">
        <v>2.1737048901809026</v>
      </c>
      <c r="AA31" s="11">
        <v>2.8907211203094083</v>
      </c>
      <c r="AB31" s="11">
        <v>3.254084763910579</v>
      </c>
      <c r="AC31" s="11"/>
      <c r="AD31" s="11">
        <f t="shared" si="4"/>
        <v>1.0803798737296764</v>
      </c>
      <c r="AE31" s="11">
        <f>'RD T1'!T59</f>
        <v>1.9078820094839428</v>
      </c>
      <c r="AF31" s="11">
        <f t="shared" si="7"/>
        <v>2.9882618832136192</v>
      </c>
    </row>
    <row r="32" spans="1:32" x14ac:dyDescent="0.2">
      <c r="A32" s="10" t="str">
        <f>name!D28</f>
        <v>91 Elementary trades and related occupations</v>
      </c>
      <c r="B32" s="11">
        <v>25.744282473128173</v>
      </c>
      <c r="C32" s="11">
        <v>22.473084288946584</v>
      </c>
      <c r="D32" s="11">
        <v>20.556706199001834</v>
      </c>
      <c r="E32" s="11">
        <v>37.520192616540982</v>
      </c>
      <c r="F32" s="11">
        <v>41.74684623961965</v>
      </c>
      <c r="G32" s="11"/>
      <c r="H32" s="11">
        <f t="shared" si="2"/>
        <v>21.190140040617816</v>
      </c>
      <c r="I32" s="11">
        <f>'RD T1'!E31</f>
        <v>17.778327648427062</v>
      </c>
      <c r="J32" s="11">
        <f t="shared" si="5"/>
        <v>38.968467689044878</v>
      </c>
      <c r="L32" s="10" t="str">
        <f>name!D28</f>
        <v>91 Elementary trades and related occupations</v>
      </c>
      <c r="M32" s="11">
        <v>18.675927676621892</v>
      </c>
      <c r="N32" s="11">
        <v>16.463346488669853</v>
      </c>
      <c r="O32" s="11">
        <v>15.637781414679871</v>
      </c>
      <c r="P32" s="11">
        <v>21.095738266263091</v>
      </c>
      <c r="Q32" s="11">
        <v>22.449487206953506</v>
      </c>
      <c r="R32" s="11"/>
      <c r="S32" s="11">
        <f t="shared" si="3"/>
        <v>6.811705792273635</v>
      </c>
      <c r="T32" s="11">
        <f>'RD T1'!T31</f>
        <v>7.0173251308907316</v>
      </c>
      <c r="U32" s="11">
        <f t="shared" si="6"/>
        <v>13.829030923164368</v>
      </c>
      <c r="W32" s="10" t="str">
        <f>name!D28</f>
        <v>91 Elementary trades and related occupations</v>
      </c>
      <c r="X32" s="11">
        <v>7.0683547965062763</v>
      </c>
      <c r="Y32" s="11">
        <v>6.0097378002767625</v>
      </c>
      <c r="Z32" s="11">
        <v>4.9189247843219981</v>
      </c>
      <c r="AA32" s="11">
        <v>16.424454350277909</v>
      </c>
      <c r="AB32" s="11">
        <v>19.297359032666165</v>
      </c>
      <c r="AC32" s="11"/>
      <c r="AD32" s="11">
        <f t="shared" si="4"/>
        <v>14.378434248344167</v>
      </c>
      <c r="AE32" s="11">
        <f>'RD T1'!T60</f>
        <v>10.761002517536333</v>
      </c>
      <c r="AF32" s="11">
        <f t="shared" si="7"/>
        <v>25.1394367658805</v>
      </c>
    </row>
    <row r="33" spans="1:32" x14ac:dyDescent="0.2">
      <c r="A33" s="10" t="str">
        <f>name!D29</f>
        <v>92 Elementary administration and service occupations</v>
      </c>
      <c r="B33" s="11">
        <v>115.465767761816</v>
      </c>
      <c r="C33" s="11">
        <v>110.20030493601985</v>
      </c>
      <c r="D33" s="11">
        <v>101.18749782298309</v>
      </c>
      <c r="E33" s="11">
        <v>87.015577150115121</v>
      </c>
      <c r="F33" s="11">
        <v>76.412524720668387</v>
      </c>
      <c r="G33" s="11"/>
      <c r="H33" s="11">
        <f t="shared" ref="H33" si="8">F33-D33</f>
        <v>-24.774973102314704</v>
      </c>
      <c r="I33" s="11">
        <f>'RD T1'!E32</f>
        <v>39.689456936464879</v>
      </c>
      <c r="J33" s="11">
        <f>SUM(H33:I33)</f>
        <v>14.914483834150175</v>
      </c>
      <c r="L33" s="10" t="str">
        <f>name!D29</f>
        <v>92 Elementary administration and service occupations</v>
      </c>
      <c r="M33" s="11">
        <v>59.129220651812986</v>
      </c>
      <c r="N33" s="11">
        <v>55.188158651591124</v>
      </c>
      <c r="O33" s="11">
        <v>52.649407406845157</v>
      </c>
      <c r="P33" s="11">
        <v>50.61616849183433</v>
      </c>
      <c r="Q33" s="11">
        <v>46.540829762641543</v>
      </c>
      <c r="R33" s="11"/>
      <c r="S33" s="11">
        <f t="shared" ref="S33" si="9">Q33-O33</f>
        <v>-6.1085776442036135</v>
      </c>
      <c r="T33" s="11">
        <f>'RD T1'!T32</f>
        <v>19.715713179890685</v>
      </c>
      <c r="U33" s="11">
        <f t="shared" ref="U33" si="10">SUM(S33:T33)</f>
        <v>13.607135535687071</v>
      </c>
      <c r="W33" s="10" t="str">
        <f>name!D29</f>
        <v>92 Elementary administration and service occupations</v>
      </c>
      <c r="X33" s="11">
        <v>56.336547110002925</v>
      </c>
      <c r="Y33" s="11">
        <v>55.012146284428731</v>
      </c>
      <c r="Z33" s="11">
        <v>48.538090416137891</v>
      </c>
      <c r="AA33" s="11">
        <v>36.399408658280805</v>
      </c>
      <c r="AB33" s="11">
        <v>29.871694958026808</v>
      </c>
      <c r="AC33" s="11"/>
      <c r="AD33" s="11">
        <f t="shared" ref="AD33" si="11">AB33-Z33</f>
        <v>-18.666395458111083</v>
      </c>
      <c r="AE33" s="11">
        <f>'RD T1'!T61</f>
        <v>19.973743756574201</v>
      </c>
      <c r="AF33" s="11">
        <f t="shared" ref="AF33" si="12">SUM(AD33:AE33)</f>
        <v>1.3073482984631184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1162.1159999999995</v>
      </c>
      <c r="C35" s="34">
        <f>SUM(C8:C33)</f>
        <v>1209.5720000000006</v>
      </c>
      <c r="D35" s="34">
        <f>SUM(D8:D33)</f>
        <v>1222.0609999999995</v>
      </c>
      <c r="E35" s="34">
        <f>SUM(E8:E33)</f>
        <v>1237.7160000000001</v>
      </c>
      <c r="F35" s="34">
        <f>SUM(F8:F33)</f>
        <v>1273.5079999999996</v>
      </c>
      <c r="G35" s="11"/>
      <c r="H35" s="34">
        <f>F35-D35</f>
        <v>51.447000000000116</v>
      </c>
      <c r="I35" s="34">
        <f>SUM(I8:I33)</f>
        <v>602.44331683924622</v>
      </c>
      <c r="J35" s="34">
        <f>SUM(J8:J33)</f>
        <v>653.89031683924588</v>
      </c>
      <c r="L35" s="231" t="str">
        <f>name!D3</f>
        <v>All occupations</v>
      </c>
      <c r="M35" s="34">
        <f>SUM(M8:M33)</f>
        <v>608.43849240888608</v>
      </c>
      <c r="N35" s="34">
        <f>SUM(N8:N33)</f>
        <v>631.09062306939416</v>
      </c>
      <c r="O35" s="34">
        <f>SUM(O8:O33)</f>
        <v>636.43283407023989</v>
      </c>
      <c r="P35" s="34">
        <f>SUM(P8:P33)</f>
        <v>642.3106761694487</v>
      </c>
      <c r="Q35" s="34">
        <f>SUM(Q8:Q33)</f>
        <v>654.1337646693928</v>
      </c>
      <c r="R35" s="11"/>
      <c r="S35" s="34">
        <f>Q35-O35</f>
        <v>17.700930599152912</v>
      </c>
      <c r="T35" s="34">
        <f>SUM(T8:T33)</f>
        <v>258.32212568845966</v>
      </c>
      <c r="U35" s="34">
        <f>SUM(U8:U33)</f>
        <v>276.02305628761269</v>
      </c>
      <c r="W35" s="231" t="str">
        <f>name!D3</f>
        <v>All occupations</v>
      </c>
      <c r="X35" s="34">
        <f>SUM(X8:X33)</f>
        <v>553.67750759111368</v>
      </c>
      <c r="Y35" s="34">
        <f>SUM(Y8:Y33)</f>
        <v>578.48137693060664</v>
      </c>
      <c r="Z35" s="34">
        <f>SUM(Z8:Z33)</f>
        <v>585.62816592975992</v>
      </c>
      <c r="AA35" s="34">
        <f>SUM(AA8:AA33)</f>
        <v>595.40532383055142</v>
      </c>
      <c r="AB35" s="34">
        <f>SUM(AB8:AB33)</f>
        <v>619.37423533060655</v>
      </c>
      <c r="AC35" s="11"/>
      <c r="AD35" s="34">
        <f t="shared" ref="AD35" si="13">AB35-Z35</f>
        <v>33.746069400846636</v>
      </c>
      <c r="AE35" s="34">
        <f>SUM(AE8:AE33)</f>
        <v>344.1211911507865</v>
      </c>
      <c r="AF35" s="34">
        <f>SUM(AF8:AF33)</f>
        <v>377.86726055163325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Yorkshire (Continued)</v>
      </c>
      <c r="L38" s="19" t="str">
        <f>CONCATENATE(L$1," (Continued)")</f>
        <v>Occupation Table 2.1  Males: Employment Change by Occupation (SOC 2020) and Replacement Demand, 2015-2035, West Yorkshire (Continued)</v>
      </c>
      <c r="W38" s="19" t="str">
        <f>CONCATENATE(W$1," (Continued)")</f>
        <v>Occupation Table 2.2  Females: Employment Change by Occupation (SOC 2020) and Replacement Demand, 2015-2035, West Yorkshire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5.8610496479739149</v>
      </c>
      <c r="C45" s="173">
        <f t="shared" si="20"/>
        <v>6.6717352411951421</v>
      </c>
      <c r="D45" s="173">
        <f t="shared" si="20"/>
        <v>7.0909898485726135</v>
      </c>
      <c r="E45" s="173">
        <f t="shared" si="20"/>
        <v>6.2716981092048147</v>
      </c>
      <c r="F45" s="173">
        <f t="shared" si="20"/>
        <v>6.6125884655490577</v>
      </c>
      <c r="H45" s="68">
        <f t="shared" ref="H45:H70" si="21">IF(D8&gt;0,(H8/D8)*100,0)</f>
        <v>-2.8207765080502005</v>
      </c>
      <c r="I45" s="69">
        <f t="shared" ref="I45:I70" si="22">IF(D8&gt;0,I8/D8*100,0)</f>
        <v>48.494631557530717</v>
      </c>
      <c r="J45" s="69">
        <f t="shared" ref="J45:J70" si="23">IF(D8&gt;0,(J8/D8)*100,0)</f>
        <v>45.673855049480515</v>
      </c>
      <c r="L45" t="str">
        <f t="shared" ref="L45:L70" si="24">L8</f>
        <v>11 Corporate managers and directors</v>
      </c>
      <c r="M45" s="173">
        <f t="shared" ref="M45:Q45" si="25">M8/M$35*100</f>
        <v>7.5840515715346353</v>
      </c>
      <c r="N45" s="173">
        <f t="shared" si="25"/>
        <v>8.4346402116032309</v>
      </c>
      <c r="O45" s="173">
        <f t="shared" si="25"/>
        <v>8.9093010610234291</v>
      </c>
      <c r="P45" s="173">
        <f t="shared" si="25"/>
        <v>7.5145601796594104</v>
      </c>
      <c r="Q45" s="173">
        <f t="shared" si="25"/>
        <v>7.565517234393786</v>
      </c>
      <c r="S45" s="68">
        <f t="shared" ref="S45:S70" si="26">IF(O8&gt;0,(S8/O8)*100,0)</f>
        <v>-12.721157114390188</v>
      </c>
      <c r="T45" s="69">
        <f t="shared" ref="T45:T70" si="27">IF(O8&gt;0,T8/O8*100,0)</f>
        <v>41.064836907291465</v>
      </c>
      <c r="U45" s="69">
        <f t="shared" ref="U45:U70" si="28">IF(O8&gt;0,(U8/O8)*100,0)</f>
        <v>28.343679792901277</v>
      </c>
      <c r="W45" t="str">
        <f t="shared" ref="W45:W70" si="29">W8</f>
        <v>11 Corporate managers and directors</v>
      </c>
      <c r="X45" s="173">
        <f t="shared" ref="X45:AB45" si="30">X8/X$35*100</f>
        <v>3.9676357411133969</v>
      </c>
      <c r="Y45" s="173">
        <f t="shared" si="30"/>
        <v>4.7485051415675228</v>
      </c>
      <c r="Z45" s="173">
        <f t="shared" si="30"/>
        <v>5.1149357147614083</v>
      </c>
      <c r="AA45" s="173">
        <f t="shared" si="30"/>
        <v>4.9309247823505258</v>
      </c>
      <c r="AB45" s="173">
        <f t="shared" si="30"/>
        <v>5.6061809537909166</v>
      </c>
      <c r="AD45" s="68">
        <f t="shared" ref="AD45:AD70" si="31">IF(Z8&gt;0,(AD8/Z8)*100,0)</f>
        <v>15.919930320816425</v>
      </c>
      <c r="AE45" s="69">
        <f t="shared" ref="AE45:AE70" si="32">IF(Z8&gt;0,AE8/Z8*100,0)</f>
        <v>62.558697261191732</v>
      </c>
      <c r="AF45" s="69">
        <f t="shared" ref="AF45:AF70" si="33">IF(Z8&gt;0,(AF8/Z8)*100,0)</f>
        <v>78.478627582008158</v>
      </c>
    </row>
    <row r="46" spans="1:32" x14ac:dyDescent="0.2">
      <c r="A46" t="str">
        <f t="shared" si="19"/>
        <v>12 Other managers and proprietors</v>
      </c>
      <c r="B46" s="173">
        <f t="shared" si="20"/>
        <v>2.9875043933110508</v>
      </c>
      <c r="C46" s="173">
        <f t="shared" si="20"/>
        <v>3.0998916695631573</v>
      </c>
      <c r="D46" s="173">
        <f t="shared" si="20"/>
        <v>3.144816534847509</v>
      </c>
      <c r="E46" s="173">
        <f t="shared" si="20"/>
        <v>3.0863477163228703</v>
      </c>
      <c r="F46" s="173">
        <f t="shared" si="20"/>
        <v>3.3317270948238131</v>
      </c>
      <c r="H46" s="68">
        <f t="shared" si="21"/>
        <v>10.403514692825004</v>
      </c>
      <c r="I46" s="69">
        <f t="shared" si="22"/>
        <v>57.823477504741227</v>
      </c>
      <c r="J46" s="69">
        <f t="shared" si="23"/>
        <v>68.226992197566233</v>
      </c>
      <c r="L46" t="str">
        <f t="shared" si="24"/>
        <v>12 Other managers and proprietors</v>
      </c>
      <c r="M46" s="173">
        <f t="shared" ref="M46:Q46" si="34">M9/M$35*100</f>
        <v>3.3779425825381986</v>
      </c>
      <c r="N46" s="173">
        <f t="shared" si="34"/>
        <v>3.3864406337934838</v>
      </c>
      <c r="O46" s="173">
        <f t="shared" si="34"/>
        <v>3.4075495064379284</v>
      </c>
      <c r="P46" s="173">
        <f t="shared" si="34"/>
        <v>3.6387631458779266</v>
      </c>
      <c r="Q46" s="173">
        <f t="shared" si="34"/>
        <v>3.9593385035568254</v>
      </c>
      <c r="S46" s="68">
        <f t="shared" si="26"/>
        <v>19.424779710428687</v>
      </c>
      <c r="T46" s="69">
        <f t="shared" si="27"/>
        <v>56.155255205505675</v>
      </c>
      <c r="U46" s="69">
        <f t="shared" si="28"/>
        <v>75.580034915934363</v>
      </c>
      <c r="W46" t="str">
        <f t="shared" si="29"/>
        <v>12 Other managers and proprietors</v>
      </c>
      <c r="X46" s="173">
        <f t="shared" ref="X46:AB46" si="35">X9/X$35*100</f>
        <v>2.5584502598575152</v>
      </c>
      <c r="Y46" s="173">
        <f t="shared" si="35"/>
        <v>2.7872828776682055</v>
      </c>
      <c r="Z46" s="173">
        <f t="shared" si="35"/>
        <v>2.8592908387814444</v>
      </c>
      <c r="AA46" s="173">
        <f t="shared" si="35"/>
        <v>2.4904136292690513</v>
      </c>
      <c r="AB46" s="173">
        <f t="shared" si="35"/>
        <v>2.6688938832924216</v>
      </c>
      <c r="AD46" s="68">
        <f t="shared" si="31"/>
        <v>-1.2802258392228398</v>
      </c>
      <c r="AE46" s="69">
        <f t="shared" si="32"/>
        <v>59.984047719230027</v>
      </c>
      <c r="AF46" s="69">
        <f t="shared" si="33"/>
        <v>58.70382188000719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4.399401327895256</v>
      </c>
      <c r="C47" s="173">
        <f t="shared" si="20"/>
        <v>5.0753361584384091</v>
      </c>
      <c r="D47" s="173">
        <f t="shared" si="20"/>
        <v>5.3907701214931585</v>
      </c>
      <c r="E47" s="173">
        <f t="shared" si="20"/>
        <v>6.5037594968797467</v>
      </c>
      <c r="F47" s="173">
        <f t="shared" si="20"/>
        <v>7.2096549566801142</v>
      </c>
      <c r="H47" s="68">
        <f t="shared" si="21"/>
        <v>39.371014344345291</v>
      </c>
      <c r="I47" s="69">
        <f t="shared" si="22"/>
        <v>47.961699070909482</v>
      </c>
      <c r="J47" s="69">
        <f t="shared" si="23"/>
        <v>87.332713415254773</v>
      </c>
      <c r="L47" t="str">
        <f t="shared" si="24"/>
        <v>21 Science, research, engineering and technology professionals</v>
      </c>
      <c r="M47" s="173">
        <f t="shared" ref="M47:Q47" si="36">M10/M$35*100</f>
        <v>6.5982901372384939</v>
      </c>
      <c r="N47" s="173">
        <f t="shared" si="36"/>
        <v>7.7970374505248889</v>
      </c>
      <c r="O47" s="173">
        <f t="shared" si="36"/>
        <v>7.907745874128894</v>
      </c>
      <c r="P47" s="173">
        <f t="shared" si="36"/>
        <v>9.2484802110459068</v>
      </c>
      <c r="Q47" s="173">
        <f t="shared" si="36"/>
        <v>10.020551799118255</v>
      </c>
      <c r="S47" s="68">
        <f t="shared" si="26"/>
        <v>30.242559663185453</v>
      </c>
      <c r="T47" s="69">
        <f t="shared" si="27"/>
        <v>39.845419188913183</v>
      </c>
      <c r="U47" s="69">
        <f t="shared" si="28"/>
        <v>70.087978852098644</v>
      </c>
      <c r="W47" t="str">
        <f t="shared" si="29"/>
        <v>21 Science, research, engineering and technology professionals</v>
      </c>
      <c r="X47" s="173">
        <f t="shared" ref="X47:AB47" si="37">X10/X$35*100</f>
        <v>1.9830333631709556</v>
      </c>
      <c r="Y47" s="173">
        <f t="shared" si="37"/>
        <v>2.1061132366127389</v>
      </c>
      <c r="Z47" s="173">
        <f t="shared" si="37"/>
        <v>2.6554405988892729</v>
      </c>
      <c r="AA47" s="173">
        <f t="shared" si="37"/>
        <v>3.542812815264103</v>
      </c>
      <c r="AB47" s="173">
        <f t="shared" si="37"/>
        <v>4.2410094613441318</v>
      </c>
      <c r="AD47" s="68">
        <f t="shared" si="31"/>
        <v>68.91329354381088</v>
      </c>
      <c r="AE47" s="69">
        <f t="shared" si="32"/>
        <v>74.22829234543272</v>
      </c>
      <c r="AF47" s="69">
        <f t="shared" si="33"/>
        <v>143.14158588924363</v>
      </c>
    </row>
    <row r="48" spans="1:32" x14ac:dyDescent="0.2">
      <c r="A48" t="str">
        <f t="shared" si="19"/>
        <v>22 Health professionals</v>
      </c>
      <c r="B48" s="173">
        <f t="shared" si="20"/>
        <v>3.8544625603849756</v>
      </c>
      <c r="C48" s="173">
        <f t="shared" si="20"/>
        <v>4.3628537446556441</v>
      </c>
      <c r="D48" s="173">
        <f t="shared" si="20"/>
        <v>4.4145718090641992</v>
      </c>
      <c r="E48" s="173">
        <f t="shared" si="20"/>
        <v>4.2839183167709214</v>
      </c>
      <c r="F48" s="173">
        <f t="shared" si="20"/>
        <v>4.5264258800335178</v>
      </c>
      <c r="H48" s="68">
        <f t="shared" si="21"/>
        <v>6.8502691695448297</v>
      </c>
      <c r="I48" s="69">
        <f t="shared" si="22"/>
        <v>53.781582817109808</v>
      </c>
      <c r="J48" s="69">
        <f t="shared" si="23"/>
        <v>60.631851986654631</v>
      </c>
      <c r="L48" t="str">
        <f t="shared" si="24"/>
        <v>22 Health professionals</v>
      </c>
      <c r="M48" s="173">
        <f t="shared" ref="M48:Q48" si="38">M11/M$35*100</f>
        <v>1.9476176670417296</v>
      </c>
      <c r="N48" s="173">
        <f t="shared" si="38"/>
        <v>2.2248984021636082</v>
      </c>
      <c r="O48" s="173">
        <f t="shared" si="38"/>
        <v>2.5391905742765641</v>
      </c>
      <c r="P48" s="173">
        <f t="shared" si="38"/>
        <v>2.4482497978892117</v>
      </c>
      <c r="Q48" s="173">
        <f t="shared" si="38"/>
        <v>2.5753172023496274</v>
      </c>
      <c r="S48" s="68">
        <f t="shared" si="26"/>
        <v>4.2436048353808351</v>
      </c>
      <c r="T48" s="69">
        <f t="shared" si="27"/>
        <v>38.855185584065573</v>
      </c>
      <c r="U48" s="69">
        <f t="shared" si="28"/>
        <v>43.098790419446409</v>
      </c>
      <c r="W48" t="str">
        <f t="shared" si="29"/>
        <v>22 Health professionals</v>
      </c>
      <c r="X48" s="173">
        <f t="shared" ref="X48:AB48" si="39">X11/X$35*100</f>
        <v>5.9499022635634935</v>
      </c>
      <c r="Y48" s="173">
        <f t="shared" si="39"/>
        <v>6.6952426909461158</v>
      </c>
      <c r="Z48" s="173">
        <f t="shared" si="39"/>
        <v>6.4526469284927819</v>
      </c>
      <c r="AA48" s="173">
        <f t="shared" si="39"/>
        <v>6.2641987079510244</v>
      </c>
      <c r="AB48" s="173">
        <f t="shared" si="39"/>
        <v>6.5870315555847991</v>
      </c>
      <c r="AD48" s="68">
        <f t="shared" si="31"/>
        <v>7.9650079904823672</v>
      </c>
      <c r="AE48" s="69">
        <f t="shared" si="32"/>
        <v>60.164849827875763</v>
      </c>
      <c r="AF48" s="69">
        <f t="shared" si="33"/>
        <v>68.129857818358133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4.2363914902919602</v>
      </c>
      <c r="C49" s="173">
        <f t="shared" si="20"/>
        <v>4.3877479386295084</v>
      </c>
      <c r="D49" s="173">
        <f t="shared" si="20"/>
        <v>4.5527448467463527</v>
      </c>
      <c r="E49" s="173">
        <f t="shared" si="20"/>
        <v>4.3698063505773437</v>
      </c>
      <c r="F49" s="173">
        <f t="shared" si="20"/>
        <v>4.5246000352879472</v>
      </c>
      <c r="H49" s="68">
        <f t="shared" si="21"/>
        <v>3.565635879416972</v>
      </c>
      <c r="I49" s="69">
        <f t="shared" si="22"/>
        <v>51.744926392696236</v>
      </c>
      <c r="J49" s="69">
        <f t="shared" si="23"/>
        <v>55.310562272113209</v>
      </c>
      <c r="L49" t="str">
        <f t="shared" si="24"/>
        <v>23 Teaching and other educational professionals</v>
      </c>
      <c r="M49" s="173">
        <f t="shared" ref="M49:Q49" si="40">M12/M$35*100</f>
        <v>2.5572627902114835</v>
      </c>
      <c r="N49" s="173">
        <f t="shared" si="40"/>
        <v>2.4942606989948284</v>
      </c>
      <c r="O49" s="173">
        <f t="shared" si="40"/>
        <v>2.5217372745780988</v>
      </c>
      <c r="P49" s="173">
        <f t="shared" si="40"/>
        <v>2.4622868593058613</v>
      </c>
      <c r="Q49" s="173">
        <f t="shared" si="40"/>
        <v>2.4666271426640445</v>
      </c>
      <c r="S49" s="68">
        <f t="shared" si="26"/>
        <v>0.53508696302690018</v>
      </c>
      <c r="T49" s="69">
        <f t="shared" si="27"/>
        <v>42.700882025840968</v>
      </c>
      <c r="U49" s="69">
        <f t="shared" si="28"/>
        <v>43.235968988867867</v>
      </c>
      <c r="W49" t="str">
        <f t="shared" si="29"/>
        <v>23 Teaching and other educational professionals</v>
      </c>
      <c r="X49" s="173">
        <f t="shared" ref="X49:AB49" si="41">X12/X$35*100</f>
        <v>6.0815929312577408</v>
      </c>
      <c r="Y49" s="173">
        <f t="shared" si="41"/>
        <v>6.4534359443098381</v>
      </c>
      <c r="Z49" s="173">
        <f t="shared" si="41"/>
        <v>6.7599472669390153</v>
      </c>
      <c r="AA49" s="173">
        <f t="shared" si="41"/>
        <v>6.4275980518045204</v>
      </c>
      <c r="AB49" s="173">
        <f t="shared" si="41"/>
        <v>6.6980671881815042</v>
      </c>
      <c r="AD49" s="68">
        <f t="shared" si="31"/>
        <v>4.794230047047253</v>
      </c>
      <c r="AE49" s="69">
        <f t="shared" si="32"/>
        <v>55.411410738424152</v>
      </c>
      <c r="AF49" s="69">
        <f t="shared" si="33"/>
        <v>60.205640785471402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5.0890474657935139</v>
      </c>
      <c r="C50" s="173">
        <f t="shared" si="20"/>
        <v>5.9156626251839564</v>
      </c>
      <c r="D50" s="173">
        <f t="shared" si="20"/>
        <v>6.6114126122464594</v>
      </c>
      <c r="E50" s="173">
        <f t="shared" si="20"/>
        <v>6.7419445850468538</v>
      </c>
      <c r="F50" s="173">
        <f t="shared" si="20"/>
        <v>7.3092264175122104</v>
      </c>
      <c r="H50" s="68">
        <f t="shared" si="21"/>
        <v>15.208877758729431</v>
      </c>
      <c r="I50" s="69">
        <f t="shared" si="22"/>
        <v>51.898072180348557</v>
      </c>
      <c r="J50" s="69">
        <f t="shared" si="23"/>
        <v>67.106949939077978</v>
      </c>
      <c r="L50" t="str">
        <f t="shared" si="24"/>
        <v>24 Business, media and public service professionals</v>
      </c>
      <c r="M50" s="173">
        <f t="shared" ref="M50:Q50" si="42">M13/M$35*100</f>
        <v>5.4398652063641348</v>
      </c>
      <c r="N50" s="173">
        <f t="shared" si="42"/>
        <v>6.2557507866668107</v>
      </c>
      <c r="O50" s="173">
        <f t="shared" si="42"/>
        <v>6.7842651287197038</v>
      </c>
      <c r="P50" s="173">
        <f t="shared" si="42"/>
        <v>6.9490048881543283</v>
      </c>
      <c r="Q50" s="173">
        <f t="shared" si="42"/>
        <v>7.2556718865333076</v>
      </c>
      <c r="S50" s="68">
        <f t="shared" si="26"/>
        <v>9.9230608302941885</v>
      </c>
      <c r="T50" s="69">
        <f t="shared" si="27"/>
        <v>44.437864531554148</v>
      </c>
      <c r="U50" s="69">
        <f t="shared" si="28"/>
        <v>54.360925361848345</v>
      </c>
      <c r="W50" t="str">
        <f t="shared" si="29"/>
        <v>24 Business, media and public service professionals</v>
      </c>
      <c r="X50" s="173">
        <f t="shared" ref="X50:AB50" si="43">X13/X$35*100</f>
        <v>4.7035324064736015</v>
      </c>
      <c r="Y50" s="173">
        <f t="shared" si="43"/>
        <v>5.5446455824789211</v>
      </c>
      <c r="Z50" s="173">
        <f t="shared" si="43"/>
        <v>6.4235647194447809</v>
      </c>
      <c r="AA50" s="173">
        <f t="shared" si="43"/>
        <v>6.518572307417263</v>
      </c>
      <c r="AB50" s="173">
        <f t="shared" si="43"/>
        <v>7.3657864501484509</v>
      </c>
      <c r="AD50" s="68">
        <f t="shared" si="31"/>
        <v>21.275814214574737</v>
      </c>
      <c r="AE50" s="69">
        <f t="shared" si="32"/>
        <v>60.460723207698294</v>
      </c>
      <c r="AF50" s="69">
        <f t="shared" si="33"/>
        <v>81.736537422273031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1.6999405916526835</v>
      </c>
      <c r="C51" s="173">
        <f t="shared" si="20"/>
        <v>1.9561908727320259</v>
      </c>
      <c r="D51" s="173">
        <f t="shared" si="20"/>
        <v>2.1197714890166126</v>
      </c>
      <c r="E51" s="173">
        <f t="shared" si="20"/>
        <v>1.9631556714617846</v>
      </c>
      <c r="F51" s="173">
        <f t="shared" si="20"/>
        <v>2.0744670711477475</v>
      </c>
      <c r="H51" s="68">
        <f t="shared" si="21"/>
        <v>1.9826497652066479</v>
      </c>
      <c r="I51" s="69">
        <f t="shared" si="22"/>
        <v>40.008665774524175</v>
      </c>
      <c r="J51" s="69">
        <f t="shared" si="23"/>
        <v>41.991315539730827</v>
      </c>
      <c r="L51" t="str">
        <f t="shared" si="24"/>
        <v>31 Science, engineering and technology associate professionals</v>
      </c>
      <c r="M51" s="173">
        <f t="shared" ref="M51:Q51" si="44">M14/M$35*100</f>
        <v>2.3903290415826248</v>
      </c>
      <c r="N51" s="173">
        <f t="shared" si="44"/>
        <v>2.8886450272782231</v>
      </c>
      <c r="O51" s="173">
        <f t="shared" si="44"/>
        <v>3.0022712839092027</v>
      </c>
      <c r="P51" s="173">
        <f t="shared" si="44"/>
        <v>2.6497736400404497</v>
      </c>
      <c r="Q51" s="173">
        <f t="shared" si="44"/>
        <v>2.7168182646401187</v>
      </c>
      <c r="S51" s="68">
        <f t="shared" si="26"/>
        <v>-6.9910705445499124</v>
      </c>
      <c r="T51" s="69">
        <f t="shared" si="27"/>
        <v>33.693325750536665</v>
      </c>
      <c r="U51" s="69">
        <f t="shared" si="28"/>
        <v>26.702255205986745</v>
      </c>
      <c r="W51" t="str">
        <f t="shared" si="29"/>
        <v>31 Science, engineering and technology associate professionals</v>
      </c>
      <c r="X51" s="173">
        <f t="shared" ref="X51:AB51" si="45">X14/X$35*100</f>
        <v>0.94126988191149519</v>
      </c>
      <c r="Y51" s="173">
        <f t="shared" si="45"/>
        <v>0.938935872236484</v>
      </c>
      <c r="Z51" s="173">
        <f t="shared" si="45"/>
        <v>1.1607126899265738</v>
      </c>
      <c r="AA51" s="173">
        <f t="shared" si="45"/>
        <v>1.2224467224209341</v>
      </c>
      <c r="AB51" s="173">
        <f t="shared" si="45"/>
        <v>1.3960668722522334</v>
      </c>
      <c r="AD51" s="68">
        <f t="shared" si="31"/>
        <v>27.207485706272909</v>
      </c>
      <c r="AE51" s="69">
        <f t="shared" si="32"/>
        <v>57.760881190011681</v>
      </c>
      <c r="AF51" s="69">
        <f t="shared" si="33"/>
        <v>84.968366896284593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1.6201484128137138</v>
      </c>
      <c r="C52" s="173">
        <f t="shared" si="20"/>
        <v>1.7944094362759369</v>
      </c>
      <c r="D52" s="173">
        <f t="shared" si="20"/>
        <v>1.845339454141228</v>
      </c>
      <c r="E52" s="173">
        <f t="shared" si="20"/>
        <v>2.8615795423531525</v>
      </c>
      <c r="F52" s="173">
        <f t="shared" si="20"/>
        <v>3.3269873518740223</v>
      </c>
      <c r="H52" s="68">
        <f t="shared" si="21"/>
        <v>87.881351480440841</v>
      </c>
      <c r="I52" s="69">
        <f t="shared" si="22"/>
        <v>93.698969584910685</v>
      </c>
      <c r="J52" s="69">
        <f t="shared" si="23"/>
        <v>181.58032106535151</v>
      </c>
      <c r="L52" t="str">
        <f t="shared" si="24"/>
        <v>32 Health and social care associate professionals</v>
      </c>
      <c r="M52" s="173">
        <f t="shared" ref="M52:Q52" si="46">M15/M$35*100</f>
        <v>0.78658678086292022</v>
      </c>
      <c r="N52" s="173">
        <f t="shared" si="46"/>
        <v>0.83887632833338344</v>
      </c>
      <c r="O52" s="173">
        <f t="shared" si="46"/>
        <v>0.92369783209075795</v>
      </c>
      <c r="P52" s="173">
        <f t="shared" si="46"/>
        <v>1.2200207736832009</v>
      </c>
      <c r="Q52" s="173">
        <f t="shared" si="46"/>
        <v>1.3751566292731363</v>
      </c>
      <c r="S52" s="68">
        <f t="shared" si="26"/>
        <v>53.015784124589018</v>
      </c>
      <c r="T52" s="69">
        <f t="shared" si="27"/>
        <v>66.678591505844196</v>
      </c>
      <c r="U52" s="69">
        <f t="shared" si="28"/>
        <v>119.69437563043321</v>
      </c>
      <c r="W52" t="str">
        <f t="shared" si="29"/>
        <v>32 Health and social care associate professionals</v>
      </c>
      <c r="X52" s="173">
        <f t="shared" ref="X52:AB52" si="47">X15/X$35*100</f>
        <v>2.5361527216767912</v>
      </c>
      <c r="Y52" s="173">
        <f t="shared" si="47"/>
        <v>2.836842275954444</v>
      </c>
      <c r="Z52" s="173">
        <f t="shared" si="47"/>
        <v>2.846935729121328</v>
      </c>
      <c r="AA52" s="173">
        <f t="shared" si="47"/>
        <v>4.6324584385861209</v>
      </c>
      <c r="AB52" s="173">
        <f t="shared" si="47"/>
        <v>5.3883555937912897</v>
      </c>
      <c r="AD52" s="68">
        <f t="shared" si="31"/>
        <v>100.17496679563781</v>
      </c>
      <c r="AE52" s="69">
        <f t="shared" si="32"/>
        <v>103.22636750116646</v>
      </c>
      <c r="AF52" s="69">
        <f t="shared" si="33"/>
        <v>203.40133429680432</v>
      </c>
    </row>
    <row r="53" spans="1:32" x14ac:dyDescent="0.2">
      <c r="A53" t="str">
        <f t="shared" si="19"/>
        <v>33 Protective service occupations</v>
      </c>
      <c r="B53" s="173">
        <f t="shared" si="20"/>
        <v>1.0541058344628591</v>
      </c>
      <c r="C53" s="173">
        <f t="shared" si="20"/>
        <v>1.0503670011111084</v>
      </c>
      <c r="D53" s="173">
        <f t="shared" si="20"/>
        <v>1.1281788994359834</v>
      </c>
      <c r="E53" s="173">
        <f t="shared" si="20"/>
        <v>0.92509420654820207</v>
      </c>
      <c r="F53" s="173">
        <f t="shared" si="20"/>
        <v>0.94910133666791063</v>
      </c>
      <c r="H53" s="68">
        <f t="shared" si="21"/>
        <v>-12.331534452640277</v>
      </c>
      <c r="I53" s="69">
        <f t="shared" si="22"/>
        <v>28.950304232900436</v>
      </c>
      <c r="J53" s="69">
        <f t="shared" si="23"/>
        <v>16.618769780260159</v>
      </c>
      <c r="L53" t="str">
        <f t="shared" si="24"/>
        <v>33 Protective service occupations</v>
      </c>
      <c r="M53" s="173">
        <f t="shared" ref="M53:Q53" si="48">M16/M$35*100</f>
        <v>1.6099213301266149</v>
      </c>
      <c r="N53" s="173">
        <f t="shared" si="48"/>
        <v>1.5735385521111633</v>
      </c>
      <c r="O53" s="173">
        <f t="shared" si="48"/>
        <v>1.6744680332186301</v>
      </c>
      <c r="P53" s="173">
        <f t="shared" si="48"/>
        <v>1.3612488610145923</v>
      </c>
      <c r="Q53" s="173">
        <f t="shared" si="48"/>
        <v>1.3064444114433127</v>
      </c>
      <c r="S53" s="68">
        <f t="shared" si="26"/>
        <v>-19.808550398427631</v>
      </c>
      <c r="T53" s="69">
        <f t="shared" si="27"/>
        <v>23.615955747467801</v>
      </c>
      <c r="U53" s="69">
        <f t="shared" si="28"/>
        <v>3.8074053490401707</v>
      </c>
      <c r="W53" t="str">
        <f t="shared" si="29"/>
        <v>33 Protective service occupations</v>
      </c>
      <c r="X53" s="173">
        <f t="shared" ref="X53:AB53" si="49">X16/X$35*100</f>
        <v>0.44331789815951672</v>
      </c>
      <c r="Y53" s="173">
        <f t="shared" si="49"/>
        <v>0.4796162850817261</v>
      </c>
      <c r="Z53" s="173">
        <f t="shared" si="49"/>
        <v>0.53449785425762397</v>
      </c>
      <c r="AA53" s="173">
        <f t="shared" si="49"/>
        <v>0.45457978584663533</v>
      </c>
      <c r="AB53" s="173">
        <f t="shared" si="49"/>
        <v>0.571704025886004</v>
      </c>
      <c r="AD53" s="68">
        <f t="shared" si="31"/>
        <v>13.124445649270822</v>
      </c>
      <c r="AE53" s="69">
        <f t="shared" si="32"/>
        <v>47.111435610230451</v>
      </c>
      <c r="AF53" s="69">
        <f t="shared" si="33"/>
        <v>60.235881259501269</v>
      </c>
    </row>
    <row r="54" spans="1:32" x14ac:dyDescent="0.2">
      <c r="A54" t="str">
        <f t="shared" si="19"/>
        <v>34 Culture, media and sports occupations</v>
      </c>
      <c r="B54" s="173">
        <f t="shared" si="20"/>
        <v>1.3057407850933616</v>
      </c>
      <c r="C54" s="173">
        <f t="shared" si="20"/>
        <v>1.4377058286354156</v>
      </c>
      <c r="D54" s="173">
        <f t="shared" si="20"/>
        <v>1.5520273133170037</v>
      </c>
      <c r="E54" s="173">
        <f t="shared" si="20"/>
        <v>1.3111346768534142</v>
      </c>
      <c r="F54" s="173">
        <f t="shared" si="20"/>
        <v>1.3619083528022511</v>
      </c>
      <c r="H54" s="68">
        <f t="shared" si="21"/>
        <v>-8.5555575057293023</v>
      </c>
      <c r="I54" s="69">
        <f t="shared" si="22"/>
        <v>42.878135837992211</v>
      </c>
      <c r="J54" s="69">
        <f t="shared" si="23"/>
        <v>34.322578332262907</v>
      </c>
      <c r="L54" t="str">
        <f t="shared" si="24"/>
        <v>34 Culture, media and sports occupations</v>
      </c>
      <c r="M54" s="173">
        <f t="shared" ref="M54:Q54" si="50">M17/M$35*100</f>
        <v>1.2653761023599033</v>
      </c>
      <c r="N54" s="173">
        <f t="shared" si="50"/>
        <v>1.4338112374118883</v>
      </c>
      <c r="O54" s="173">
        <f t="shared" si="50"/>
        <v>1.4170244033951085</v>
      </c>
      <c r="P54" s="173">
        <f t="shared" si="50"/>
        <v>1.1426346808622094</v>
      </c>
      <c r="Q54" s="173">
        <f t="shared" si="50"/>
        <v>1.1439583078641749</v>
      </c>
      <c r="S54" s="68">
        <f t="shared" si="26"/>
        <v>-17.025077236161874</v>
      </c>
      <c r="T54" s="69">
        <f t="shared" si="27"/>
        <v>33.385166064499685</v>
      </c>
      <c r="U54" s="69">
        <f t="shared" si="28"/>
        <v>16.360088828337815</v>
      </c>
      <c r="W54" t="str">
        <f t="shared" si="29"/>
        <v>34 Culture, media and sports occupations</v>
      </c>
      <c r="X54" s="173">
        <f t="shared" ref="X54:AB54" si="51">X17/X$35*100</f>
        <v>1.3500977011179285</v>
      </c>
      <c r="Y54" s="173">
        <f t="shared" si="51"/>
        <v>1.4419546084576775</v>
      </c>
      <c r="Z54" s="173">
        <f t="shared" si="51"/>
        <v>1.6987420541165896</v>
      </c>
      <c r="AA54" s="173">
        <f t="shared" si="51"/>
        <v>1.492908910350967</v>
      </c>
      <c r="AB54" s="173">
        <f t="shared" si="51"/>
        <v>1.5920898412671542</v>
      </c>
      <c r="AD54" s="68">
        <f t="shared" si="31"/>
        <v>-0.87771328284444172</v>
      </c>
      <c r="AE54" s="69">
        <f t="shared" si="32"/>
        <v>51.483764663855489</v>
      </c>
      <c r="AF54" s="69">
        <f t="shared" si="33"/>
        <v>50.606051381011049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5.3594400231704462</v>
      </c>
      <c r="C55" s="173">
        <f t="shared" si="52"/>
        <v>5.5344855108051529</v>
      </c>
      <c r="D55" s="173">
        <f t="shared" si="52"/>
        <v>5.9025362925590183</v>
      </c>
      <c r="E55" s="173">
        <f t="shared" si="52"/>
        <v>5.8145549477015113</v>
      </c>
      <c r="F55" s="173">
        <f t="shared" si="52"/>
        <v>5.9892009580965295</v>
      </c>
      <c r="H55" s="68">
        <f t="shared" si="21"/>
        <v>5.7399284611939603</v>
      </c>
      <c r="I55" s="69">
        <f t="shared" si="22"/>
        <v>47.773503760757023</v>
      </c>
      <c r="J55" s="69">
        <f t="shared" si="23"/>
        <v>53.513432221950985</v>
      </c>
      <c r="L55" t="str">
        <f t="shared" si="24"/>
        <v>35 Business and public service associate professionals</v>
      </c>
      <c r="M55" s="173">
        <f t="shared" ref="M55:Q55" si="53">M18/M$35*100</f>
        <v>5.1080058458173916</v>
      </c>
      <c r="N55" s="173">
        <f t="shared" si="53"/>
        <v>5.3075673366258149</v>
      </c>
      <c r="O55" s="173">
        <f t="shared" si="53"/>
        <v>5.6945004196851015</v>
      </c>
      <c r="P55" s="173">
        <f t="shared" si="53"/>
        <v>5.5535475853050791</v>
      </c>
      <c r="Q55" s="173">
        <f t="shared" si="53"/>
        <v>5.5261967439581356</v>
      </c>
      <c r="S55" s="68">
        <f t="shared" si="26"/>
        <v>-0.25647714856573978</v>
      </c>
      <c r="T55" s="69">
        <f t="shared" si="27"/>
        <v>38.487230261204544</v>
      </c>
      <c r="U55" s="69">
        <f t="shared" si="28"/>
        <v>38.230753112638808</v>
      </c>
      <c r="W55" t="str">
        <f t="shared" si="29"/>
        <v>35 Business and public service associate professionals</v>
      </c>
      <c r="X55" s="173">
        <f t="shared" ref="X55:AB55" si="54">X18/X$35*100</f>
        <v>5.6357420757395218</v>
      </c>
      <c r="Y55" s="173">
        <f t="shared" si="54"/>
        <v>5.7820404670052206</v>
      </c>
      <c r="Z55" s="173">
        <f t="shared" si="54"/>
        <v>6.1286197835250418</v>
      </c>
      <c r="AA55" s="173">
        <f t="shared" si="54"/>
        <v>6.096124172423063</v>
      </c>
      <c r="AB55" s="173">
        <f t="shared" si="54"/>
        <v>6.4781891535620524</v>
      </c>
      <c r="AD55" s="68">
        <f t="shared" si="31"/>
        <v>11.79493439935635</v>
      </c>
      <c r="AE55" s="69">
        <f t="shared" si="32"/>
        <v>57.15052807206655</v>
      </c>
      <c r="AF55" s="69">
        <f t="shared" si="33"/>
        <v>68.9454624714229</v>
      </c>
    </row>
    <row r="56" spans="1:32" x14ac:dyDescent="0.2">
      <c r="A56" t="str">
        <f t="shared" si="19"/>
        <v>41 Administrative occupations</v>
      </c>
      <c r="B56" s="173">
        <f t="shared" si="52"/>
        <v>10.680849530014841</v>
      </c>
      <c r="C56" s="173">
        <f t="shared" si="52"/>
        <v>9.8939162800928209</v>
      </c>
      <c r="D56" s="173">
        <f t="shared" si="52"/>
        <v>10.547580330767474</v>
      </c>
      <c r="E56" s="173">
        <f t="shared" si="52"/>
        <v>10.83155664635475</v>
      </c>
      <c r="F56" s="173">
        <f t="shared" si="52"/>
        <v>10.513341279925985</v>
      </c>
      <c r="H56" s="68">
        <f t="shared" si="21"/>
        <v>3.8715742695936819</v>
      </c>
      <c r="I56" s="69">
        <f t="shared" si="22"/>
        <v>50.829255852678187</v>
      </c>
      <c r="J56" s="69">
        <f t="shared" si="23"/>
        <v>54.700830122271867</v>
      </c>
      <c r="L56" t="str">
        <f t="shared" si="24"/>
        <v>41 Administrative occupations</v>
      </c>
      <c r="M56" s="173">
        <f t="shared" ref="M56:Q56" si="55">M19/M$35*100</f>
        <v>7.245912951840185</v>
      </c>
      <c r="N56" s="173">
        <f t="shared" si="55"/>
        <v>6.7488299114630026</v>
      </c>
      <c r="O56" s="173">
        <f t="shared" si="55"/>
        <v>7.9881898785892247</v>
      </c>
      <c r="P56" s="173">
        <f t="shared" si="55"/>
        <v>8.6280108544258329</v>
      </c>
      <c r="Q56" s="173">
        <f t="shared" si="55"/>
        <v>9.520731442884399</v>
      </c>
      <c r="S56" s="68">
        <f t="shared" si="26"/>
        <v>22.49995387099397</v>
      </c>
      <c r="T56" s="69">
        <f t="shared" si="27"/>
        <v>42.732363248047299</v>
      </c>
      <c r="U56" s="69">
        <f t="shared" si="28"/>
        <v>65.232317119041255</v>
      </c>
      <c r="W56" t="str">
        <f t="shared" si="29"/>
        <v>41 Administrative occupations</v>
      </c>
      <c r="X56" s="173">
        <f t="shared" ref="X56:AB56" si="56">X19/X$35*100</f>
        <v>14.455515476329806</v>
      </c>
      <c r="Y56" s="173">
        <f t="shared" si="56"/>
        <v>13.325028490683055</v>
      </c>
      <c r="Z56" s="173">
        <f t="shared" si="56"/>
        <v>13.329004131287808</v>
      </c>
      <c r="AA56" s="173">
        <f t="shared" si="56"/>
        <v>13.208695262580866</v>
      </c>
      <c r="AB56" s="173">
        <f t="shared" si="56"/>
        <v>11.561656777268716</v>
      </c>
      <c r="AD56" s="68">
        <f t="shared" si="31"/>
        <v>-8.2610955056697861</v>
      </c>
      <c r="AE56" s="69">
        <f t="shared" si="32"/>
        <v>56.102764675226332</v>
      </c>
      <c r="AF56" s="69">
        <f t="shared" si="33"/>
        <v>47.841669169556546</v>
      </c>
    </row>
    <row r="57" spans="1:32" x14ac:dyDescent="0.2">
      <c r="A57" t="str">
        <f t="shared" si="19"/>
        <v>42 Secretarial and related occupations</v>
      </c>
      <c r="B57" s="173">
        <f t="shared" si="52"/>
        <v>2.5529115870363146</v>
      </c>
      <c r="C57" s="173">
        <f t="shared" si="52"/>
        <v>2.1924956793666159</v>
      </c>
      <c r="D57" s="173">
        <f t="shared" si="52"/>
        <v>2.1811189825442896</v>
      </c>
      <c r="E57" s="173">
        <f t="shared" si="52"/>
        <v>2.0370779287138565</v>
      </c>
      <c r="F57" s="173">
        <f t="shared" si="52"/>
        <v>1.4697589138106801</v>
      </c>
      <c r="H57" s="68">
        <f t="shared" si="21"/>
        <v>-29.777621034611379</v>
      </c>
      <c r="I57" s="69">
        <f t="shared" si="22"/>
        <v>45.705986779052608</v>
      </c>
      <c r="J57" s="69">
        <f t="shared" si="23"/>
        <v>15.92836574444123</v>
      </c>
      <c r="L57" t="str">
        <f t="shared" si="24"/>
        <v>42 Secretarial and related occupations</v>
      </c>
      <c r="M57" s="173">
        <f t="shared" ref="M57:Q57" si="57">M20/M$35*100</f>
        <v>0.42427413779029921</v>
      </c>
      <c r="N57" s="173">
        <f t="shared" si="57"/>
        <v>0.32015533559721177</v>
      </c>
      <c r="O57" s="173">
        <f t="shared" si="57"/>
        <v>0.32121495551562051</v>
      </c>
      <c r="P57" s="173">
        <f t="shared" si="57"/>
        <v>0.28966086500499233</v>
      </c>
      <c r="Q57" s="173">
        <f t="shared" si="57"/>
        <v>0.33465901161868472</v>
      </c>
      <c r="S57" s="68">
        <f t="shared" si="26"/>
        <v>7.0830558642569761</v>
      </c>
      <c r="T57" s="69">
        <f t="shared" si="27"/>
        <v>32.403205416376004</v>
      </c>
      <c r="U57" s="69">
        <f t="shared" si="28"/>
        <v>39.486261280632981</v>
      </c>
      <c r="W57" t="str">
        <f t="shared" si="29"/>
        <v>42 Secretarial and related occupations</v>
      </c>
      <c r="X57" s="173">
        <f t="shared" ref="X57:AB57" si="58">X20/X$35*100</f>
        <v>4.8920800429469278</v>
      </c>
      <c r="Y57" s="173">
        <f t="shared" si="58"/>
        <v>4.2351136118867494</v>
      </c>
      <c r="Z57" s="173">
        <f t="shared" si="58"/>
        <v>4.202374208787079</v>
      </c>
      <c r="AA57" s="173">
        <f t="shared" si="58"/>
        <v>3.9221545157352682</v>
      </c>
      <c r="AB57" s="173">
        <f t="shared" si="58"/>
        <v>2.6685610756416098</v>
      </c>
      <c r="AD57" s="68">
        <f t="shared" si="31"/>
        <v>-32.839548951161923</v>
      </c>
      <c r="AE57" s="69">
        <f t="shared" si="32"/>
        <v>46.811016882919184</v>
      </c>
      <c r="AF57" s="69">
        <f t="shared" si="33"/>
        <v>13.971467931757259</v>
      </c>
    </row>
    <row r="58" spans="1:32" x14ac:dyDescent="0.2">
      <c r="A58" t="str">
        <f t="shared" si="19"/>
        <v>51 Skilled agricultural and related trades</v>
      </c>
      <c r="B58" s="173">
        <f t="shared" si="52"/>
        <v>1.0739076282306996</v>
      </c>
      <c r="C58" s="173">
        <f t="shared" si="52"/>
        <v>1.0277749823883668</v>
      </c>
      <c r="D58" s="173">
        <f t="shared" si="52"/>
        <v>0.87184375553116567</v>
      </c>
      <c r="E58" s="173">
        <f t="shared" si="52"/>
        <v>0.8498861114986116</v>
      </c>
      <c r="F58" s="173">
        <f t="shared" si="52"/>
        <v>0.92974175198247255</v>
      </c>
      <c r="H58" s="68">
        <f t="shared" si="21"/>
        <v>11.130294668846251</v>
      </c>
      <c r="I58" s="69">
        <f t="shared" si="22"/>
        <v>57.406680848369341</v>
      </c>
      <c r="J58" s="69">
        <f t="shared" si="23"/>
        <v>68.536975517215595</v>
      </c>
      <c r="L58" t="str">
        <f t="shared" si="24"/>
        <v>51 Skilled agricultural and related trades</v>
      </c>
      <c r="M58" s="173">
        <f t="shared" ref="M58:Q58" si="59">M21/M$35*100</f>
        <v>1.7453847435096801</v>
      </c>
      <c r="N58" s="173">
        <f t="shared" si="59"/>
        <v>1.5990898951028971</v>
      </c>
      <c r="O58" s="173">
        <f t="shared" si="59"/>
        <v>1.3579875052450239</v>
      </c>
      <c r="P58" s="173">
        <f t="shared" si="59"/>
        <v>1.2979202366352616</v>
      </c>
      <c r="Q58" s="173">
        <f t="shared" si="59"/>
        <v>1.3611613438421142</v>
      </c>
      <c r="S58" s="68">
        <f t="shared" si="26"/>
        <v>3.0214889955533208</v>
      </c>
      <c r="T58" s="69">
        <f t="shared" si="27"/>
        <v>52.419153202301437</v>
      </c>
      <c r="U58" s="69">
        <f t="shared" si="28"/>
        <v>55.440642197854764</v>
      </c>
      <c r="W58" t="str">
        <f t="shared" si="29"/>
        <v>51 Skilled agricultural and related trades</v>
      </c>
      <c r="X58" s="173">
        <f t="shared" ref="X58:AB58" si="60">X21/X$35*100</f>
        <v>0.33601866198950142</v>
      </c>
      <c r="Y58" s="173">
        <f t="shared" si="60"/>
        <v>0.40450256842248106</v>
      </c>
      <c r="Z58" s="173">
        <f t="shared" si="60"/>
        <v>0.34352585281432102</v>
      </c>
      <c r="AA58" s="173">
        <f t="shared" si="60"/>
        <v>0.36655636897617389</v>
      </c>
      <c r="AB58" s="173">
        <f t="shared" si="60"/>
        <v>0.47411072040647567</v>
      </c>
      <c r="AD58" s="68">
        <f t="shared" si="31"/>
        <v>45.965940093281041</v>
      </c>
      <c r="AE58" s="69">
        <f t="shared" si="32"/>
        <v>78.833232627162602</v>
      </c>
      <c r="AF58" s="69">
        <f t="shared" si="33"/>
        <v>124.79917272044365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3.9213624208943214</v>
      </c>
      <c r="C59" s="173">
        <f t="shared" si="52"/>
        <v>3.7682147340457726</v>
      </c>
      <c r="D59" s="173">
        <f t="shared" si="52"/>
        <v>3.4112231117247731</v>
      </c>
      <c r="E59" s="173">
        <f t="shared" si="52"/>
        <v>3.2681796993078644</v>
      </c>
      <c r="F59" s="173">
        <f t="shared" si="52"/>
        <v>2.9107243382838299</v>
      </c>
      <c r="H59" s="68">
        <f t="shared" si="21"/>
        <v>-11.079940470290964</v>
      </c>
      <c r="I59" s="69">
        <f t="shared" si="22"/>
        <v>35.783729212241482</v>
      </c>
      <c r="J59" s="69">
        <f t="shared" si="23"/>
        <v>24.703788741950518</v>
      </c>
      <c r="L59" t="str">
        <f t="shared" si="24"/>
        <v>52 Skilled metal, electrical and electronic trades</v>
      </c>
      <c r="M59" s="173">
        <f t="shared" ref="M59:Q59" si="61">M22/M$35*100</f>
        <v>7.3648719974553298</v>
      </c>
      <c r="N59" s="173">
        <f t="shared" si="61"/>
        <v>7.0278616424229332</v>
      </c>
      <c r="O59" s="173">
        <f t="shared" si="61"/>
        <v>6.3964270583452487</v>
      </c>
      <c r="P59" s="173">
        <f t="shared" si="61"/>
        <v>6.0377611412446575</v>
      </c>
      <c r="Q59" s="173">
        <f t="shared" si="61"/>
        <v>5.3541430510810759</v>
      </c>
      <c r="S59" s="68">
        <f t="shared" si="26"/>
        <v>-13.966714503579079</v>
      </c>
      <c r="T59" s="69">
        <f t="shared" si="27"/>
        <v>34.21469300563669</v>
      </c>
      <c r="U59" s="69">
        <f t="shared" si="28"/>
        <v>20.247978502057613</v>
      </c>
      <c r="W59" t="str">
        <f t="shared" si="29"/>
        <v>52 Skilled metal, electrical and electronic trades</v>
      </c>
      <c r="X59" s="173">
        <f t="shared" ref="X59:AB59" si="62">X22/X$35*100</f>
        <v>0.13727557136024504</v>
      </c>
      <c r="Y59" s="173">
        <f t="shared" si="62"/>
        <v>0.2121234225000049</v>
      </c>
      <c r="Z59" s="173">
        <f t="shared" si="62"/>
        <v>0.16704546017853936</v>
      </c>
      <c r="AA59" s="173">
        <f t="shared" si="62"/>
        <v>0.28041379014202267</v>
      </c>
      <c r="AB59" s="173">
        <f t="shared" si="62"/>
        <v>0.33017999192017727</v>
      </c>
      <c r="AD59" s="68">
        <f t="shared" si="31"/>
        <v>109.04859591138151</v>
      </c>
      <c r="AE59" s="69">
        <f t="shared" si="32"/>
        <v>101.07668974736124</v>
      </c>
      <c r="AF59" s="69">
        <f t="shared" si="33"/>
        <v>210.12528565874277</v>
      </c>
    </row>
    <row r="60" spans="1:32" x14ac:dyDescent="0.2">
      <c r="A60" t="str">
        <f t="shared" si="19"/>
        <v>53 Skilled construction and building trades</v>
      </c>
      <c r="B60" s="173">
        <f t="shared" si="52"/>
        <v>3.6214456362749976</v>
      </c>
      <c r="C60" s="173">
        <f t="shared" si="52"/>
        <v>3.3332220363095635</v>
      </c>
      <c r="D60" s="173">
        <f t="shared" si="52"/>
        <v>2.8542814410839146</v>
      </c>
      <c r="E60" s="173">
        <f t="shared" si="52"/>
        <v>2.6840536924481859</v>
      </c>
      <c r="F60" s="173">
        <f t="shared" si="52"/>
        <v>2.2583371125938978</v>
      </c>
      <c r="H60" s="68">
        <f t="shared" si="21"/>
        <v>-17.548080446568207</v>
      </c>
      <c r="I60" s="69">
        <f t="shared" si="22"/>
        <v>37.853337489546789</v>
      </c>
      <c r="J60" s="69">
        <f t="shared" si="23"/>
        <v>20.305257042978582</v>
      </c>
      <c r="L60" t="str">
        <f t="shared" si="24"/>
        <v>53 Skilled construction and building trades</v>
      </c>
      <c r="M60" s="173">
        <f t="shared" ref="M60:Q60" si="63">M23/M$35*100</f>
        <v>6.8548061089264438</v>
      </c>
      <c r="N60" s="173">
        <f t="shared" si="63"/>
        <v>6.3214303309707249</v>
      </c>
      <c r="O60" s="173">
        <f t="shared" si="63"/>
        <v>5.365099618215563</v>
      </c>
      <c r="P60" s="173">
        <f t="shared" si="63"/>
        <v>5.1055938713690265</v>
      </c>
      <c r="Q60" s="173">
        <f t="shared" si="63"/>
        <v>4.3294225204468608</v>
      </c>
      <c r="S60" s="68">
        <f t="shared" si="26"/>
        <v>-17.059591253531178</v>
      </c>
      <c r="T60" s="69">
        <f t="shared" si="27"/>
        <v>37.956361469419122</v>
      </c>
      <c r="U60" s="69">
        <f t="shared" si="28"/>
        <v>20.896770215887944</v>
      </c>
      <c r="W60" t="str">
        <f t="shared" si="29"/>
        <v>53 Skilled construction and building trades</v>
      </c>
      <c r="X60" s="173">
        <f t="shared" ref="X60:AB60" si="64">X23/X$35*100</f>
        <v>6.8292502145226863E-2</v>
      </c>
      <c r="Y60" s="173">
        <f t="shared" si="64"/>
        <v>7.3254974716389601E-2</v>
      </c>
      <c r="Z60" s="173">
        <f t="shared" si="64"/>
        <v>0.1256436786395691</v>
      </c>
      <c r="AA60" s="173">
        <f t="shared" si="64"/>
        <v>7.1747340050189554E-2</v>
      </c>
      <c r="AB60" s="173">
        <f t="shared" si="64"/>
        <v>7.1021564882163588E-2</v>
      </c>
      <c r="AD60" s="68">
        <f t="shared" si="31"/>
        <v>-40.216577569025411</v>
      </c>
      <c r="AE60" s="69">
        <f t="shared" si="32"/>
        <v>33.072476777437466</v>
      </c>
      <c r="AF60" s="69">
        <f t="shared" si="33"/>
        <v>-7.1441007915879471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2.1700915068686895</v>
      </c>
      <c r="C61" s="173">
        <f t="shared" si="52"/>
        <v>1.7752991398405269</v>
      </c>
      <c r="D61" s="173">
        <f t="shared" si="52"/>
        <v>1.7409475610836733</v>
      </c>
      <c r="E61" s="173">
        <f t="shared" si="52"/>
        <v>1.7297179240661962</v>
      </c>
      <c r="F61" s="173">
        <f t="shared" si="52"/>
        <v>1.6048275713510263</v>
      </c>
      <c r="H61" s="68">
        <f t="shared" si="21"/>
        <v>-3.9380319318581249</v>
      </c>
      <c r="I61" s="69">
        <f t="shared" si="22"/>
        <v>41.902341387222535</v>
      </c>
      <c r="J61" s="69">
        <f t="shared" si="23"/>
        <v>37.964309455364408</v>
      </c>
      <c r="L61" t="str">
        <f t="shared" si="24"/>
        <v>54 Textiles, printing and other skilled trades</v>
      </c>
      <c r="M61" s="173">
        <f t="shared" ref="M61:Q61" si="65">M24/M$35*100</f>
        <v>2.601460827320607</v>
      </c>
      <c r="N61" s="173">
        <f t="shared" si="65"/>
        <v>2.0605372307721335</v>
      </c>
      <c r="O61" s="173">
        <f t="shared" si="65"/>
        <v>1.9229151127834705</v>
      </c>
      <c r="P61" s="173">
        <f t="shared" si="65"/>
        <v>1.9563881399784322</v>
      </c>
      <c r="Q61" s="173">
        <f t="shared" si="65"/>
        <v>1.7774117685784705</v>
      </c>
      <c r="S61" s="68">
        <f t="shared" si="26"/>
        <v>-4.9959918177160914</v>
      </c>
      <c r="T61" s="69">
        <f t="shared" si="27"/>
        <v>30.942999761612484</v>
      </c>
      <c r="U61" s="69">
        <f t="shared" si="28"/>
        <v>25.947007943896395</v>
      </c>
      <c r="W61" t="str">
        <f t="shared" si="29"/>
        <v>54 Textiles, printing and other skilled trades</v>
      </c>
      <c r="X61" s="173">
        <f t="shared" ref="X61:AB61" si="66">X24/X$35*100</f>
        <v>1.6960579848115966</v>
      </c>
      <c r="Y61" s="173">
        <f t="shared" si="66"/>
        <v>1.4641204369334702</v>
      </c>
      <c r="Z61" s="173">
        <f t="shared" si="66"/>
        <v>1.5431938815739736</v>
      </c>
      <c r="AA61" s="173">
        <f t="shared" si="66"/>
        <v>1.4851908870666068</v>
      </c>
      <c r="AB61" s="173">
        <f t="shared" si="66"/>
        <v>1.4225578800801661</v>
      </c>
      <c r="AD61" s="68">
        <f t="shared" si="31"/>
        <v>-2.505384115655013</v>
      </c>
      <c r="AE61" s="69">
        <f t="shared" si="32"/>
        <v>56.743052322327422</v>
      </c>
      <c r="AF61" s="69">
        <f t="shared" si="33"/>
        <v>54.237668206672417</v>
      </c>
    </row>
    <row r="62" spans="1:32" x14ac:dyDescent="0.2">
      <c r="A62" t="str">
        <f t="shared" si="19"/>
        <v>61 Caring personal service occupations</v>
      </c>
      <c r="B62" s="173">
        <f t="shared" si="52"/>
        <v>7.596853236210678</v>
      </c>
      <c r="C62" s="173">
        <f t="shared" si="52"/>
        <v>7.5486823157604563</v>
      </c>
      <c r="D62" s="173">
        <f t="shared" si="52"/>
        <v>7.31189996027123</v>
      </c>
      <c r="E62" s="173">
        <f t="shared" si="52"/>
        <v>7.4872984385797494</v>
      </c>
      <c r="F62" s="173">
        <f t="shared" si="52"/>
        <v>7.9412073427997054</v>
      </c>
      <c r="H62" s="68">
        <f t="shared" si="21"/>
        <v>13.178800686735762</v>
      </c>
      <c r="I62" s="69">
        <f t="shared" si="22"/>
        <v>60.335636484189081</v>
      </c>
      <c r="J62" s="69">
        <f t="shared" si="23"/>
        <v>73.51443717092485</v>
      </c>
      <c r="L62" t="str">
        <f t="shared" si="24"/>
        <v>61 Caring personal service occupations</v>
      </c>
      <c r="M62" s="173">
        <f t="shared" ref="M62:Q62" si="67">M25/M$35*100</f>
        <v>1.8972424022417789</v>
      </c>
      <c r="N62" s="173">
        <f t="shared" si="67"/>
        <v>2.0250421220307793</v>
      </c>
      <c r="O62" s="173">
        <f t="shared" si="67"/>
        <v>1.949591419077773</v>
      </c>
      <c r="P62" s="173">
        <f t="shared" si="67"/>
        <v>2.3009663606775805</v>
      </c>
      <c r="Q62" s="173">
        <f t="shared" si="67"/>
        <v>2.6231988749831019</v>
      </c>
      <c r="S62" s="68">
        <f t="shared" si="26"/>
        <v>38.293447244888604</v>
      </c>
      <c r="T62" s="69">
        <f t="shared" si="27"/>
        <v>54.834182596518502</v>
      </c>
      <c r="U62" s="69">
        <f t="shared" si="28"/>
        <v>93.127629841407099</v>
      </c>
      <c r="W62" t="str">
        <f t="shared" si="29"/>
        <v>61 Caring personal service occupations</v>
      </c>
      <c r="X62" s="173">
        <f t="shared" ref="X62:AB62" si="68">X25/X$35*100</f>
        <v>13.860179045173068</v>
      </c>
      <c r="Y62" s="173">
        <f t="shared" si="68"/>
        <v>13.574662875356191</v>
      </c>
      <c r="Z62" s="173">
        <f t="shared" si="68"/>
        <v>13.139401813110949</v>
      </c>
      <c r="AA62" s="173">
        <f t="shared" si="68"/>
        <v>13.082203842456677</v>
      </c>
      <c r="AB62" s="173">
        <f t="shared" si="68"/>
        <v>13.557664568760597</v>
      </c>
      <c r="AD62" s="68">
        <f t="shared" si="31"/>
        <v>9.1290741067020527</v>
      </c>
      <c r="AE62" s="69">
        <f t="shared" si="32"/>
        <v>61.222743694164805</v>
      </c>
      <c r="AF62" s="69">
        <f t="shared" si="33"/>
        <v>70.351817800866854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2.1284525420051819</v>
      </c>
      <c r="C63" s="173">
        <f t="shared" si="52"/>
        <v>2.3779569481741265</v>
      </c>
      <c r="D63" s="173">
        <f t="shared" si="52"/>
        <v>2.2412094278857095</v>
      </c>
      <c r="E63" s="173">
        <f t="shared" si="52"/>
        <v>1.9221590464878333</v>
      </c>
      <c r="F63" s="173">
        <f t="shared" si="52"/>
        <v>1.7656176800027137</v>
      </c>
      <c r="H63" s="68">
        <f t="shared" si="21"/>
        <v>-17.903806448872313</v>
      </c>
      <c r="I63" s="69">
        <f t="shared" si="22"/>
        <v>43.058160921088444</v>
      </c>
      <c r="J63" s="69">
        <f t="shared" si="23"/>
        <v>25.154354472216127</v>
      </c>
      <c r="L63" t="str">
        <f t="shared" si="24"/>
        <v>62 Leisure, travel and related personal service occupations</v>
      </c>
      <c r="M63" s="173">
        <f t="shared" ref="M63:Q63" si="69">M26/M$35*100</f>
        <v>1.1552157010752211</v>
      </c>
      <c r="N63" s="173">
        <f t="shared" si="69"/>
        <v>1.3156077436201354</v>
      </c>
      <c r="O63" s="173">
        <f t="shared" si="69"/>
        <v>1.3596913824139463</v>
      </c>
      <c r="P63" s="173">
        <f t="shared" si="69"/>
        <v>1.2455985447616331</v>
      </c>
      <c r="Q63" s="173">
        <f t="shared" si="69"/>
        <v>1.292091553978681</v>
      </c>
      <c r="S63" s="68">
        <f t="shared" si="26"/>
        <v>-2.3287080726426872</v>
      </c>
      <c r="T63" s="69">
        <f t="shared" si="27"/>
        <v>41.331897531043268</v>
      </c>
      <c r="U63" s="69">
        <f t="shared" si="28"/>
        <v>39.003189458400584</v>
      </c>
      <c r="W63" t="str">
        <f t="shared" si="29"/>
        <v>62 Leisure, travel and related personal service occupations</v>
      </c>
      <c r="X63" s="173">
        <f t="shared" ref="X63:AB63" si="70">X26/X$35*100</f>
        <v>3.1979465130145863</v>
      </c>
      <c r="Y63" s="173">
        <f t="shared" si="70"/>
        <v>3.5369201372340271</v>
      </c>
      <c r="Z63" s="173">
        <f t="shared" si="70"/>
        <v>3.1992013084042115</v>
      </c>
      <c r="AA63" s="173">
        <f t="shared" si="70"/>
        <v>2.6520182129083367</v>
      </c>
      <c r="AB63" s="173">
        <f t="shared" si="70"/>
        <v>2.2657182812491938</v>
      </c>
      <c r="AD63" s="68">
        <f t="shared" si="31"/>
        <v>-25.097636866533296</v>
      </c>
      <c r="AE63" s="69">
        <f t="shared" si="32"/>
        <v>43.855487896766142</v>
      </c>
      <c r="AF63" s="69">
        <f t="shared" si="33"/>
        <v>18.757851030232846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0.10168376546930774</v>
      </c>
      <c r="C64" s="173">
        <f t="shared" si="52"/>
        <v>8.3105868315169321E-2</v>
      </c>
      <c r="D64" s="173">
        <f t="shared" si="52"/>
        <v>0.10493377227013667</v>
      </c>
      <c r="E64" s="173">
        <f t="shared" si="52"/>
        <v>7.6244146521621078E-2</v>
      </c>
      <c r="F64" s="173">
        <f t="shared" si="52"/>
        <v>8.0822977851857325E-2</v>
      </c>
      <c r="H64" s="68">
        <f t="shared" si="21"/>
        <v>-19.734603587446291</v>
      </c>
      <c r="I64" s="69">
        <f t="shared" si="22"/>
        <v>37.44580368636899</v>
      </c>
      <c r="J64" s="69">
        <f t="shared" si="23"/>
        <v>17.711200098922696</v>
      </c>
      <c r="L64" t="str">
        <f t="shared" si="24"/>
        <v>63 Community and civil enforcement occupations</v>
      </c>
      <c r="M64" s="173">
        <f t="shared" ref="M64:Q64" si="71">M27/M$35*100</f>
        <v>0.15384321928074524</v>
      </c>
      <c r="N64" s="173">
        <f t="shared" si="71"/>
        <v>0.11130744928308736</v>
      </c>
      <c r="O64" s="173">
        <f t="shared" si="71"/>
        <v>0.16113296509698993</v>
      </c>
      <c r="P64" s="173">
        <f t="shared" si="71"/>
        <v>9.4871318877845029E-2</v>
      </c>
      <c r="Q64" s="173">
        <f t="shared" si="71"/>
        <v>0.10754679200386141</v>
      </c>
      <c r="S64" s="68">
        <f t="shared" si="26"/>
        <v>-31.399536306253673</v>
      </c>
      <c r="T64" s="69">
        <f t="shared" si="27"/>
        <v>27.20717487130127</v>
      </c>
      <c r="U64" s="69">
        <f t="shared" si="28"/>
        <v>-4.192361434952403</v>
      </c>
      <c r="W64" t="str">
        <f t="shared" si="29"/>
        <v>63 Community and civil enforcement occupations</v>
      </c>
      <c r="X64" s="173">
        <f t="shared" ref="X64:AB64" si="72">X27/X$35*100</f>
        <v>4.436552695177224E-2</v>
      </c>
      <c r="Y64" s="173">
        <f t="shared" si="72"/>
        <v>5.2339530772862713E-2</v>
      </c>
      <c r="Z64" s="173">
        <f t="shared" si="72"/>
        <v>4.3859162741290619E-2</v>
      </c>
      <c r="AA64" s="173">
        <f t="shared" si="72"/>
        <v>5.6149546771861285E-2</v>
      </c>
      <c r="AB64" s="173">
        <f t="shared" si="72"/>
        <v>5.2599412581589483E-2</v>
      </c>
      <c r="AD64" s="68">
        <f t="shared" si="31"/>
        <v>26.838686748602154</v>
      </c>
      <c r="AE64" s="69">
        <f t="shared" si="32"/>
        <v>78.324447733612999</v>
      </c>
      <c r="AF64" s="69">
        <f t="shared" si="33"/>
        <v>105.16313448221514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6.8820965487675645</v>
      </c>
      <c r="C65" s="173">
        <f t="shared" si="73"/>
        <v>6.6359172672449409</v>
      </c>
      <c r="D65" s="173">
        <f t="shared" si="73"/>
        <v>6.3650676948949121</v>
      </c>
      <c r="E65" s="173">
        <f t="shared" si="73"/>
        <v>6.0221183361405322</v>
      </c>
      <c r="F65" s="173">
        <f t="shared" si="73"/>
        <v>5.5840710025981277</v>
      </c>
      <c r="H65" s="68">
        <f t="shared" si="21"/>
        <v>-8.5767411815646337</v>
      </c>
      <c r="I65" s="69">
        <f t="shared" si="22"/>
        <v>43.981788295326609</v>
      </c>
      <c r="J65" s="69">
        <f t="shared" si="23"/>
        <v>35.405047113761974</v>
      </c>
      <c r="L65" t="str">
        <f t="shared" si="24"/>
        <v>71 Sales occupations</v>
      </c>
      <c r="M65" s="173">
        <f t="shared" ref="M65:Q65" si="74">M28/M$35*100</f>
        <v>4.8768012950095159</v>
      </c>
      <c r="N65" s="173">
        <f t="shared" si="74"/>
        <v>5.2925073228286452</v>
      </c>
      <c r="O65" s="173">
        <f t="shared" si="74"/>
        <v>5.0126587594133909</v>
      </c>
      <c r="P65" s="173">
        <f t="shared" si="74"/>
        <v>4.8758337043337274</v>
      </c>
      <c r="Q65" s="173">
        <f t="shared" si="74"/>
        <v>4.772717653719539</v>
      </c>
      <c r="S65" s="68">
        <f t="shared" si="26"/>
        <v>-2.1385622521168486</v>
      </c>
      <c r="T65" s="69">
        <f t="shared" si="27"/>
        <v>33.267061401308624</v>
      </c>
      <c r="U65" s="69">
        <f t="shared" si="28"/>
        <v>31.128499149191775</v>
      </c>
      <c r="W65" t="str">
        <f t="shared" si="29"/>
        <v>71 Sales occupations</v>
      </c>
      <c r="X65" s="173">
        <f t="shared" ref="X65:AB65" si="75">X28/X$35*100</f>
        <v>9.0857237582952397</v>
      </c>
      <c r="Y65" s="173">
        <f t="shared" si="75"/>
        <v>8.1015019043126735</v>
      </c>
      <c r="Z65" s="173">
        <f t="shared" si="75"/>
        <v>7.8348013957388831</v>
      </c>
      <c r="AA65" s="173">
        <f t="shared" si="75"/>
        <v>7.2587059638789713</v>
      </c>
      <c r="AB65" s="173">
        <f t="shared" si="75"/>
        <v>6.4409578253051896</v>
      </c>
      <c r="AD65" s="68">
        <f t="shared" si="31"/>
        <v>-13.053191946268781</v>
      </c>
      <c r="AE65" s="69">
        <f t="shared" si="32"/>
        <v>51.431712866223137</v>
      </c>
      <c r="AF65" s="69">
        <f t="shared" si="33"/>
        <v>38.378520919954354</v>
      </c>
    </row>
    <row r="66" spans="1:32" x14ac:dyDescent="0.2">
      <c r="A66" t="str">
        <f t="shared" si="19"/>
        <v>72 Customer service occupations</v>
      </c>
      <c r="B66" s="173">
        <f t="shared" si="73"/>
        <v>1.9212018330587568</v>
      </c>
      <c r="C66" s="173">
        <f t="shared" si="73"/>
        <v>1.9143732013949304</v>
      </c>
      <c r="D66" s="173">
        <f t="shared" si="73"/>
        <v>2.0181098178102235</v>
      </c>
      <c r="E66" s="173">
        <f t="shared" si="73"/>
        <v>2.214398097742444</v>
      </c>
      <c r="F66" s="173">
        <f t="shared" si="73"/>
        <v>2.4019163329257727</v>
      </c>
      <c r="H66" s="68">
        <f t="shared" si="21"/>
        <v>24.028609014043703</v>
      </c>
      <c r="I66" s="69">
        <f t="shared" si="22"/>
        <v>50.59462264822907</v>
      </c>
      <c r="J66" s="69">
        <f t="shared" si="23"/>
        <v>74.623231662272786</v>
      </c>
      <c r="L66" t="str">
        <f t="shared" si="24"/>
        <v>72 Customer service occupations</v>
      </c>
      <c r="M66" s="173">
        <f t="shared" ref="M66:Q66" si="76">M29/M$35*100</f>
        <v>1.6582771753153505</v>
      </c>
      <c r="N66" s="173">
        <f t="shared" si="76"/>
        <v>1.4712463298773544</v>
      </c>
      <c r="O66" s="173">
        <f t="shared" si="76"/>
        <v>1.7599460149642108</v>
      </c>
      <c r="P66" s="173">
        <f t="shared" si="76"/>
        <v>2.1465386082987279</v>
      </c>
      <c r="Q66" s="173">
        <f t="shared" si="76"/>
        <v>2.4590860545310731</v>
      </c>
      <c r="S66" s="68">
        <f t="shared" si="26"/>
        <v>43.611219557411765</v>
      </c>
      <c r="T66" s="69">
        <f t="shared" si="27"/>
        <v>44.037688965576734</v>
      </c>
      <c r="U66" s="69">
        <f t="shared" si="28"/>
        <v>87.648908522988506</v>
      </c>
      <c r="W66" t="str">
        <f t="shared" si="29"/>
        <v>72 Customer service occupations</v>
      </c>
      <c r="X66" s="173">
        <f t="shared" ref="X66:AB66" si="77">X29/X$35*100</f>
        <v>2.2101308218315059</v>
      </c>
      <c r="Y66" s="173">
        <f t="shared" si="77"/>
        <v>2.3977996773320549</v>
      </c>
      <c r="Z66" s="173">
        <f t="shared" si="77"/>
        <v>2.2986699586271984</v>
      </c>
      <c r="AA66" s="173">
        <f t="shared" si="77"/>
        <v>2.287603480369341</v>
      </c>
      <c r="AB66" s="173">
        <f t="shared" si="77"/>
        <v>2.3415382237220337</v>
      </c>
      <c r="AD66" s="68">
        <f t="shared" si="31"/>
        <v>7.7347507492380938</v>
      </c>
      <c r="AE66" s="69">
        <f t="shared" si="32"/>
        <v>56.050368593860803</v>
      </c>
      <c r="AF66" s="69">
        <f t="shared" si="33"/>
        <v>63.785119343098899</v>
      </c>
    </row>
    <row r="67" spans="1:32" x14ac:dyDescent="0.2">
      <c r="A67" t="str">
        <f t="shared" si="19"/>
        <v>81 Process, plant and machine operatives</v>
      </c>
      <c r="B67" s="173">
        <f t="shared" si="73"/>
        <v>3.7228538694846507</v>
      </c>
      <c r="C67" s="173">
        <f t="shared" si="73"/>
        <v>3.3667173211637493</v>
      </c>
      <c r="D67" s="173">
        <f t="shared" si="73"/>
        <v>3.0835873011678423</v>
      </c>
      <c r="E67" s="173">
        <f t="shared" si="73"/>
        <v>3.1409001134062273</v>
      </c>
      <c r="F67" s="173">
        <f t="shared" si="73"/>
        <v>2.7838362574339128</v>
      </c>
      <c r="H67" s="68">
        <f t="shared" si="21"/>
        <v>-5.9202333895838208</v>
      </c>
      <c r="I67" s="69">
        <f t="shared" si="22"/>
        <v>39.865791097851414</v>
      </c>
      <c r="J67" s="69">
        <f t="shared" si="23"/>
        <v>33.945557708267586</v>
      </c>
      <c r="L67" t="str">
        <f t="shared" si="24"/>
        <v>81 Process, plant and machine operatives</v>
      </c>
      <c r="M67" s="173">
        <f t="shared" ref="M67:Q67" si="78">M30/M$35*100</f>
        <v>5.2993120379888445</v>
      </c>
      <c r="N67" s="173">
        <f t="shared" si="78"/>
        <v>4.7273011917359895</v>
      </c>
      <c r="O67" s="173">
        <f t="shared" si="78"/>
        <v>4.413206476227133</v>
      </c>
      <c r="P67" s="173">
        <f t="shared" si="78"/>
        <v>4.2929424055576</v>
      </c>
      <c r="Q67" s="173">
        <f t="shared" si="78"/>
        <v>3.7568930254766202</v>
      </c>
      <c r="S67" s="68">
        <f t="shared" si="26"/>
        <v>-12.503924886559886</v>
      </c>
      <c r="T67" s="69">
        <f t="shared" si="27"/>
        <v>33.688691633121373</v>
      </c>
      <c r="U67" s="69">
        <f t="shared" si="28"/>
        <v>21.184766746561486</v>
      </c>
      <c r="W67" t="str">
        <f t="shared" si="29"/>
        <v>81 Process, plant and machine operatives</v>
      </c>
      <c r="X67" s="173">
        <f t="shared" ref="X67:AB67" si="79">X30/X$35*100</f>
        <v>1.9904774983305129</v>
      </c>
      <c r="Y67" s="173">
        <f t="shared" si="79"/>
        <v>1.8823968972746259</v>
      </c>
      <c r="Z67" s="173">
        <f t="shared" si="79"/>
        <v>1.6386204279067875</v>
      </c>
      <c r="AA67" s="173">
        <f t="shared" si="79"/>
        <v>1.8981012434079698</v>
      </c>
      <c r="AB67" s="173">
        <f t="shared" si="79"/>
        <v>1.7561711551277777</v>
      </c>
      <c r="AD67" s="68">
        <f t="shared" si="31"/>
        <v>13.349511958063099</v>
      </c>
      <c r="AE67" s="69">
        <f t="shared" si="32"/>
        <v>57.945486011731383</v>
      </c>
      <c r="AF67" s="69">
        <f t="shared" si="33"/>
        <v>71.29499796979448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4.0079424797352781</v>
      </c>
      <c r="C68" s="173">
        <f t="shared" si="73"/>
        <v>3.8273154771721871</v>
      </c>
      <c r="D68" s="173">
        <f t="shared" si="73"/>
        <v>3.5528340963334939</v>
      </c>
      <c r="E68" s="173">
        <f t="shared" si="73"/>
        <v>3.5416758832479571</v>
      </c>
      <c r="F68" s="173">
        <f t="shared" si="73"/>
        <v>3.2616504916935249</v>
      </c>
      <c r="H68" s="68">
        <f t="shared" si="21"/>
        <v>-4.3309885511823989</v>
      </c>
      <c r="I68" s="69">
        <f t="shared" si="22"/>
        <v>51.977744754847151</v>
      </c>
      <c r="J68" s="69">
        <f t="shared" si="23"/>
        <v>47.646756203664751</v>
      </c>
      <c r="L68" t="str">
        <f t="shared" si="24"/>
        <v>82 Transport and mobile machine drivers and operatives</v>
      </c>
      <c r="M68" s="173">
        <f t="shared" ref="M68:Q68" si="80">M31/M$35*100</f>
        <v>7.2696714820759079</v>
      </c>
      <c r="N68" s="173">
        <f t="shared" si="80"/>
        <v>6.990016803521323</v>
      </c>
      <c r="O68" s="173">
        <f t="shared" si="80"/>
        <v>6.4805102420691849</v>
      </c>
      <c r="P68" s="173">
        <f t="shared" si="80"/>
        <v>6.3746671936043056</v>
      </c>
      <c r="Q68" s="173">
        <f t="shared" si="80"/>
        <v>5.8525178254931687</v>
      </c>
      <c r="S68" s="68">
        <f t="shared" si="26"/>
        <v>-7.1787241695275288</v>
      </c>
      <c r="T68" s="69">
        <f t="shared" si="27"/>
        <v>50.091319001000343</v>
      </c>
      <c r="U68" s="69">
        <f t="shared" si="28"/>
        <v>42.912594831472823</v>
      </c>
      <c r="W68" t="str">
        <f t="shared" si="29"/>
        <v>82 Transport and mobile machine drivers and operatives</v>
      </c>
      <c r="X68" s="173">
        <f t="shared" ref="X68:AB68" si="81">X31/X$35*100</f>
        <v>0.42361505154569579</v>
      </c>
      <c r="Y68" s="173">
        <f t="shared" si="81"/>
        <v>0.37698633914790364</v>
      </c>
      <c r="Z68" s="173">
        <f t="shared" si="81"/>
        <v>0.37117492235535954</v>
      </c>
      <c r="AA68" s="173">
        <f t="shared" si="81"/>
        <v>0.48550474854875314</v>
      </c>
      <c r="AB68" s="173">
        <f t="shared" si="81"/>
        <v>0.52538264885584551</v>
      </c>
      <c r="AD68" s="68">
        <f t="shared" si="31"/>
        <v>49.702233206079953</v>
      </c>
      <c r="AE68" s="69">
        <f t="shared" si="32"/>
        <v>87.770976552624987</v>
      </c>
      <c r="AF68" s="69">
        <f t="shared" si="33"/>
        <v>137.47320975870494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2.2152936947024382</v>
      </c>
      <c r="C69" s="173">
        <f t="shared" si="73"/>
        <v>1.8579368808922969</v>
      </c>
      <c r="D69" s="173">
        <f t="shared" si="73"/>
        <v>1.6821342141678561</v>
      </c>
      <c r="E69" s="173">
        <f t="shared" si="73"/>
        <v>3.0314056388170614</v>
      </c>
      <c r="F69" s="173">
        <f t="shared" si="73"/>
        <v>3.2780984681383756</v>
      </c>
      <c r="H69" s="68">
        <f t="shared" si="21"/>
        <v>103.08139755213672</v>
      </c>
      <c r="I69" s="69">
        <f t="shared" si="22"/>
        <v>86.484320378574651</v>
      </c>
      <c r="J69" s="69">
        <f t="shared" si="23"/>
        <v>189.5657179307114</v>
      </c>
      <c r="L69" t="str">
        <f t="shared" si="24"/>
        <v>91 Elementary trades and related occupations</v>
      </c>
      <c r="M69" s="173">
        <f t="shared" ref="M69:Q70" si="82">M32/M$35*100</f>
        <v>3.0694849043296881</v>
      </c>
      <c r="N69" s="173">
        <f t="shared" si="82"/>
        <v>2.6087135328676179</v>
      </c>
      <c r="O69" s="173">
        <f t="shared" si="82"/>
        <v>2.4570984678257513</v>
      </c>
      <c r="P69" s="173">
        <f t="shared" si="82"/>
        <v>3.2843511791010305</v>
      </c>
      <c r="Q69" s="173">
        <f t="shared" si="82"/>
        <v>3.4319413580951217</v>
      </c>
      <c r="S69" s="68">
        <f t="shared" si="26"/>
        <v>43.559285116232587</v>
      </c>
      <c r="T69" s="69">
        <f t="shared" si="27"/>
        <v>44.874173290996772</v>
      </c>
      <c r="U69" s="69">
        <f t="shared" si="28"/>
        <v>88.433458407229352</v>
      </c>
      <c r="W69" t="str">
        <f t="shared" si="29"/>
        <v>91 Elementary trades and related occupations</v>
      </c>
      <c r="X69" s="173">
        <f t="shared" ref="X69:AB70" si="83">X32/X$35*100</f>
        <v>1.276619458005182</v>
      </c>
      <c r="Y69" s="173">
        <f t="shared" si="83"/>
        <v>1.0388818101913897</v>
      </c>
      <c r="Z69" s="173">
        <f t="shared" si="83"/>
        <v>0.83993992613257817</v>
      </c>
      <c r="AA69" s="173">
        <f t="shared" si="83"/>
        <v>2.7585333373593088</v>
      </c>
      <c r="AB69" s="173">
        <f t="shared" si="83"/>
        <v>3.115621853783717</v>
      </c>
      <c r="AD69" s="68">
        <f t="shared" si="31"/>
        <v>292.30847957204583</v>
      </c>
      <c r="AE69" s="69">
        <f t="shared" si="32"/>
        <v>218.76737273630789</v>
      </c>
      <c r="AF69" s="69">
        <f t="shared" si="33"/>
        <v>511.07585230835372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9.9358211884025387</v>
      </c>
      <c r="C70" s="173">
        <f t="shared" si="73"/>
        <v>9.1106858406130264</v>
      </c>
      <c r="D70" s="173">
        <f t="shared" si="73"/>
        <v>8.2800693110231922</v>
      </c>
      <c r="E70" s="173">
        <f t="shared" si="73"/>
        <v>7.0303346769464978</v>
      </c>
      <c r="F70" s="173">
        <f t="shared" si="73"/>
        <v>6.0001605581330004</v>
      </c>
      <c r="H70" s="68">
        <f t="shared" si="21"/>
        <v>-24.484223481497605</v>
      </c>
      <c r="I70" s="69">
        <f t="shared" si="22"/>
        <v>39.223676630385128</v>
      </c>
      <c r="J70" s="69">
        <f t="shared" si="23"/>
        <v>14.739453148887524</v>
      </c>
      <c r="L70" t="str">
        <f t="shared" si="24"/>
        <v>92 Elementary administration and service occupations</v>
      </c>
      <c r="M70" s="173">
        <f t="shared" si="82"/>
        <v>9.7181919601622848</v>
      </c>
      <c r="N70" s="173">
        <f t="shared" si="82"/>
        <v>8.744886492398841</v>
      </c>
      <c r="O70" s="173">
        <f t="shared" si="82"/>
        <v>8.2725787527540593</v>
      </c>
      <c r="P70" s="173">
        <f t="shared" si="82"/>
        <v>7.8803249532911739</v>
      </c>
      <c r="Q70" s="173">
        <f t="shared" si="82"/>
        <v>7.1148795974725214</v>
      </c>
      <c r="S70" s="68">
        <f t="shared" si="26"/>
        <v>-11.602367329607235</v>
      </c>
      <c r="T70" s="69">
        <f t="shared" si="27"/>
        <v>37.447170160033686</v>
      </c>
      <c r="U70" s="69">
        <f t="shared" si="28"/>
        <v>25.844802830426449</v>
      </c>
      <c r="W70" t="str">
        <f t="shared" si="29"/>
        <v>92 Elementary administration and service occupations</v>
      </c>
      <c r="X70" s="173">
        <f t="shared" si="83"/>
        <v>10.174974843227153</v>
      </c>
      <c r="Y70" s="173">
        <f t="shared" si="83"/>
        <v>9.5097523409172542</v>
      </c>
      <c r="Z70" s="173">
        <f t="shared" si="83"/>
        <v>8.2882096934455731</v>
      </c>
      <c r="AA70" s="173">
        <f t="shared" si="83"/>
        <v>6.1133831360634332</v>
      </c>
      <c r="AB70" s="173">
        <f t="shared" si="83"/>
        <v>4.8228830413137933</v>
      </c>
      <c r="AD70" s="68">
        <f t="shared" si="31"/>
        <v>-38.457210199404344</v>
      </c>
      <c r="AE70" s="69">
        <f t="shared" si="32"/>
        <v>41.150658349619277</v>
      </c>
      <c r="AF70" s="69">
        <f t="shared" si="33"/>
        <v>2.6934481502149348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4.2098553181878922</v>
      </c>
      <c r="I72" s="67">
        <f>IF(D35&gt;0,I35/D35*100,0)</f>
        <v>49.297319596914271</v>
      </c>
      <c r="J72" s="67">
        <f>IF(D35&gt;0,(J35/D35)*100,0)</f>
        <v>53.507174915102127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2.7812723749572212</v>
      </c>
      <c r="T72" s="67">
        <f t="shared" ref="T72" si="85">IF(O35&gt;0,T35/O35*100,0)</f>
        <v>40.58906326947141</v>
      </c>
      <c r="U72" s="67">
        <f t="shared" ref="U72" si="86">IF(O35&gt;0,(U35/O35)*100,0)</f>
        <v>43.37033564442865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5.7623713072731775</v>
      </c>
      <c r="AE72" s="67">
        <f t="shared" ref="AE72" si="88">IF(Z35&gt;0,AE35/Z35*100,0)</f>
        <v>58.761038346652938</v>
      </c>
      <c r="AF72" s="67">
        <f t="shared" ref="AF72" si="89">IF(Z35&gt;0,(AF35/Z35)*100,0)</f>
        <v>64.523409653926137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Yorkshire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Yorkshire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Yorkshire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4.3305295950398559</v>
      </c>
      <c r="C82" s="18">
        <f t="shared" ref="B82:E107" si="96">IF(AND(D$6-C$6 &lt;&gt; 0,C8&lt;&gt;0,D8&lt;&gt;0),(EXP(LN(D8/C8)/(D$6-C$6))-1)*100,0)</f>
        <v>7.3814390273510444</v>
      </c>
      <c r="D82" s="18">
        <f t="shared" si="96"/>
        <v>-2.1769317598663407</v>
      </c>
      <c r="E82" s="18">
        <f t="shared" si="96"/>
        <v>0.81768068079532963</v>
      </c>
      <c r="F82" s="18">
        <f t="shared" ref="F82:F107" si="97">IF(AND(F$6-D$6 &lt;&gt; 0,D8&lt;&gt;0,F8&lt;&gt;0),(EXP(LN(F8/D8)/(F$6-D$6))-1)*100,0)</f>
        <v>-0.19057316132745639</v>
      </c>
      <c r="H82" s="18">
        <f t="shared" ref="H82:H107" si="98">IF($F$6-$D$6 &lt;&gt; 0,(EXP(LN(1+(H45/100))/($F$6-$D$6))-1)*100,0)</f>
        <v>-0.19057316132745639</v>
      </c>
      <c r="I82" s="18">
        <f t="shared" ref="I82:I107" si="99">IF(D8&gt;0,((1+(I8/D8))^(1/($F$6-$D$6))-1)*100,0)</f>
        <v>2.6709034358521233</v>
      </c>
      <c r="J82" s="18">
        <f t="shared" ref="J82:J107" si="100">IF($F$6-$D$6 &lt;&gt; 0,(EXP(LN(1+(J45/100))/($F$6-$D$6))-1)*100,0)</f>
        <v>2.5397153621768753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3.6358664224833914</v>
      </c>
      <c r="N82" s="18">
        <f t="shared" si="102"/>
        <v>6.5216592143953367</v>
      </c>
      <c r="O82" s="18">
        <f t="shared" si="102"/>
        <v>-3.1698735224354957</v>
      </c>
      <c r="P82" s="18">
        <f t="shared" si="102"/>
        <v>0.25029249869772396</v>
      </c>
      <c r="Q82" s="18">
        <f t="shared" ref="Q82:Q107" si="103">IF(AND(Q$6-O$6 &lt;&gt; 0,O8&lt;&gt;0,Q8&lt;&gt;0),(EXP(LN(Q8/O8)/(Q$6-O$6))-1)*100,0)</f>
        <v>-0.90297911439460865</v>
      </c>
      <c r="S82" s="18">
        <f t="shared" ref="S82:S107" si="104">IF($F$6-$D$6 &lt;&gt; 0,(EXP(LN(1+(S45/100))/($F$6-$D$6))-1)*100,0)</f>
        <v>-0.90297911439460865</v>
      </c>
      <c r="T82" s="18">
        <f t="shared" ref="T82:T107" si="105">IF(O8&gt;0,((1+(T8/O8))^(1/($F$6-$D$6))-1)*100,0)</f>
        <v>2.3201696172480357</v>
      </c>
      <c r="U82" s="18">
        <f t="shared" ref="U82:U107" si="106">IF($F$6-$D$6 &lt;&gt; 0,(EXP(LN(1+(U45/100))/($F$6-$D$6))-1)*100,0)</f>
        <v>1.6775248999640002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5.7461111353436234</v>
      </c>
      <c r="Y82" s="18">
        <f t="shared" si="108"/>
        <v>9.0475320226716995</v>
      </c>
      <c r="Z82" s="18">
        <f t="shared" si="108"/>
        <v>-0.40081353278355047</v>
      </c>
      <c r="AA82" s="18">
        <f t="shared" si="108"/>
        <v>1.6922638472781415</v>
      </c>
      <c r="AB82" s="18">
        <f t="shared" ref="AB82:AB107" si="109">IF(AND(AB$6-Z$6 &lt;&gt; 0,Z8&lt;&gt;0,AB8&lt;&gt;0),(EXP(LN(AB8/Z8)/(AB$6-Z$6))-1)*100,0)</f>
        <v>0.98972914633703724</v>
      </c>
      <c r="AD82" s="18">
        <f t="shared" ref="AD82:AD107" si="110">IF($F$6-$D$6 &lt;&gt; 0,(EXP(LN(1+(AD45/100))/($F$6-$D$6))-1)*100,0)</f>
        <v>0.98972914633703724</v>
      </c>
      <c r="AE82" s="18">
        <f t="shared" ref="AE82:AE107" si="111">IF(Z8&gt;0,((1+(AE8/Z8))^(1/($F$6-$D$6))-1)*100,0)</f>
        <v>3.2921571585526888</v>
      </c>
      <c r="AF82" s="18">
        <f t="shared" ref="AF82:AF107" si="112">IF($F$6-$D$6 &lt;&gt; 0,(EXP(LN(1+(AF45/100))/($F$6-$D$6))-1)*100,0)</f>
        <v>3.9375354091080617</v>
      </c>
    </row>
    <row r="83" spans="1:32" x14ac:dyDescent="0.2">
      <c r="A83" t="str">
        <f t="shared" si="95"/>
        <v>12 Other managers and proprietors</v>
      </c>
      <c r="B83" s="18">
        <f t="shared" si="96"/>
        <v>1.9424465577316141</v>
      </c>
      <c r="C83" s="18">
        <f t="shared" si="96"/>
        <v>2.4967174310216222</v>
      </c>
      <c r="D83" s="18">
        <f t="shared" si="96"/>
        <v>-0.12069034913922971</v>
      </c>
      <c r="E83" s="18">
        <f t="shared" si="96"/>
        <v>1.0556323469427031</v>
      </c>
      <c r="F83" s="18">
        <f t="shared" si="97"/>
        <v>0.66199344294783913</v>
      </c>
      <c r="H83" s="18">
        <f t="shared" si="98"/>
        <v>0.66199344294783913</v>
      </c>
      <c r="I83" s="18">
        <f t="shared" si="99"/>
        <v>3.0887896252535629</v>
      </c>
      <c r="J83" s="18">
        <f t="shared" si="100"/>
        <v>3.5284500199767921</v>
      </c>
      <c r="L83" t="str">
        <f t="shared" si="101"/>
        <v>12 Other managers and proprietors</v>
      </c>
      <c r="M83" s="18">
        <f t="shared" si="102"/>
        <v>0.98144065376599698</v>
      </c>
      <c r="N83" s="18">
        <f t="shared" si="102"/>
        <v>1.4751162219068581</v>
      </c>
      <c r="O83" s="18">
        <f t="shared" si="102"/>
        <v>1.5081319073260824</v>
      </c>
      <c r="P83" s="18">
        <f t="shared" si="102"/>
        <v>1.032017904417315</v>
      </c>
      <c r="Q83" s="18">
        <f t="shared" si="103"/>
        <v>1.1904739237834194</v>
      </c>
      <c r="S83" s="18">
        <f t="shared" si="104"/>
        <v>1.1904739237834194</v>
      </c>
      <c r="T83" s="18">
        <f t="shared" si="105"/>
        <v>3.0157843690447939</v>
      </c>
      <c r="U83" s="18">
        <f t="shared" si="106"/>
        <v>3.8241399133836618</v>
      </c>
      <c r="W83" t="str">
        <f t="shared" si="107"/>
        <v>12 Other managers and proprietors</v>
      </c>
      <c r="X83" s="18">
        <f t="shared" si="108"/>
        <v>3.2902057384286199</v>
      </c>
      <c r="Y83" s="18">
        <f t="shared" si="108"/>
        <v>3.8508031663250675</v>
      </c>
      <c r="Z83" s="18">
        <f t="shared" si="108"/>
        <v>-2.4020306214763032</v>
      </c>
      <c r="AA83" s="18">
        <f t="shared" si="108"/>
        <v>1.0927531870476903</v>
      </c>
      <c r="AB83" s="18">
        <f t="shared" si="109"/>
        <v>-8.5862540394099351E-2</v>
      </c>
      <c r="AD83" s="18">
        <f t="shared" si="110"/>
        <v>-8.5862540394099351E-2</v>
      </c>
      <c r="AE83" s="18">
        <f t="shared" si="111"/>
        <v>3.1822780682291052</v>
      </c>
      <c r="AF83" s="18">
        <f t="shared" si="112"/>
        <v>3.1270256951449804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4.6799168062994223</v>
      </c>
      <c r="C84" s="18">
        <f t="shared" si="96"/>
        <v>7.3117209700485741</v>
      </c>
      <c r="D84" s="18">
        <f t="shared" si="96"/>
        <v>4.0898436518674197</v>
      </c>
      <c r="E84" s="18">
        <f t="shared" si="96"/>
        <v>1.3241730542737029</v>
      </c>
      <c r="F84" s="18">
        <f t="shared" si="97"/>
        <v>2.2378004293557074</v>
      </c>
      <c r="H84" s="18">
        <f t="shared" si="98"/>
        <v>2.2378004293557074</v>
      </c>
      <c r="I84" s="18">
        <f t="shared" si="99"/>
        <v>2.6462971532855484</v>
      </c>
      <c r="J84" s="18">
        <f t="shared" si="100"/>
        <v>4.2735697366273362</v>
      </c>
      <c r="L84" t="str">
        <f t="shared" si="101"/>
        <v>21 Science, research, engineering and technology professionals</v>
      </c>
      <c r="M84" s="18">
        <f t="shared" si="102"/>
        <v>5.2187927301260872</v>
      </c>
      <c r="N84" s="18">
        <f t="shared" si="102"/>
        <v>2.2784019621213458</v>
      </c>
      <c r="O84" s="18">
        <f t="shared" si="102"/>
        <v>3.3717922730907013</v>
      </c>
      <c r="P84" s="18">
        <f t="shared" si="102"/>
        <v>0.98904589807953247</v>
      </c>
      <c r="Q84" s="18">
        <f t="shared" si="103"/>
        <v>1.7771287718580941</v>
      </c>
      <c r="S84" s="18">
        <f t="shared" si="104"/>
        <v>1.7771287718580941</v>
      </c>
      <c r="T84" s="18">
        <f t="shared" si="105"/>
        <v>2.2609641322290708</v>
      </c>
      <c r="U84" s="18">
        <f t="shared" si="106"/>
        <v>3.6044098782276768</v>
      </c>
      <c r="W84" t="str">
        <f t="shared" si="107"/>
        <v>21 Science, research, engineering and technology professionals</v>
      </c>
      <c r="X84" s="18">
        <f t="shared" si="108"/>
        <v>2.6351329958856029</v>
      </c>
      <c r="Y84" s="18">
        <f t="shared" si="108"/>
        <v>27.640191487047595</v>
      </c>
      <c r="Z84" s="18">
        <f t="shared" si="108"/>
        <v>6.2870797007592794</v>
      </c>
      <c r="AA84" s="18">
        <f t="shared" si="108"/>
        <v>2.2177096437789867</v>
      </c>
      <c r="AB84" s="18">
        <f t="shared" si="109"/>
        <v>3.556553635049009</v>
      </c>
      <c r="AD84" s="18">
        <f t="shared" si="110"/>
        <v>3.556553635049009</v>
      </c>
      <c r="AE84" s="18">
        <f t="shared" si="111"/>
        <v>3.7706599364836002</v>
      </c>
      <c r="AF84" s="18">
        <f t="shared" si="112"/>
        <v>6.1020926746217397</v>
      </c>
    </row>
    <row r="85" spans="1:32" x14ac:dyDescent="0.2">
      <c r="A85" t="str">
        <f t="shared" si="95"/>
        <v>22 Health professionals</v>
      </c>
      <c r="B85" s="18">
        <f t="shared" si="96"/>
        <v>4.1830978272748398</v>
      </c>
      <c r="C85" s="18">
        <f t="shared" si="96"/>
        <v>2.230171836957906</v>
      </c>
      <c r="D85" s="18">
        <f t="shared" si="96"/>
        <v>-0.34567696658983627</v>
      </c>
      <c r="E85" s="18">
        <f t="shared" si="96"/>
        <v>0.8392229509806004</v>
      </c>
      <c r="F85" s="18">
        <f t="shared" si="97"/>
        <v>0.44269912951249157</v>
      </c>
      <c r="H85" s="18">
        <f t="shared" si="98"/>
        <v>0.44269912951249157</v>
      </c>
      <c r="I85" s="18">
        <f t="shared" si="99"/>
        <v>2.9106422180433134</v>
      </c>
      <c r="J85" s="18">
        <f t="shared" si="100"/>
        <v>3.2100791496323833</v>
      </c>
      <c r="L85" t="str">
        <f t="shared" si="101"/>
        <v>22 Health professionals</v>
      </c>
      <c r="M85" s="18">
        <f t="shared" si="102"/>
        <v>4.3326842876595606</v>
      </c>
      <c r="N85" s="18">
        <f t="shared" si="102"/>
        <v>15.092218870866493</v>
      </c>
      <c r="O85" s="18">
        <f t="shared" si="102"/>
        <v>-0.54408924965763106</v>
      </c>
      <c r="P85" s="18">
        <f t="shared" si="102"/>
        <v>0.69076554111136002</v>
      </c>
      <c r="Q85" s="18">
        <f t="shared" si="103"/>
        <v>0.27745304585804487</v>
      </c>
      <c r="S85" s="18">
        <f t="shared" si="104"/>
        <v>0.27745304585804487</v>
      </c>
      <c r="T85" s="18">
        <f t="shared" si="105"/>
        <v>2.2125304677083957</v>
      </c>
      <c r="U85" s="18">
        <f t="shared" si="106"/>
        <v>2.4178679597287367</v>
      </c>
      <c r="W85" t="str">
        <f t="shared" si="107"/>
        <v>22 Health professionals</v>
      </c>
      <c r="X85" s="18">
        <f t="shared" si="108"/>
        <v>4.1291320241357621</v>
      </c>
      <c r="Y85" s="18">
        <f t="shared" si="108"/>
        <v>-2.4327302762109482</v>
      </c>
      <c r="Z85" s="18">
        <f t="shared" si="108"/>
        <v>-0.26130623215999682</v>
      </c>
      <c r="AA85" s="18">
        <f t="shared" si="108"/>
        <v>0.90123085103119838</v>
      </c>
      <c r="AB85" s="18">
        <f t="shared" si="109"/>
        <v>0.51222064436189374</v>
      </c>
      <c r="AD85" s="18">
        <f t="shared" si="110"/>
        <v>0.51222064436189374</v>
      </c>
      <c r="AE85" s="18">
        <f t="shared" si="111"/>
        <v>3.1900479019817851</v>
      </c>
      <c r="AF85" s="18">
        <f t="shared" si="112"/>
        <v>3.5244637859515482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1.8959580608999049</v>
      </c>
      <c r="C86" s="18">
        <f t="shared" si="96"/>
        <v>4.8317414333137298</v>
      </c>
      <c r="D86" s="18">
        <f t="shared" si="96"/>
        <v>-0.56405622195684346</v>
      </c>
      <c r="E86" s="18">
        <f t="shared" si="96"/>
        <v>0.63518922600296346</v>
      </c>
      <c r="F86" s="18">
        <f t="shared" si="97"/>
        <v>0.2338422442020871</v>
      </c>
      <c r="H86" s="18">
        <f t="shared" si="98"/>
        <v>0.2338422442020871</v>
      </c>
      <c r="I86" s="18">
        <f t="shared" si="99"/>
        <v>2.8192137714921683</v>
      </c>
      <c r="J86" s="18">
        <f t="shared" si="100"/>
        <v>2.9785406084010813</v>
      </c>
      <c r="L86" t="str">
        <f t="shared" si="101"/>
        <v>23 Teaching and other educational professionals</v>
      </c>
      <c r="M86" s="18">
        <f t="shared" si="102"/>
        <v>0.29063533136390873</v>
      </c>
      <c r="N86" s="18">
        <f t="shared" si="102"/>
        <v>1.9574215725878918</v>
      </c>
      <c r="O86" s="18">
        <f t="shared" si="102"/>
        <v>-0.29285644897497631</v>
      </c>
      <c r="P86" s="18">
        <f t="shared" si="102"/>
        <v>0.20020925381130095</v>
      </c>
      <c r="Q86" s="18">
        <f t="shared" si="103"/>
        <v>3.5583693439056319E-2</v>
      </c>
      <c r="S86" s="18">
        <f t="shared" si="104"/>
        <v>3.5583693439056319E-2</v>
      </c>
      <c r="T86" s="18">
        <f t="shared" si="105"/>
        <v>2.3988573602453211</v>
      </c>
      <c r="U86" s="18">
        <f t="shared" si="106"/>
        <v>2.4244104120905607</v>
      </c>
      <c r="W86" t="str">
        <f t="shared" si="107"/>
        <v>23 Teaching and other educational professionals</v>
      </c>
      <c r="X86" s="18">
        <f t="shared" si="108"/>
        <v>2.6128002180316301</v>
      </c>
      <c r="Y86" s="18">
        <f t="shared" si="108"/>
        <v>6.0437014179388848</v>
      </c>
      <c r="Z86" s="18">
        <f t="shared" si="108"/>
        <v>-0.67484945605938984</v>
      </c>
      <c r="AA86" s="18">
        <f t="shared" si="108"/>
        <v>0.81011754346582698</v>
      </c>
      <c r="AB86" s="18">
        <f t="shared" si="109"/>
        <v>0.31267800493348652</v>
      </c>
      <c r="AD86" s="18">
        <f t="shared" si="110"/>
        <v>0.31267800493348652</v>
      </c>
      <c r="AE86" s="18">
        <f t="shared" si="111"/>
        <v>2.9829970909860171</v>
      </c>
      <c r="AF86" s="18">
        <f t="shared" si="112"/>
        <v>3.1917997306691426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4.8786974989019294</v>
      </c>
      <c r="C87" s="18">
        <f t="shared" si="96"/>
        <v>12.915100048419227</v>
      </c>
      <c r="D87" s="18">
        <f t="shared" si="96"/>
        <v>0.64768901294580683</v>
      </c>
      <c r="E87" s="18">
        <f t="shared" si="96"/>
        <v>1.0989606645935179</v>
      </c>
      <c r="F87" s="18">
        <f t="shared" si="97"/>
        <v>0.94831241021504642</v>
      </c>
      <c r="H87" s="18">
        <f t="shared" si="98"/>
        <v>0.94831241021504642</v>
      </c>
      <c r="I87" s="18">
        <f t="shared" si="99"/>
        <v>2.8261284093425099</v>
      </c>
      <c r="J87" s="18">
        <f t="shared" si="100"/>
        <v>3.4823543368172505</v>
      </c>
      <c r="L87" t="str">
        <f t="shared" si="101"/>
        <v>24 Business, media and public service professionals</v>
      </c>
      <c r="M87" s="18">
        <f t="shared" si="102"/>
        <v>4.5060869452795416</v>
      </c>
      <c r="N87" s="18">
        <f t="shared" si="102"/>
        <v>9.3664769709382192</v>
      </c>
      <c r="O87" s="18">
        <f t="shared" si="102"/>
        <v>0.66592158099632037</v>
      </c>
      <c r="P87" s="18">
        <f t="shared" si="102"/>
        <v>0.61613819236980838</v>
      </c>
      <c r="Q87" s="18">
        <f t="shared" si="103"/>
        <v>0.63272991909848475</v>
      </c>
      <c r="S87" s="18">
        <f t="shared" si="104"/>
        <v>0.63272991909848475</v>
      </c>
      <c r="T87" s="18">
        <f t="shared" si="105"/>
        <v>2.4814835921017409</v>
      </c>
      <c r="U87" s="18">
        <f t="shared" si="106"/>
        <v>2.9364432919129158</v>
      </c>
      <c r="W87" t="str">
        <f t="shared" si="107"/>
        <v>24 Business, media and public service professionals</v>
      </c>
      <c r="X87" s="18">
        <f t="shared" si="108"/>
        <v>5.34660346476723</v>
      </c>
      <c r="Y87" s="18">
        <f t="shared" si="108"/>
        <v>17.282951560727433</v>
      </c>
      <c r="Z87" s="18">
        <f t="shared" si="108"/>
        <v>0.62674580240582589</v>
      </c>
      <c r="AA87" s="18">
        <f t="shared" si="108"/>
        <v>1.6297145658990209</v>
      </c>
      <c r="AB87" s="18">
        <f t="shared" si="109"/>
        <v>1.2942857802907604</v>
      </c>
      <c r="AD87" s="18">
        <f t="shared" si="110"/>
        <v>1.2942857802907604</v>
      </c>
      <c r="AE87" s="18">
        <f t="shared" si="111"/>
        <v>3.2027451945366936</v>
      </c>
      <c r="AF87" s="18">
        <f t="shared" si="112"/>
        <v>4.0629540113000573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4.6140298878301289</v>
      </c>
      <c r="C88" s="18">
        <f t="shared" si="96"/>
        <v>9.4810560585494095</v>
      </c>
      <c r="D88" s="18">
        <f t="shared" si="96"/>
        <v>-1.2723584311909453</v>
      </c>
      <c r="E88" s="18">
        <f t="shared" si="96"/>
        <v>0.84009540323541909</v>
      </c>
      <c r="F88" s="18">
        <f t="shared" si="97"/>
        <v>0.13096910629990521</v>
      </c>
      <c r="H88" s="18">
        <f t="shared" si="98"/>
        <v>0.13096910629990521</v>
      </c>
      <c r="I88" s="18">
        <f t="shared" si="99"/>
        <v>2.2689179935390991</v>
      </c>
      <c r="J88" s="18">
        <f t="shared" si="100"/>
        <v>2.3648337718311652</v>
      </c>
      <c r="L88" t="str">
        <f t="shared" si="101"/>
        <v>31 Science, engineering and technology associate professionals</v>
      </c>
      <c r="M88" s="18">
        <f t="shared" si="102"/>
        <v>5.8102848612453517</v>
      </c>
      <c r="N88" s="18">
        <f t="shared" si="102"/>
        <v>4.8133508655445967</v>
      </c>
      <c r="O88" s="18">
        <f t="shared" si="102"/>
        <v>-2.2874648200236103</v>
      </c>
      <c r="P88" s="18">
        <f t="shared" si="102"/>
        <v>0.43320543594427274</v>
      </c>
      <c r="Q88" s="18">
        <f t="shared" si="103"/>
        <v>-0.48199918303234446</v>
      </c>
      <c r="S88" s="18">
        <f t="shared" si="104"/>
        <v>-0.48199918303234446</v>
      </c>
      <c r="T88" s="18">
        <f t="shared" si="105"/>
        <v>1.9547150368691701</v>
      </c>
      <c r="U88" s="18">
        <f t="shared" si="106"/>
        <v>1.5903109608547794</v>
      </c>
      <c r="W88" t="str">
        <f t="shared" si="107"/>
        <v>31 Science, engineering and technology associate professionals</v>
      </c>
      <c r="X88" s="18">
        <f t="shared" si="108"/>
        <v>1.0388902418353663</v>
      </c>
      <c r="Y88" s="18">
        <f t="shared" si="108"/>
        <v>25.147268399440836</v>
      </c>
      <c r="Z88" s="18">
        <f t="shared" si="108"/>
        <v>1.3769434809393299</v>
      </c>
      <c r="AA88" s="18">
        <f t="shared" si="108"/>
        <v>1.737642626740965</v>
      </c>
      <c r="AB88" s="18">
        <f t="shared" si="109"/>
        <v>1.6172672067778393</v>
      </c>
      <c r="AD88" s="18">
        <f t="shared" si="110"/>
        <v>1.6172672067778393</v>
      </c>
      <c r="AE88" s="18">
        <f t="shared" si="111"/>
        <v>3.0860632995668658</v>
      </c>
      <c r="AF88" s="18">
        <f t="shared" si="112"/>
        <v>4.1853122026898948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3.6184871629981963</v>
      </c>
      <c r="C89" s="18">
        <f t="shared" si="96"/>
        <v>3.9000801208331382</v>
      </c>
      <c r="D89" s="18">
        <f t="shared" si="96"/>
        <v>9.4489337754550817</v>
      </c>
      <c r="E89" s="18">
        <f t="shared" si="96"/>
        <v>1.8081627103421205</v>
      </c>
      <c r="F89" s="18">
        <f t="shared" si="97"/>
        <v>4.2939009102959114</v>
      </c>
      <c r="H89" s="18">
        <f t="shared" si="98"/>
        <v>4.2939009102959114</v>
      </c>
      <c r="I89" s="18">
        <f t="shared" si="99"/>
        <v>4.5061432723862538</v>
      </c>
      <c r="J89" s="18">
        <f t="shared" si="100"/>
        <v>7.1453891796984692</v>
      </c>
      <c r="L89" t="str">
        <f t="shared" si="101"/>
        <v>32 Health and social care associate professionals</v>
      </c>
      <c r="M89" s="18">
        <f t="shared" si="102"/>
        <v>2.5549401356441015</v>
      </c>
      <c r="N89" s="18">
        <f t="shared" si="102"/>
        <v>11.043421424866008</v>
      </c>
      <c r="O89" s="18">
        <f t="shared" si="102"/>
        <v>5.9170735746717273</v>
      </c>
      <c r="P89" s="18">
        <f t="shared" si="102"/>
        <v>1.3889526327915069</v>
      </c>
      <c r="Q89" s="18">
        <f>IF(AND(Q$6-O$6 &lt;&gt; 0,O15&lt;&gt;0,Q15&lt;&gt;0),(EXP(LN(Q15/O15)/(Q$6-O$6))-1)*100,0)</f>
        <v>2.8763977320616751</v>
      </c>
      <c r="S89" s="18">
        <f t="shared" si="104"/>
        <v>2.8763977320616751</v>
      </c>
      <c r="T89" s="18">
        <f t="shared" si="105"/>
        <v>3.4646488480149618</v>
      </c>
      <c r="U89" s="18">
        <f t="shared" si="106"/>
        <v>5.3872153412899415</v>
      </c>
      <c r="W89" t="str">
        <f t="shared" si="107"/>
        <v>32 Health and social care associate professionals</v>
      </c>
      <c r="X89" s="18">
        <f t="shared" si="108"/>
        <v>3.9735978348649059</v>
      </c>
      <c r="Y89" s="18">
        <f t="shared" si="108"/>
        <v>1.5956343363358716</v>
      </c>
      <c r="Z89" s="18">
        <f t="shared" si="108"/>
        <v>10.592308920853878</v>
      </c>
      <c r="AA89" s="18">
        <f t="shared" si="108"/>
        <v>1.9244822170471521</v>
      </c>
      <c r="AB89" s="18">
        <f t="shared" si="109"/>
        <v>4.7355178463764691</v>
      </c>
      <c r="AD89" s="18">
        <f t="shared" si="110"/>
        <v>4.7355178463764691</v>
      </c>
      <c r="AE89" s="18">
        <f t="shared" si="111"/>
        <v>4.8412049373488308</v>
      </c>
      <c r="AF89" s="18">
        <f t="shared" si="112"/>
        <v>7.6798641804725287</v>
      </c>
    </row>
    <row r="90" spans="1:32" x14ac:dyDescent="0.2">
      <c r="A90" t="str">
        <f t="shared" si="95"/>
        <v>33 Protective service occupations</v>
      </c>
      <c r="B90" s="18">
        <f t="shared" si="96"/>
        <v>0.91594098444782723</v>
      </c>
      <c r="C90" s="18">
        <f t="shared" si="96"/>
        <v>8.5170709940466161</v>
      </c>
      <c r="D90" s="18">
        <f t="shared" si="96"/>
        <v>-3.6465605784804844</v>
      </c>
      <c r="E90" s="18">
        <f t="shared" si="96"/>
        <v>0.54274304123835826</v>
      </c>
      <c r="F90" s="18">
        <f t="shared" si="97"/>
        <v>-0.87354835424090505</v>
      </c>
      <c r="H90" s="18">
        <f t="shared" si="98"/>
        <v>-0.87354835424090505</v>
      </c>
      <c r="I90" s="18">
        <f t="shared" si="99"/>
        <v>1.7094934576898924</v>
      </c>
      <c r="J90" s="18">
        <f t="shared" si="100"/>
        <v>1.0302041078608326</v>
      </c>
      <c r="L90" t="str">
        <f t="shared" si="101"/>
        <v>33 Protective service occupations</v>
      </c>
      <c r="M90" s="18">
        <f t="shared" si="102"/>
        <v>0.3429684786566245</v>
      </c>
      <c r="N90" s="18">
        <f t="shared" si="102"/>
        <v>7.3149735970688967</v>
      </c>
      <c r="O90" s="18">
        <f t="shared" si="102"/>
        <v>-3.8806895865690971</v>
      </c>
      <c r="P90" s="18">
        <f t="shared" si="102"/>
        <v>-0.22827449049730442</v>
      </c>
      <c r="Q90" s="18">
        <f t="shared" si="103"/>
        <v>-1.460912194759767</v>
      </c>
      <c r="S90" s="18">
        <f t="shared" si="104"/>
        <v>-1.460912194759767</v>
      </c>
      <c r="T90" s="18">
        <f t="shared" si="105"/>
        <v>1.423431954206511</v>
      </c>
      <c r="U90" s="18">
        <f t="shared" si="106"/>
        <v>0.24942471165518842</v>
      </c>
      <c r="W90" t="str">
        <f t="shared" si="107"/>
        <v>33 Protective service occupations</v>
      </c>
      <c r="X90" s="18">
        <f t="shared" si="108"/>
        <v>3.1104753724653156</v>
      </c>
      <c r="Y90" s="18">
        <f t="shared" si="108"/>
        <v>12.819616463342221</v>
      </c>
      <c r="Z90" s="18">
        <f t="shared" si="108"/>
        <v>-2.8660651330521425</v>
      </c>
      <c r="AA90" s="18">
        <f t="shared" si="108"/>
        <v>2.7235820772462116</v>
      </c>
      <c r="AB90" s="18">
        <f t="shared" si="109"/>
        <v>0.82551080838308977</v>
      </c>
      <c r="AD90" s="18">
        <f t="shared" si="110"/>
        <v>0.82551080838308977</v>
      </c>
      <c r="AE90" s="18">
        <f t="shared" si="111"/>
        <v>2.6068674376412471</v>
      </c>
      <c r="AF90" s="18">
        <f t="shared" si="112"/>
        <v>3.1930981843618422</v>
      </c>
    </row>
    <row r="91" spans="1:32" x14ac:dyDescent="0.2">
      <c r="A91" t="str">
        <f t="shared" si="95"/>
        <v>34 Culture, media and sports occupations</v>
      </c>
      <c r="B91" s="18">
        <f t="shared" si="96"/>
        <v>3.4662781378631102</v>
      </c>
      <c r="C91" s="18">
        <f t="shared" si="96"/>
        <v>9.0662763599611793</v>
      </c>
      <c r="D91" s="18">
        <f t="shared" si="96"/>
        <v>-3.0706695342263335</v>
      </c>
      <c r="E91" s="18">
        <f t="shared" si="96"/>
        <v>0.66723154288346187</v>
      </c>
      <c r="F91" s="18">
        <f t="shared" si="97"/>
        <v>-0.59448314087893195</v>
      </c>
      <c r="H91" s="18">
        <f t="shared" si="98"/>
        <v>-0.59448314087893195</v>
      </c>
      <c r="I91" s="18">
        <f t="shared" si="99"/>
        <v>2.4073319983632491</v>
      </c>
      <c r="J91" s="18">
        <f t="shared" si="100"/>
        <v>1.9866362411975036</v>
      </c>
      <c r="L91" t="str">
        <f t="shared" si="101"/>
        <v>34 Culture, media and sports occupations</v>
      </c>
      <c r="M91" s="18">
        <f t="shared" si="102"/>
        <v>4.1206448954988151</v>
      </c>
      <c r="N91" s="18">
        <f t="shared" si="102"/>
        <v>-0.33419026708605415</v>
      </c>
      <c r="O91" s="18">
        <f t="shared" si="102"/>
        <v>-4.0368429714373715</v>
      </c>
      <c r="P91" s="18">
        <f t="shared" si="102"/>
        <v>0.19416311752589177</v>
      </c>
      <c r="Q91" s="18">
        <f t="shared" si="103"/>
        <v>-1.2365034163640209</v>
      </c>
      <c r="S91" s="18">
        <f t="shared" si="104"/>
        <v>-1.2365034163640209</v>
      </c>
      <c r="T91" s="18">
        <f t="shared" si="105"/>
        <v>1.9390312928168729</v>
      </c>
      <c r="U91" s="18">
        <f t="shared" si="106"/>
        <v>1.0152484357195846</v>
      </c>
      <c r="W91" t="str">
        <f t="shared" si="107"/>
        <v>34 Culture, media and sports occupations</v>
      </c>
      <c r="X91" s="18">
        <f t="shared" si="108"/>
        <v>2.7790793517151302</v>
      </c>
      <c r="Y91" s="18">
        <f t="shared" si="108"/>
        <v>19.263739577864115</v>
      </c>
      <c r="Z91" s="18">
        <f>IF(AND(AA$6-Z$6 &lt;&gt; 0,Z17&lt;&gt;0,AA17&lt;&gt;0),(EXP(LN(AA17/Z17)/(AA$6-Z$6))-1)*100,0)</f>
        <v>-2.2269133521842011</v>
      </c>
      <c r="AA91" s="18">
        <f t="shared" si="108"/>
        <v>1.0432876228541721</v>
      </c>
      <c r="AB91" s="18">
        <f t="shared" si="109"/>
        <v>-5.8755257295239893E-2</v>
      </c>
      <c r="AD91" s="18">
        <f t="shared" si="110"/>
        <v>-5.8755257295239893E-2</v>
      </c>
      <c r="AE91" s="18">
        <f t="shared" si="111"/>
        <v>2.8074071013438395</v>
      </c>
      <c r="AF91" s="18">
        <f t="shared" si="112"/>
        <v>2.7675875070193978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1.8204520889174791</v>
      </c>
      <c r="C92" s="18">
        <f t="shared" si="96"/>
        <v>7.7513129869165809</v>
      </c>
      <c r="D92" s="18">
        <f t="shared" si="96"/>
        <v>-4.576797922944964E-2</v>
      </c>
      <c r="E92" s="18">
        <f t="shared" si="96"/>
        <v>0.58270426549844601</v>
      </c>
      <c r="F92" s="18">
        <f t="shared" si="97"/>
        <v>0.3727756750487865</v>
      </c>
      <c r="H92" s="18">
        <f t="shared" si="98"/>
        <v>0.3727756750487865</v>
      </c>
      <c r="I92" s="18">
        <f t="shared" si="99"/>
        <v>2.637588130420454</v>
      </c>
      <c r="J92" s="18">
        <f t="shared" si="100"/>
        <v>2.8986693796440033</v>
      </c>
      <c r="L92" t="str">
        <f t="shared" si="101"/>
        <v>35 Business and public service associate professionals</v>
      </c>
      <c r="M92" s="18">
        <f t="shared" si="102"/>
        <v>1.8895849708375545</v>
      </c>
      <c r="N92" s="18">
        <f t="shared" si="102"/>
        <v>8.1984318252577904</v>
      </c>
      <c r="O92" s="18">
        <f t="shared" si="102"/>
        <v>-0.31691127262652996</v>
      </c>
      <c r="P92" s="18">
        <f t="shared" si="102"/>
        <v>0.13311510808251548</v>
      </c>
      <c r="Q92" s="18">
        <f t="shared" si="103"/>
        <v>-1.7118975513585877E-2</v>
      </c>
      <c r="S92" s="18">
        <f t="shared" si="104"/>
        <v>-1.7118975513585877E-2</v>
      </c>
      <c r="T92" s="18">
        <f t="shared" si="105"/>
        <v>2.1944510884453816</v>
      </c>
      <c r="U92" s="18">
        <f t="shared" si="106"/>
        <v>2.181822621436047</v>
      </c>
      <c r="W92" t="str">
        <f t="shared" si="107"/>
        <v>35 Business and public service associate professionals</v>
      </c>
      <c r="X92" s="18">
        <f t="shared" si="108"/>
        <v>1.75145536279806</v>
      </c>
      <c r="Y92" s="18">
        <f t="shared" si="108"/>
        <v>7.3035587550161152</v>
      </c>
      <c r="Z92" s="18">
        <f t="shared" si="108"/>
        <v>0.22507194413812215</v>
      </c>
      <c r="AA92" s="18">
        <f t="shared" si="108"/>
        <v>1.0075935043760254</v>
      </c>
      <c r="AB92" s="18">
        <f t="shared" si="109"/>
        <v>0.74607647940709843</v>
      </c>
      <c r="AD92" s="18">
        <f t="shared" si="110"/>
        <v>0.74607647940709843</v>
      </c>
      <c r="AE92" s="18">
        <f t="shared" si="111"/>
        <v>3.0594268772102806</v>
      </c>
      <c r="AF92" s="18">
        <f t="shared" si="112"/>
        <v>3.5578683163566271</v>
      </c>
    </row>
    <row r="93" spans="1:32" x14ac:dyDescent="0.2">
      <c r="A93" t="str">
        <f t="shared" si="95"/>
        <v>41 Administrative occupations</v>
      </c>
      <c r="B93" s="18">
        <f t="shared" si="96"/>
        <v>-0.90855314974993551</v>
      </c>
      <c r="C93" s="18">
        <f t="shared" si="96"/>
        <v>7.7074564870927897</v>
      </c>
      <c r="D93" s="18">
        <f t="shared" si="96"/>
        <v>0.78902194624563826</v>
      </c>
      <c r="E93" s="18">
        <f t="shared" si="96"/>
        <v>-1.3110990273379475E-2</v>
      </c>
      <c r="F93" s="18">
        <f t="shared" si="97"/>
        <v>0.25355482316855582</v>
      </c>
      <c r="H93" s="18">
        <f t="shared" si="98"/>
        <v>0.25355482316855582</v>
      </c>
      <c r="I93" s="18">
        <f t="shared" si="99"/>
        <v>2.777734215602301</v>
      </c>
      <c r="J93" s="18">
        <f t="shared" si="100"/>
        <v>2.9515389445076146</v>
      </c>
      <c r="L93" t="str">
        <f t="shared" si="101"/>
        <v>41 Administrative occupations</v>
      </c>
      <c r="M93" s="18">
        <f t="shared" si="102"/>
        <v>-0.85915776188070225</v>
      </c>
      <c r="N93" s="18">
        <f t="shared" si="102"/>
        <v>19.366029031802778</v>
      </c>
      <c r="O93" s="18">
        <f t="shared" si="102"/>
        <v>1.7398219778405943</v>
      </c>
      <c r="P93" s="18">
        <f t="shared" si="102"/>
        <v>1.1738102046521925</v>
      </c>
      <c r="Q93" s="18">
        <f t="shared" si="103"/>
        <v>1.3621300491372335</v>
      </c>
      <c r="S93" s="18">
        <f t="shared" si="104"/>
        <v>1.3621300491372335</v>
      </c>
      <c r="T93" s="18">
        <f t="shared" si="105"/>
        <v>2.400363218422541</v>
      </c>
      <c r="U93" s="18">
        <f t="shared" si="106"/>
        <v>3.4045541043033145</v>
      </c>
      <c r="W93" t="str">
        <f t="shared" si="107"/>
        <v>41 Administrative occupations</v>
      </c>
      <c r="X93" s="18">
        <f t="shared" si="108"/>
        <v>-0.93579330218869217</v>
      </c>
      <c r="Y93" s="18">
        <f t="shared" si="108"/>
        <v>1.2656442637666521</v>
      </c>
      <c r="Z93" s="18">
        <f t="shared" si="108"/>
        <v>0.14991732913962608</v>
      </c>
      <c r="AA93" s="18">
        <f t="shared" si="108"/>
        <v>-0.93276145396619103</v>
      </c>
      <c r="AB93" s="18">
        <f t="shared" si="109"/>
        <v>-0.57317530180619469</v>
      </c>
      <c r="AD93" s="18">
        <f t="shared" si="110"/>
        <v>-0.57317530180619469</v>
      </c>
      <c r="AE93" s="18">
        <f t="shared" si="111"/>
        <v>3.0134754696699462</v>
      </c>
      <c r="AF93" s="18">
        <f t="shared" si="112"/>
        <v>2.6407437829806923</v>
      </c>
    </row>
    <row r="94" spans="1:32" x14ac:dyDescent="0.2">
      <c r="A94" t="str">
        <f t="shared" si="95"/>
        <v>42 Secretarial and related occupations</v>
      </c>
      <c r="B94" s="18">
        <f t="shared" si="96"/>
        <v>-2.7652943106919348</v>
      </c>
      <c r="C94" s="18">
        <f t="shared" si="96"/>
        <v>0.50826378820516549</v>
      </c>
      <c r="D94" s="18">
        <f t="shared" si="96"/>
        <v>-1.1056953272276959</v>
      </c>
      <c r="E94" s="18">
        <f t="shared" si="96"/>
        <v>-2.9351666628984252</v>
      </c>
      <c r="F94" s="18">
        <f t="shared" si="97"/>
        <v>-2.3291345693003285</v>
      </c>
      <c r="H94" s="18">
        <f t="shared" si="98"/>
        <v>-2.3291345693003285</v>
      </c>
      <c r="I94" s="18">
        <f t="shared" si="99"/>
        <v>2.5412230403192293</v>
      </c>
      <c r="J94" s="18">
        <f t="shared" si="100"/>
        <v>0.99021906049110431</v>
      </c>
      <c r="L94" t="str">
        <f t="shared" si="101"/>
        <v>42 Secretarial and related occupations</v>
      </c>
      <c r="M94" s="18">
        <f t="shared" si="102"/>
        <v>-5.9416604805457851</v>
      </c>
      <c r="N94" s="18">
        <f t="shared" si="102"/>
        <v>1.1802768201582658</v>
      </c>
      <c r="O94" s="18">
        <f t="shared" si="102"/>
        <v>-1.8664915650828728</v>
      </c>
      <c r="P94" s="18">
        <f t="shared" si="102"/>
        <v>1.6397089355707495</v>
      </c>
      <c r="Q94" s="18">
        <f t="shared" si="103"/>
        <v>0.45727278504994473</v>
      </c>
      <c r="S94" s="18">
        <f t="shared" si="104"/>
        <v>0.45727278504994473</v>
      </c>
      <c r="T94" s="18">
        <f t="shared" si="105"/>
        <v>1.8888279819907039</v>
      </c>
      <c r="U94" s="18">
        <f t="shared" si="106"/>
        <v>2.2434343358330056</v>
      </c>
      <c r="W94" t="str">
        <f t="shared" si="107"/>
        <v>42 Secretarial and related occupations</v>
      </c>
      <c r="X94" s="18">
        <f t="shared" si="108"/>
        <v>-2.4783584484514787</v>
      </c>
      <c r="Y94" s="18">
        <f t="shared" si="108"/>
        <v>0.45284261450186936</v>
      </c>
      <c r="Z94" s="18">
        <f t="shared" si="108"/>
        <v>-1.0435408954195369</v>
      </c>
      <c r="AA94" s="18">
        <f t="shared" si="108"/>
        <v>-3.3972950845035488</v>
      </c>
      <c r="AB94" s="18">
        <f t="shared" si="109"/>
        <v>-2.6189976901858314</v>
      </c>
      <c r="AD94" s="18">
        <f t="shared" si="110"/>
        <v>-2.6189976901858314</v>
      </c>
      <c r="AE94" s="18">
        <f t="shared" si="111"/>
        <v>2.5928850942603443</v>
      </c>
      <c r="AF94" s="18">
        <f t="shared" si="112"/>
        <v>0.87566470623452464</v>
      </c>
    </row>
    <row r="95" spans="1:32" x14ac:dyDescent="0.2">
      <c r="A95" t="str">
        <f t="shared" si="95"/>
        <v>51 Skilled agricultural and related trades</v>
      </c>
      <c r="B95" s="18">
        <f t="shared" si="96"/>
        <v>-9.7043734855084551E-2</v>
      </c>
      <c r="C95" s="18">
        <f t="shared" si="96"/>
        <v>-14.295864436671323</v>
      </c>
      <c r="D95" s="18">
        <f t="shared" si="96"/>
        <v>-0.25525180454734064</v>
      </c>
      <c r="E95" s="18">
        <f t="shared" si="96"/>
        <v>1.1901471466390312</v>
      </c>
      <c r="F95" s="18">
        <f t="shared" si="97"/>
        <v>0.70603510987639062</v>
      </c>
      <c r="H95" s="18">
        <f t="shared" si="98"/>
        <v>0.70603510987639062</v>
      </c>
      <c r="I95" s="18">
        <f t="shared" si="99"/>
        <v>3.0706173789139868</v>
      </c>
      <c r="J95" s="18">
        <f t="shared" si="100"/>
        <v>3.5411568707375496</v>
      </c>
      <c r="L95" t="str">
        <f t="shared" si="101"/>
        <v>51 Skilled agricultural and related trades</v>
      </c>
      <c r="M95" s="18">
        <f t="shared" si="102"/>
        <v>-1.2665784937457847</v>
      </c>
      <c r="N95" s="18">
        <f t="shared" si="102"/>
        <v>-14.358602614664374</v>
      </c>
      <c r="O95" s="18">
        <f t="shared" si="102"/>
        <v>-0.71835630751629909</v>
      </c>
      <c r="P95" s="18">
        <f t="shared" si="102"/>
        <v>0.6603191269686004</v>
      </c>
      <c r="Q95" s="18">
        <f t="shared" si="103"/>
        <v>0.19864645120188928</v>
      </c>
      <c r="S95" s="18">
        <f t="shared" si="104"/>
        <v>0.19864645120188928</v>
      </c>
      <c r="T95" s="18">
        <f t="shared" si="105"/>
        <v>2.8496069415463898</v>
      </c>
      <c r="U95" s="18">
        <f t="shared" si="106"/>
        <v>2.9842883213978988</v>
      </c>
      <c r="W95" t="str">
        <f t="shared" si="107"/>
        <v>51 Skilled agricultural and related trades</v>
      </c>
      <c r="X95" s="18">
        <f t="shared" si="108"/>
        <v>5.9003990504252535</v>
      </c>
      <c r="Y95" s="18">
        <f t="shared" si="108"/>
        <v>-14.025290573468174</v>
      </c>
      <c r="Z95" s="18">
        <f t="shared" si="108"/>
        <v>1.6422850962803048</v>
      </c>
      <c r="AA95" s="18">
        <f t="shared" si="108"/>
        <v>3.0120293177326118</v>
      </c>
      <c r="AB95" s="18">
        <f t="shared" si="109"/>
        <v>2.5534091161808048</v>
      </c>
      <c r="AD95" s="18">
        <f t="shared" si="110"/>
        <v>2.5534091161808048</v>
      </c>
      <c r="AE95" s="18">
        <f t="shared" si="111"/>
        <v>3.9512896778596041</v>
      </c>
      <c r="AF95" s="18">
        <f t="shared" si="112"/>
        <v>5.5487223416028408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4.6573805418947956E-3</v>
      </c>
      <c r="C96" s="18">
        <f t="shared" si="96"/>
        <v>-8.5390639734803209</v>
      </c>
      <c r="D96" s="18">
        <f t="shared" si="96"/>
        <v>-0.60036615112210034</v>
      </c>
      <c r="E96" s="18">
        <f t="shared" si="96"/>
        <v>-0.86943484099376578</v>
      </c>
      <c r="F96" s="18">
        <f t="shared" si="97"/>
        <v>-0.77982630326264291</v>
      </c>
      <c r="H96" s="18">
        <f t="shared" si="98"/>
        <v>-0.77982630326264291</v>
      </c>
      <c r="I96" s="18">
        <f t="shared" si="99"/>
        <v>2.0602235994120255</v>
      </c>
      <c r="J96" s="18">
        <f t="shared" si="100"/>
        <v>1.4826914066998986</v>
      </c>
      <c r="L96" t="str">
        <f t="shared" si="101"/>
        <v>52 Skilled metal, electrical and electronic trades</v>
      </c>
      <c r="M96" s="18">
        <f t="shared" si="102"/>
        <v>-0.25680824818327119</v>
      </c>
      <c r="N96" s="18">
        <f t="shared" si="102"/>
        <v>-8.2142843118207747</v>
      </c>
      <c r="O96" s="18">
        <f t="shared" si="102"/>
        <v>-0.96556962528209223</v>
      </c>
      <c r="P96" s="18">
        <f t="shared" si="102"/>
        <v>-1.0140519700876371</v>
      </c>
      <c r="Q96" s="18">
        <f t="shared" si="103"/>
        <v>-0.9978938262320991</v>
      </c>
      <c r="S96" s="18">
        <f t="shared" si="104"/>
        <v>-0.9978938262320991</v>
      </c>
      <c r="T96" s="18">
        <f t="shared" si="105"/>
        <v>1.9811732788756586</v>
      </c>
      <c r="U96" s="18">
        <f t="shared" si="106"/>
        <v>1.2368256137526012</v>
      </c>
      <c r="W96" t="str">
        <f t="shared" si="107"/>
        <v>52 Skilled metal, electrical and electronic trades</v>
      </c>
      <c r="X96" s="18">
        <f t="shared" si="108"/>
        <v>12.721553807438379</v>
      </c>
      <c r="Y96" s="18">
        <f t="shared" si="108"/>
        <v>-20.277919224389183</v>
      </c>
      <c r="Z96" s="18">
        <f t="shared" si="108"/>
        <v>11.283580272409811</v>
      </c>
      <c r="AA96" s="18">
        <f t="shared" si="108"/>
        <v>2.0491004261387058</v>
      </c>
      <c r="AB96" s="18">
        <f t="shared" si="109"/>
        <v>5.038815821951359</v>
      </c>
      <c r="AD96" s="18">
        <f t="shared" si="110"/>
        <v>5.038815821951359</v>
      </c>
      <c r="AE96" s="18">
        <f t="shared" si="111"/>
        <v>4.7669052075392404</v>
      </c>
      <c r="AF96" s="18">
        <f t="shared" si="112"/>
        <v>7.8373346558554324</v>
      </c>
    </row>
    <row r="97" spans="1:32" x14ac:dyDescent="0.2">
      <c r="A97" t="str">
        <f t="shared" si="95"/>
        <v>53 Skilled construction and building trades</v>
      </c>
      <c r="B97" s="18">
        <f t="shared" si="96"/>
        <v>-1.067011160516862</v>
      </c>
      <c r="C97" s="18">
        <f t="shared" si="96"/>
        <v>-13.484542446239923</v>
      </c>
      <c r="D97" s="18">
        <f t="shared" si="96"/>
        <v>-0.97051848429098309</v>
      </c>
      <c r="E97" s="18">
        <f t="shared" si="96"/>
        <v>-1.431573334541747</v>
      </c>
      <c r="F97" s="18">
        <f t="shared" si="97"/>
        <v>-1.2781273846991015</v>
      </c>
      <c r="H97" s="18">
        <f t="shared" si="98"/>
        <v>-1.2781273846991015</v>
      </c>
      <c r="I97" s="18">
        <f t="shared" si="99"/>
        <v>2.1631995389965519</v>
      </c>
      <c r="J97" s="18">
        <f t="shared" si="100"/>
        <v>1.2400397545810682</v>
      </c>
      <c r="L97" t="str">
        <f t="shared" si="101"/>
        <v>53 Skilled construction and building trades</v>
      </c>
      <c r="M97" s="18">
        <f t="shared" si="102"/>
        <v>-1.1051202678167171</v>
      </c>
      <c r="N97" s="18">
        <f t="shared" si="102"/>
        <v>-14.409949193545103</v>
      </c>
      <c r="O97" s="18">
        <f t="shared" si="102"/>
        <v>-0.80444588761124924</v>
      </c>
      <c r="P97" s="18">
        <f t="shared" si="102"/>
        <v>-1.4559259140410008</v>
      </c>
      <c r="Q97" s="18">
        <f t="shared" si="103"/>
        <v>-1.2392427073686485</v>
      </c>
      <c r="S97" s="18">
        <f t="shared" si="104"/>
        <v>-1.2392427073686485</v>
      </c>
      <c r="T97" s="18">
        <f t="shared" si="105"/>
        <v>2.1682878406038331</v>
      </c>
      <c r="U97" s="18">
        <f t="shared" si="106"/>
        <v>1.2731487791720175</v>
      </c>
      <c r="W97" t="str">
        <f t="shared" si="107"/>
        <v>53 Skilled construction and building trades</v>
      </c>
      <c r="X97" s="18">
        <f t="shared" si="108"/>
        <v>2.89023276427125</v>
      </c>
      <c r="Y97" s="18">
        <f t="shared" si="108"/>
        <v>73.63452940613611</v>
      </c>
      <c r="Z97" s="18">
        <f t="shared" si="108"/>
        <v>-10.30439081972807</v>
      </c>
      <c r="AA97" s="18">
        <f t="shared" si="108"/>
        <v>0.29343027165458224</v>
      </c>
      <c r="AB97" s="18">
        <f t="shared" si="109"/>
        <v>-3.3714672876024365</v>
      </c>
      <c r="AD97" s="18">
        <f t="shared" si="110"/>
        <v>-3.3714672876024365</v>
      </c>
      <c r="AE97" s="18">
        <f t="shared" si="111"/>
        <v>1.9230824094235599</v>
      </c>
      <c r="AF97" s="18">
        <f t="shared" si="112"/>
        <v>-0.49292356064225551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-3.9397008160816371</v>
      </c>
      <c r="C98" s="18">
        <f t="shared" si="96"/>
        <v>-0.92243900951973767</v>
      </c>
      <c r="D98" s="18">
        <f t="shared" si="96"/>
        <v>0.12523381657283394</v>
      </c>
      <c r="E98" s="18">
        <f t="shared" si="96"/>
        <v>-0.46326833927012867</v>
      </c>
      <c r="F98" s="18">
        <f t="shared" si="97"/>
        <v>-0.26748629655415357</v>
      </c>
      <c r="H98" s="18">
        <f t="shared" si="98"/>
        <v>-0.26748629655415357</v>
      </c>
      <c r="I98" s="18">
        <f t="shared" si="99"/>
        <v>2.3605562854728035</v>
      </c>
      <c r="J98" s="18">
        <f t="shared" si="100"/>
        <v>2.1686802401886807</v>
      </c>
      <c r="L98" t="str">
        <f t="shared" si="101"/>
        <v>54 Textiles, printing and other skilled trades</v>
      </c>
      <c r="M98" s="18">
        <f t="shared" si="102"/>
        <v>-4.7950443050588154</v>
      </c>
      <c r="N98" s="18">
        <f t="shared" si="102"/>
        <v>-5.8889765135384575</v>
      </c>
      <c r="O98" s="18">
        <f t="shared" si="102"/>
        <v>0.53041941532689929</v>
      </c>
      <c r="P98" s="18">
        <f t="shared" si="102"/>
        <v>-0.77400886634617638</v>
      </c>
      <c r="Q98" s="18">
        <f t="shared" si="103"/>
        <v>-0.34109098442370867</v>
      </c>
      <c r="S98" s="18">
        <f t="shared" si="104"/>
        <v>-0.34109098442370867</v>
      </c>
      <c r="T98" s="18">
        <f t="shared" si="105"/>
        <v>1.8135277724172116</v>
      </c>
      <c r="U98" s="18">
        <f t="shared" si="106"/>
        <v>1.549827568583928</v>
      </c>
      <c r="W98" t="str">
        <f t="shared" si="107"/>
        <v>54 Textiles, printing and other skilled trades</v>
      </c>
      <c r="X98" s="18">
        <f t="shared" si="108"/>
        <v>-2.5476868714473078</v>
      </c>
      <c r="Y98" s="18">
        <f t="shared" si="108"/>
        <v>6.7029100286712495</v>
      </c>
      <c r="Z98" s="18">
        <f t="shared" si="108"/>
        <v>-0.43412651997363216</v>
      </c>
      <c r="AA98" s="18">
        <f t="shared" si="108"/>
        <v>-3.6187969990719715E-2</v>
      </c>
      <c r="AB98" s="18">
        <f t="shared" si="109"/>
        <v>-0.16901055741662674</v>
      </c>
      <c r="AD98" s="18">
        <f t="shared" si="110"/>
        <v>-0.16901055741662674</v>
      </c>
      <c r="AE98" s="18">
        <f t="shared" si="111"/>
        <v>3.0415904258868531</v>
      </c>
      <c r="AF98" s="18">
        <f t="shared" si="112"/>
        <v>2.9309616009087547</v>
      </c>
    </row>
    <row r="99" spans="1:32" x14ac:dyDescent="0.2">
      <c r="A99" t="str">
        <f t="shared" si="95"/>
        <v>61 Caring personal service occupations</v>
      </c>
      <c r="B99" s="18">
        <f t="shared" si="96"/>
        <v>0.84512628132307199</v>
      </c>
      <c r="C99" s="18">
        <f t="shared" si="96"/>
        <v>-2.136610860520527</v>
      </c>
      <c r="D99" s="18">
        <f t="shared" si="96"/>
        <v>0.7313384902338127</v>
      </c>
      <c r="E99" s="18">
        <f t="shared" si="96"/>
        <v>0.87747574743375356</v>
      </c>
      <c r="F99" s="18">
        <f t="shared" si="97"/>
        <v>0.82873978682487248</v>
      </c>
      <c r="H99" s="18">
        <f t="shared" si="98"/>
        <v>0.82873978682487248</v>
      </c>
      <c r="I99" s="18">
        <f t="shared" si="99"/>
        <v>3.1973798143108967</v>
      </c>
      <c r="J99" s="18">
        <f t="shared" si="100"/>
        <v>3.7422607078268832</v>
      </c>
      <c r="L99" t="str">
        <f t="shared" si="101"/>
        <v>61 Caring personal service occupations</v>
      </c>
      <c r="M99" s="18">
        <f t="shared" si="102"/>
        <v>2.5761916994101242</v>
      </c>
      <c r="N99" s="18">
        <f t="shared" si="102"/>
        <v>-2.9109183331316291</v>
      </c>
      <c r="O99" s="18">
        <f t="shared" si="102"/>
        <v>3.5599532409283485</v>
      </c>
      <c r="P99" s="18">
        <f t="shared" si="102"/>
        <v>1.5042525229249204</v>
      </c>
      <c r="Q99" s="18">
        <f t="shared" si="103"/>
        <v>2.1849115844186029</v>
      </c>
      <c r="S99" s="18">
        <f t="shared" si="104"/>
        <v>2.1849115844186029</v>
      </c>
      <c r="T99" s="18">
        <f t="shared" si="105"/>
        <v>2.9574528635776698</v>
      </c>
      <c r="U99" s="18">
        <f t="shared" si="106"/>
        <v>4.4855646538838112</v>
      </c>
      <c r="W99" t="str">
        <f t="shared" si="107"/>
        <v>61 Caring personal service occupations</v>
      </c>
      <c r="X99" s="18">
        <f t="shared" si="108"/>
        <v>0.57688442157821651</v>
      </c>
      <c r="Y99" s="18">
        <f t="shared" si="108"/>
        <v>-2.0105962782590803</v>
      </c>
      <c r="Z99" s="18">
        <f t="shared" si="108"/>
        <v>0.24419095190253426</v>
      </c>
      <c r="AA99" s="18">
        <f t="shared" si="108"/>
        <v>0.75449706538037731</v>
      </c>
      <c r="AB99" s="18">
        <f t="shared" si="109"/>
        <v>0.58410703648075213</v>
      </c>
      <c r="AD99" s="18">
        <f t="shared" si="110"/>
        <v>0.58410703648075213</v>
      </c>
      <c r="AE99" s="18">
        <f t="shared" si="111"/>
        <v>3.2353466727629954</v>
      </c>
      <c r="AF99" s="18">
        <f t="shared" si="112"/>
        <v>3.6151161456979608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3.8437983582627844</v>
      </c>
      <c r="C100" s="18">
        <f t="shared" si="96"/>
        <v>-4.7774927005408196</v>
      </c>
      <c r="D100" s="18">
        <f t="shared" si="96"/>
        <v>-2.7774517490955164</v>
      </c>
      <c r="E100" s="18">
        <f t="shared" si="96"/>
        <v>-0.56281936885936856</v>
      </c>
      <c r="F100" s="18">
        <f t="shared" si="97"/>
        <v>-1.3065793920955637</v>
      </c>
      <c r="H100" s="18">
        <f t="shared" si="98"/>
        <v>-1.3065793920955637</v>
      </c>
      <c r="I100" s="18">
        <f t="shared" si="99"/>
        <v>2.415929094958269</v>
      </c>
      <c r="J100" s="18">
        <f t="shared" si="100"/>
        <v>1.5070946777519412</v>
      </c>
      <c r="L100" t="str">
        <f t="shared" si="101"/>
        <v>62 Leisure, travel and related personal service occupations</v>
      </c>
      <c r="M100" s="18">
        <f t="shared" si="102"/>
        <v>4.2520481572850821</v>
      </c>
      <c r="N100" s="18">
        <f t="shared" si="102"/>
        <v>4.2256887609849692</v>
      </c>
      <c r="O100" s="18">
        <f t="shared" si="102"/>
        <v>-1.5567230041707014</v>
      </c>
      <c r="P100" s="18">
        <f t="shared" si="102"/>
        <v>0.55036748371055655</v>
      </c>
      <c r="Q100" s="18">
        <f t="shared" si="103"/>
        <v>-0.15696008289507457</v>
      </c>
      <c r="S100" s="18">
        <f t="shared" si="104"/>
        <v>-0.15696008289507457</v>
      </c>
      <c r="T100" s="18">
        <f t="shared" si="105"/>
        <v>2.3330722307173035</v>
      </c>
      <c r="U100" s="18">
        <f t="shared" si="106"/>
        <v>2.2197899881531535</v>
      </c>
      <c r="W100" t="str">
        <f t="shared" si="107"/>
        <v>62 Leisure, travel and related personal service occupations</v>
      </c>
      <c r="X100" s="18">
        <f t="shared" si="108"/>
        <v>3.6803941988646782</v>
      </c>
      <c r="Y100" s="18">
        <f t="shared" si="108"/>
        <v>-8.4309119781435182</v>
      </c>
      <c r="Z100" s="18">
        <f t="shared" si="108"/>
        <v>-3.3626219528167911</v>
      </c>
      <c r="AA100" s="18">
        <f t="shared" si="108"/>
        <v>-1.172688069564809</v>
      </c>
      <c r="AB100" s="18">
        <f t="shared" si="109"/>
        <v>-1.9081253139356047</v>
      </c>
      <c r="AD100" s="18">
        <f t="shared" si="110"/>
        <v>-1.9081253139356047</v>
      </c>
      <c r="AE100" s="18">
        <f t="shared" si="111"/>
        <v>2.4538844514790492</v>
      </c>
      <c r="AF100" s="18">
        <f t="shared" si="112"/>
        <v>1.1527021187213826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-3.9625591107854796</v>
      </c>
      <c r="C101" s="18">
        <f t="shared" si="96"/>
        <v>27.568883266664468</v>
      </c>
      <c r="D101" s="18">
        <f t="shared" si="96"/>
        <v>-5.9489023556596798</v>
      </c>
      <c r="E101" s="18">
        <f t="shared" si="96"/>
        <v>0.87206260771868216</v>
      </c>
      <c r="F101" s="18">
        <f t="shared" si="97"/>
        <v>-1.4548570874228228</v>
      </c>
      <c r="H101" s="18">
        <f t="shared" si="98"/>
        <v>-1.4548570874228228</v>
      </c>
      <c r="I101" s="18">
        <f t="shared" si="99"/>
        <v>2.143036803120002</v>
      </c>
      <c r="J101" s="18">
        <f t="shared" si="100"/>
        <v>1.0930235399767563</v>
      </c>
      <c r="L101" t="str">
        <f t="shared" si="101"/>
        <v>63 Community and civil enforcement occupations</v>
      </c>
      <c r="M101" s="18">
        <f t="shared" si="102"/>
        <v>-6.9256034203612371</v>
      </c>
      <c r="N101" s="18">
        <f t="shared" si="102"/>
        <v>45.989297271700003</v>
      </c>
      <c r="O101" s="18">
        <f t="shared" si="102"/>
        <v>-9.8867567569690724</v>
      </c>
      <c r="P101" s="18">
        <f t="shared" si="102"/>
        <v>1.4468099244194121</v>
      </c>
      <c r="Q101" s="18">
        <f t="shared" si="103"/>
        <v>-2.4811727013030804</v>
      </c>
      <c r="S101" s="18">
        <f t="shared" si="104"/>
        <v>-2.4811727013030804</v>
      </c>
      <c r="T101" s="18">
        <f t="shared" si="105"/>
        <v>1.617250653120772</v>
      </c>
      <c r="U101" s="18">
        <f t="shared" si="106"/>
        <v>-0.28511124828630718</v>
      </c>
      <c r="W101" t="str">
        <f t="shared" si="107"/>
        <v>63 Community and civil enforcement occupations</v>
      </c>
      <c r="X101" s="18">
        <f t="shared" si="108"/>
        <v>5.3668921274864889</v>
      </c>
      <c r="Y101" s="18">
        <f t="shared" si="108"/>
        <v>-15.167339818605486</v>
      </c>
      <c r="Z101" s="18">
        <f t="shared" si="108"/>
        <v>5.413282005210851</v>
      </c>
      <c r="AA101" s="18">
        <f t="shared" si="108"/>
        <v>-0.25813004024055619</v>
      </c>
      <c r="AB101" s="18">
        <f t="shared" si="109"/>
        <v>1.5976000512847088</v>
      </c>
      <c r="AD101" s="18">
        <f t="shared" si="110"/>
        <v>1.5976000512847088</v>
      </c>
      <c r="AE101" s="18">
        <f t="shared" si="111"/>
        <v>3.9315471898643928</v>
      </c>
      <c r="AF101" s="18">
        <f t="shared" si="112"/>
        <v>4.9075202948520857</v>
      </c>
    </row>
    <row r="102" spans="1:32" x14ac:dyDescent="0.2">
      <c r="A102" t="str">
        <f t="shared" si="95"/>
        <v>71 Sales occupations</v>
      </c>
      <c r="B102" s="18">
        <f t="shared" si="96"/>
        <v>8.9982090487294997E-2</v>
      </c>
      <c r="C102" s="18">
        <f t="shared" si="96"/>
        <v>-3.0911982517722536</v>
      </c>
      <c r="D102" s="18">
        <f t="shared" si="96"/>
        <v>-0.84950749720508201</v>
      </c>
      <c r="E102" s="18">
        <f t="shared" si="96"/>
        <v>-0.46903107894359364</v>
      </c>
      <c r="F102" s="18">
        <f t="shared" si="97"/>
        <v>-0.59601850076105301</v>
      </c>
      <c r="H102" s="18">
        <f t="shared" si="98"/>
        <v>-0.59601850076105301</v>
      </c>
      <c r="I102" s="18">
        <f t="shared" si="99"/>
        <v>2.4598787391676868</v>
      </c>
      <c r="J102" s="18">
        <f t="shared" si="100"/>
        <v>2.0412233995485085</v>
      </c>
      <c r="L102" t="str">
        <f t="shared" si="101"/>
        <v>71 Sales occupations</v>
      </c>
      <c r="M102" s="18">
        <f t="shared" si="102"/>
        <v>3.0031160502856258</v>
      </c>
      <c r="N102" s="18">
        <f t="shared" si="102"/>
        <v>-4.4858922845607214</v>
      </c>
      <c r="O102" s="18">
        <f t="shared" si="102"/>
        <v>-0.36896048999597308</v>
      </c>
      <c r="P102" s="18">
        <f t="shared" si="102"/>
        <v>-3.1349754385412432E-2</v>
      </c>
      <c r="Q102" s="18">
        <f t="shared" si="103"/>
        <v>-0.14401358976027234</v>
      </c>
      <c r="S102" s="18">
        <f t="shared" si="104"/>
        <v>-0.14401358976027234</v>
      </c>
      <c r="T102" s="18">
        <f t="shared" si="105"/>
        <v>1.9330114067319215</v>
      </c>
      <c r="U102" s="18">
        <f t="shared" si="106"/>
        <v>1.8231369778025863</v>
      </c>
      <c r="W102" t="str">
        <f t="shared" si="107"/>
        <v>71 Sales occupations</v>
      </c>
      <c r="X102" s="18">
        <f t="shared" si="108"/>
        <v>-1.7551875860903565</v>
      </c>
      <c r="Y102" s="18">
        <f t="shared" si="108"/>
        <v>-2.0972192335314443</v>
      </c>
      <c r="Z102" s="18">
        <f t="shared" si="108"/>
        <v>-1.1892048941099298</v>
      </c>
      <c r="AA102" s="18">
        <f t="shared" si="108"/>
        <v>-0.79737428049189152</v>
      </c>
      <c r="AB102" s="18">
        <f t="shared" si="109"/>
        <v>-0.92815682480004158</v>
      </c>
      <c r="AD102" s="18">
        <f t="shared" si="110"/>
        <v>-0.92815682480004158</v>
      </c>
      <c r="AE102" s="18">
        <f t="shared" si="111"/>
        <v>2.8050516592061481</v>
      </c>
      <c r="AF102" s="18">
        <f t="shared" si="112"/>
        <v>2.1891011062817212</v>
      </c>
    </row>
    <row r="103" spans="1:32" x14ac:dyDescent="0.2">
      <c r="A103" t="str">
        <f t="shared" si="95"/>
        <v>72 Customer service occupations</v>
      </c>
      <c r="B103" s="18">
        <f t="shared" si="96"/>
        <v>0.91575286376379683</v>
      </c>
      <c r="C103" s="18">
        <f t="shared" si="96"/>
        <v>6.5072934748680478</v>
      </c>
      <c r="D103" s="18">
        <f t="shared" si="96"/>
        <v>2.1334035965924647</v>
      </c>
      <c r="E103" s="18">
        <f t="shared" si="96"/>
        <v>1.1039876107148849</v>
      </c>
      <c r="F103" s="18">
        <f t="shared" si="97"/>
        <v>1.4459682312539357</v>
      </c>
      <c r="H103" s="18">
        <f t="shared" si="98"/>
        <v>1.4459682312539357</v>
      </c>
      <c r="I103" s="18">
        <f t="shared" si="99"/>
        <v>2.767067587719918</v>
      </c>
      <c r="J103" s="18">
        <f t="shared" si="100"/>
        <v>3.7863251394166797</v>
      </c>
      <c r="L103" t="str">
        <f t="shared" si="101"/>
        <v>72 Customer service occupations</v>
      </c>
      <c r="M103" s="18">
        <f t="shared" si="102"/>
        <v>-2.0564527837964364</v>
      </c>
      <c r="N103" s="18">
        <f t="shared" si="102"/>
        <v>20.635409752083355</v>
      </c>
      <c r="O103" s="18">
        <f t="shared" si="102"/>
        <v>4.2428758767608654</v>
      </c>
      <c r="P103" s="18">
        <f t="shared" si="102"/>
        <v>1.5536751671223703</v>
      </c>
      <c r="Q103" s="18">
        <f t="shared" si="103"/>
        <v>2.4422773897712524</v>
      </c>
      <c r="S103" s="18">
        <f t="shared" si="104"/>
        <v>2.4422773897712524</v>
      </c>
      <c r="T103" s="18">
        <f t="shared" si="105"/>
        <v>2.4625302496983581</v>
      </c>
      <c r="U103" s="18">
        <f t="shared" si="106"/>
        <v>4.2852939215056285</v>
      </c>
      <c r="W103" t="str">
        <f t="shared" si="107"/>
        <v>72 Customer service occupations</v>
      </c>
      <c r="X103" s="18">
        <f t="shared" si="108"/>
        <v>3.1826920106712953</v>
      </c>
      <c r="Y103" s="18">
        <f t="shared" si="108"/>
        <v>-2.949830901127215</v>
      </c>
      <c r="Z103" s="18">
        <f t="shared" si="108"/>
        <v>0.23490364233065275</v>
      </c>
      <c r="AA103" s="18">
        <f t="shared" si="108"/>
        <v>0.62968020126910051</v>
      </c>
      <c r="AB103" s="18">
        <f t="shared" si="109"/>
        <v>0.4979155574525107</v>
      </c>
      <c r="AD103" s="18">
        <f t="shared" si="110"/>
        <v>0.4979155574525107</v>
      </c>
      <c r="AE103" s="18">
        <f t="shared" si="111"/>
        <v>3.0111700020350129</v>
      </c>
      <c r="AF103" s="18">
        <f t="shared" si="112"/>
        <v>3.3439275577586303</v>
      </c>
    </row>
    <row r="104" spans="1:32" x14ac:dyDescent="0.2">
      <c r="A104" t="str">
        <f t="shared" si="95"/>
        <v>81 Process, plant and machine operatives</v>
      </c>
      <c r="B104" s="18">
        <f t="shared" si="96"/>
        <v>-1.5018152024497633</v>
      </c>
      <c r="C104" s="18">
        <f t="shared" si="96"/>
        <v>-7.4639931437519236</v>
      </c>
      <c r="D104" s="18">
        <f t="shared" si="96"/>
        <v>0.62483922172913431</v>
      </c>
      <c r="E104" s="18">
        <f t="shared" si="96"/>
        <v>-0.91748461115668256</v>
      </c>
      <c r="F104" s="18">
        <f t="shared" si="97"/>
        <v>-0.40602137923199111</v>
      </c>
      <c r="H104" s="18">
        <f t="shared" si="98"/>
        <v>-0.40602137923199111</v>
      </c>
      <c r="I104" s="18">
        <f t="shared" si="99"/>
        <v>2.2619571855838405</v>
      </c>
      <c r="J104" s="18">
        <f t="shared" si="100"/>
        <v>1.9675272563030921</v>
      </c>
      <c r="L104" t="str">
        <f t="shared" si="101"/>
        <v>81 Process, plant and machine operatives</v>
      </c>
      <c r="M104" s="18">
        <f t="shared" si="102"/>
        <v>-1.9229924222919248</v>
      </c>
      <c r="N104" s="18">
        <f t="shared" si="102"/>
        <v>-5.8540107670319808</v>
      </c>
      <c r="O104" s="18">
        <f t="shared" si="102"/>
        <v>-0.36803960369056199</v>
      </c>
      <c r="P104" s="18">
        <f t="shared" si="102"/>
        <v>-1.1447999476814741</v>
      </c>
      <c r="Q104" s="18">
        <f t="shared" si="103"/>
        <v>-0.88655504789032502</v>
      </c>
      <c r="S104" s="18">
        <f t="shared" si="104"/>
        <v>-0.88655504789032502</v>
      </c>
      <c r="T104" s="18">
        <f t="shared" si="105"/>
        <v>1.9544794341016081</v>
      </c>
      <c r="U104" s="18">
        <f t="shared" si="106"/>
        <v>1.2892142437057386</v>
      </c>
      <c r="W104" t="str">
        <f t="shared" si="107"/>
        <v>81 Process, plant and machine operatives</v>
      </c>
      <c r="X104" s="18">
        <f t="shared" si="108"/>
        <v>-0.29966748758540884</v>
      </c>
      <c r="Y104" s="18">
        <f t="shared" si="108"/>
        <v>-11.874876187234019</v>
      </c>
      <c r="Z104" s="18">
        <f t="shared" si="108"/>
        <v>3.3252234847013895</v>
      </c>
      <c r="AA104" s="18">
        <f t="shared" si="108"/>
        <v>-0.38177738344657985</v>
      </c>
      <c r="AB104" s="18">
        <f t="shared" si="109"/>
        <v>0.83887154192476832</v>
      </c>
      <c r="AD104" s="18">
        <f t="shared" si="110"/>
        <v>0.83887154192476832</v>
      </c>
      <c r="AE104" s="18">
        <f t="shared" si="111"/>
        <v>3.0941006956389572</v>
      </c>
      <c r="AF104" s="18">
        <f t="shared" si="112"/>
        <v>3.6532631268074489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-0.15214109751735538</v>
      </c>
      <c r="C105" s="18">
        <f t="shared" si="96"/>
        <v>-6.2131766644477171</v>
      </c>
      <c r="D105" s="18">
        <f t="shared" si="96"/>
        <v>0.19185128954517516</v>
      </c>
      <c r="E105" s="18">
        <f t="shared" si="96"/>
        <v>-0.53714343559537747</v>
      </c>
      <c r="F105" s="18">
        <f t="shared" si="97"/>
        <v>-0.29473645861428643</v>
      </c>
      <c r="H105" s="18">
        <f t="shared" si="98"/>
        <v>-0.29473645861428643</v>
      </c>
      <c r="I105" s="18">
        <f t="shared" si="99"/>
        <v>2.8297231083635799</v>
      </c>
      <c r="J105" s="18">
        <f t="shared" si="100"/>
        <v>2.6317168597667084</v>
      </c>
      <c r="L105" t="str">
        <f t="shared" si="101"/>
        <v>82 Transport and mobile machine drivers and operatives</v>
      </c>
      <c r="M105" s="18">
        <f t="shared" si="102"/>
        <v>-6.68401125764162E-2</v>
      </c>
      <c r="N105" s="18">
        <f t="shared" si="102"/>
        <v>-6.50425826584351</v>
      </c>
      <c r="O105" s="18">
        <f t="shared" si="102"/>
        <v>-0.14537714973722471</v>
      </c>
      <c r="P105" s="18">
        <f t="shared" si="102"/>
        <v>-0.66994738695345113</v>
      </c>
      <c r="Q105" s="18">
        <f t="shared" si="103"/>
        <v>-0.49539755227155924</v>
      </c>
      <c r="S105" s="18">
        <f t="shared" si="104"/>
        <v>-0.49539755227155924</v>
      </c>
      <c r="T105" s="18">
        <f t="shared" si="105"/>
        <v>2.7441345493065539</v>
      </c>
      <c r="U105" s="18">
        <f t="shared" si="106"/>
        <v>2.4089783694500433</v>
      </c>
      <c r="W105" t="str">
        <f t="shared" si="107"/>
        <v>82 Transport and mobile machine drivers and operatives</v>
      </c>
      <c r="X105" s="18">
        <f t="shared" si="108"/>
        <v>-1.8033475513761554</v>
      </c>
      <c r="Y105" s="18">
        <f t="shared" si="108"/>
        <v>-0.32515082220049285</v>
      </c>
      <c r="Z105" s="18">
        <f t="shared" si="108"/>
        <v>5.8671258244264113</v>
      </c>
      <c r="AA105" s="18">
        <f t="shared" si="108"/>
        <v>1.1910882685556512</v>
      </c>
      <c r="AB105" s="18">
        <f t="shared" si="109"/>
        <v>2.7263566054553934</v>
      </c>
      <c r="AD105" s="18">
        <f t="shared" si="110"/>
        <v>2.7263566054553934</v>
      </c>
      <c r="AE105" s="18">
        <f t="shared" si="111"/>
        <v>4.2898151441863819</v>
      </c>
      <c r="AF105" s="18">
        <f t="shared" si="112"/>
        <v>5.9353668379018565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-3.3402934832154174</v>
      </c>
      <c r="C106" s="18">
        <f t="shared" si="96"/>
        <v>-8.5274369343567251</v>
      </c>
      <c r="D106" s="18">
        <f t="shared" si="96"/>
        <v>12.787846883929422</v>
      </c>
      <c r="E106" s="18">
        <f t="shared" si="96"/>
        <v>1.0731640505252216</v>
      </c>
      <c r="F106" s="18">
        <f t="shared" si="97"/>
        <v>4.8362174329441565</v>
      </c>
      <c r="H106" s="18">
        <f t="shared" si="98"/>
        <v>4.8362174329441565</v>
      </c>
      <c r="I106" s="18">
        <f t="shared" si="99"/>
        <v>4.2420207057091819</v>
      </c>
      <c r="J106" s="18">
        <f t="shared" si="100"/>
        <v>7.3453269068402882</v>
      </c>
      <c r="L106" t="str">
        <f t="shared" si="101"/>
        <v>91 Elementary trades and related occupations</v>
      </c>
      <c r="M106" s="18">
        <f t="shared" si="102"/>
        <v>-3.1033006303735955</v>
      </c>
      <c r="N106" s="18">
        <f t="shared" si="102"/>
        <v>-5.0145641687012965</v>
      </c>
      <c r="O106" s="18">
        <f t="shared" si="102"/>
        <v>6.1705135501793906</v>
      </c>
      <c r="P106" s="18">
        <f t="shared" si="102"/>
        <v>0.62390553479889643</v>
      </c>
      <c r="Q106" s="18">
        <f t="shared" si="103"/>
        <v>2.4398072111343483</v>
      </c>
      <c r="S106" s="18">
        <f t="shared" si="104"/>
        <v>2.4398072111343483</v>
      </c>
      <c r="T106" s="18">
        <f t="shared" si="105"/>
        <v>2.5020925276942441</v>
      </c>
      <c r="U106" s="18">
        <f t="shared" si="106"/>
        <v>4.314304769792443</v>
      </c>
      <c r="W106" t="str">
        <f t="shared" si="107"/>
        <v>91 Elementary trades and related occupations</v>
      </c>
      <c r="X106" s="18">
        <f t="shared" si="108"/>
        <v>-3.9750044027705878</v>
      </c>
      <c r="Y106" s="18">
        <f t="shared" si="108"/>
        <v>-18.150758855145554</v>
      </c>
      <c r="Z106" s="18">
        <f t="shared" si="108"/>
        <v>27.269446025627065</v>
      </c>
      <c r="AA106" s="18">
        <f t="shared" si="108"/>
        <v>1.6250313709061937</v>
      </c>
      <c r="AB106" s="18">
        <f t="shared" si="109"/>
        <v>9.5406162117063431</v>
      </c>
      <c r="AD106" s="18">
        <f t="shared" si="110"/>
        <v>9.5406162117063431</v>
      </c>
      <c r="AE106" s="18">
        <f t="shared" si="111"/>
        <v>8.03511142777662</v>
      </c>
      <c r="AF106" s="18">
        <f t="shared" si="112"/>
        <v>12.825259604113381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-1.1600795591728441</v>
      </c>
      <c r="C107" s="18">
        <f t="shared" si="96"/>
        <v>-8.1785682156409791</v>
      </c>
      <c r="D107" s="18">
        <f t="shared" si="96"/>
        <v>-2.9726813838721</v>
      </c>
      <c r="E107" s="18">
        <f t="shared" si="96"/>
        <v>-1.2909994916933787</v>
      </c>
      <c r="F107" s="18">
        <f t="shared" si="97"/>
        <v>-1.8547739788591366</v>
      </c>
      <c r="H107" s="18">
        <f t="shared" si="98"/>
        <v>-1.8547739788591366</v>
      </c>
      <c r="I107" s="18">
        <f t="shared" si="99"/>
        <v>2.2305914122894066</v>
      </c>
      <c r="J107" s="18">
        <f t="shared" si="100"/>
        <v>0.92083885322029602</v>
      </c>
      <c r="L107" t="str">
        <f t="shared" si="101"/>
        <v>92 Elementary administration and service occupations</v>
      </c>
      <c r="M107" s="18">
        <f t="shared" si="102"/>
        <v>-1.7096373772467977</v>
      </c>
      <c r="N107" s="18">
        <f t="shared" si="102"/>
        <v>-4.6001738539119934</v>
      </c>
      <c r="O107" s="18">
        <f t="shared" si="102"/>
        <v>-0.78458439279436298</v>
      </c>
      <c r="P107" s="18">
        <f t="shared" si="102"/>
        <v>-0.83589752431050268</v>
      </c>
      <c r="Q107" s="18">
        <f t="shared" si="103"/>
        <v>-0.81879609654894603</v>
      </c>
      <c r="S107" s="18">
        <f t="shared" si="104"/>
        <v>-0.81879609654894603</v>
      </c>
      <c r="T107" s="18">
        <f t="shared" si="105"/>
        <v>2.1431045025906315</v>
      </c>
      <c r="U107" s="18">
        <f t="shared" si="106"/>
        <v>1.5443316888296588</v>
      </c>
      <c r="W107" t="str">
        <f t="shared" si="107"/>
        <v>92 Elementary administration and service occupations</v>
      </c>
      <c r="X107" s="18">
        <f t="shared" si="108"/>
        <v>-0.59297172994897673</v>
      </c>
      <c r="Y107" s="18">
        <f t="shared" si="108"/>
        <v>-11.768411715511141</v>
      </c>
      <c r="Z107" s="18">
        <f t="shared" si="108"/>
        <v>-5.5934062330309171</v>
      </c>
      <c r="AA107" s="18">
        <f t="shared" si="108"/>
        <v>-1.9570085624467048</v>
      </c>
      <c r="AB107" s="18">
        <f t="shared" si="109"/>
        <v>-3.1844436897586759</v>
      </c>
      <c r="AD107" s="18">
        <f t="shared" si="110"/>
        <v>-3.1844436897586759</v>
      </c>
      <c r="AE107" s="18">
        <f t="shared" si="111"/>
        <v>2.3243184292877084</v>
      </c>
      <c r="AF107" s="18">
        <f t="shared" si="112"/>
        <v>0.17734462260439177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1.0056251820666606</v>
      </c>
      <c r="C109" s="26">
        <f>IF(AND(D$6-C$6 &lt;&gt; 0,C35&lt;&gt;0,D35&lt;&gt;0),(EXP(LN(D35/C35)/(D$6-C$6))-1)*100,0)</f>
        <v>1.0325139801515615</v>
      </c>
      <c r="D109" s="26">
        <f>IF(AND(E$6-D$6 &lt;&gt; 0,D35&lt;&gt;0,E35&lt;&gt;0),(EXP(LN(E35/D35)/(E$6-D$6))-1)*100,0)</f>
        <v>0.2549036886893008</v>
      </c>
      <c r="E109" s="26">
        <f>IF(AND(F$6-E$6 &lt;&gt; 0,E35&lt;&gt;0,F35&lt;&gt;0),(EXP(LN(F35/E35)/(F$6-E$6))-1)*100,0)</f>
        <v>0.28548224299045355</v>
      </c>
      <c r="F109" s="26">
        <f t="shared" ref="F109" si="113">IF(AND(F$6-D$6 &lt;&gt; 0,D35&lt;&gt;0,F35&lt;&gt;0),(EXP(LN(F35/D35)/(F$6-D$6))-1)*100,0)</f>
        <v>0.27528835539654128</v>
      </c>
      <c r="H109" s="26">
        <f t="shared" ref="H109" si="114">IF($F$6-$D$6 &lt;&gt; 0,(EXP(LN(1+(H72/100))/($F$6-$D$6))-1)*100,0)</f>
        <v>0.27528835539654128</v>
      </c>
      <c r="I109" s="26">
        <f>IF(D35&gt;0,((1+(I35/D35))^(1/($F$6-$D$6))-1)*100,0)</f>
        <v>2.7078096122053807</v>
      </c>
      <c r="J109" s="26">
        <f t="shared" ref="J109" si="115">IF($F$6-$D$6 &lt;&gt; 0,(EXP(LN(1+(J72/100))/($F$6-$D$6))-1)*100,0)</f>
        <v>2.8983897599012431</v>
      </c>
      <c r="L109" s="24" t="str">
        <f>L35</f>
        <v>All occupations</v>
      </c>
      <c r="M109" s="26">
        <f>IF(AND(N$6-M$6 &lt;&gt; 0,M35&lt;&gt;0,N35&lt;&gt;0),(EXP(LN(N35/M35)/(N$6-M$6))-1)*100,0)</f>
        <v>0.91802937013398811</v>
      </c>
      <c r="N109" s="26">
        <f>IF(AND(O$6-N$6 &lt;&gt; 0,N35&lt;&gt;0,O35&lt;&gt;0),(EXP(LN(O35/N35)/(O$6-N$6))-1)*100,0)</f>
        <v>0.84650457566033399</v>
      </c>
      <c r="O109" s="26">
        <f>IF(AND(P$6-O$6 &lt;&gt; 0,O35&lt;&gt;0,P35&lt;&gt;0),(EXP(LN(P35/O35)/(P$6-O$6))-1)*100,0)</f>
        <v>0.18403348063715796</v>
      </c>
      <c r="P109" s="26">
        <f>IF(AND(Q$6-P$6 &lt;&gt; 0,P35&lt;&gt;0,Q35&lt;&gt;0),(EXP(LN(Q35/P35)/(Q$6-P$6))-1)*100,0)</f>
        <v>0.18256402327323507</v>
      </c>
      <c r="Q109" s="26">
        <f t="shared" ref="Q109" si="116">IF(AND(Q$6-O$6 &lt;&gt; 0,O35&lt;&gt;0,Q35&lt;&gt;0),(EXP(LN(Q35/O35)/(Q$6-O$6))-1)*100,0)</f>
        <v>0.18305383999972502</v>
      </c>
      <c r="S109" s="26">
        <f t="shared" ref="S109" si="117">IF($F$6-$D$6 &lt;&gt; 0,(EXP(LN(1+(S72/100))/($F$6-$D$6))-1)*100,0)</f>
        <v>0.18305383999972502</v>
      </c>
      <c r="T109" s="26">
        <f t="shared" ref="T109" si="118">IF(O35&gt;0,((1+(T35/O35))^(1/($F$6-$D$6))-1)*100,0)</f>
        <v>2.2971267722084798</v>
      </c>
      <c r="U109" s="26">
        <f t="shared" ref="U109" si="119">IF($F$6-$D$6 &lt;&gt; 0,(EXP(LN(1+(U72/100))/($F$6-$D$6))-1)*100,0)</f>
        <v>2.4308130889376667</v>
      </c>
      <c r="W109" s="24" t="str">
        <f>W35</f>
        <v>All occupations</v>
      </c>
      <c r="X109" s="26">
        <f>IF(AND(Y$6-X$6 &lt;&gt; 0,X35&lt;&gt;0,Y35&lt;&gt;0),(EXP(LN(Y35/X35)/(Y$6-X$6))-1)*100,0)</f>
        <v>1.1016224904980776</v>
      </c>
      <c r="Y109" s="26">
        <f>IF(AND(Z$6-Y$6 &lt;&gt; 0,Y35&lt;&gt;0,Z35&lt;&gt;0),(EXP(LN(Z35/Y35)/(Z$6-Y$6))-1)*100,0)</f>
        <v>1.2354397711251686</v>
      </c>
      <c r="Z109" s="26">
        <f>IF(AND(AA$6-Z$6 &lt;&gt; 0,Z35&lt;&gt;0,AA35&lt;&gt;0),(EXP(LN(AA35/Z35)/(AA$6-Z$6))-1)*100,0)</f>
        <v>0.33169551807872288</v>
      </c>
      <c r="AA109" s="26">
        <f>IF(AND(AB$6-AA$6 &lt;&gt; 0,AA35&lt;&gt;0,AB35&lt;&gt;0),(EXP(LN(AB35/AA35)/(AB$6-AA$6))-1)*100,0)</f>
        <v>0.39545266229839005</v>
      </c>
      <c r="AB109" s="26">
        <f t="shared" ref="AB109" si="120">IF(AND(AB$6-Z$6 &lt;&gt; 0,Z35&lt;&gt;0,AB35&lt;&gt;0),(EXP(LN(AB35/Z35)/(AB$6-Z$6))-1)*100,0)</f>
        <v>0.37419578045756463</v>
      </c>
      <c r="AD109" s="26">
        <f t="shared" ref="AD109" si="121">IF($F$6-$D$6 &lt;&gt; 0,(EXP(LN(1+(AD72/100))/($F$6-$D$6))-1)*100,0)</f>
        <v>0.37419578045756463</v>
      </c>
      <c r="AE109" s="26">
        <f t="shared" ref="AE109" si="122">IF(Z35&gt;0,((1+(AE35/Z35))^(1/($F$6-$D$6))-1)*100,0)</f>
        <v>3.1295039263769198</v>
      </c>
      <c r="AF109" s="26">
        <f t="shared" ref="AF109" si="123">IF($F$6-$D$6 &lt;&gt; 0,(EXP(LN(1+(AF72/100))/($F$6-$D$6))-1)*100,0)</f>
        <v>3.3749184832118306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Yorkshire (Continued)</v>
      </c>
      <c r="L112" s="19" t="str">
        <f>CONCATENATE(L$1," (Continued)")</f>
        <v>Occupation Table 2.1  Males: Employment Change by Occupation (SOC 2020) and Replacement Demand, 2015-2035, West Yorkshire (Continued)</v>
      </c>
      <c r="W112" s="19" t="str">
        <f>CONCATENATE(W$1," (Continued)")</f>
        <v>Occupation Table 2.2  Females: Employment Change by Occupation (SOC 2020) and Replacement Demand, 2015-2035, West Yorkshire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12.587245664580436</v>
      </c>
      <c r="C119" s="27">
        <f t="shared" si="125"/>
        <v>5.9567800617359836</v>
      </c>
      <c r="D119" s="27">
        <f t="shared" si="125"/>
        <v>-9.0304104840394501</v>
      </c>
      <c r="E119" s="27">
        <f t="shared" si="125"/>
        <v>6.5860321465189742</v>
      </c>
      <c r="F119" s="27">
        <f t="shared" ref="F119:F144" si="126">F8-D8</f>
        <v>-2.444378337520476</v>
      </c>
      <c r="L119" t="str">
        <f t="shared" ref="L119:L144" si="127">L8</f>
        <v>11 Corporate managers and directors</v>
      </c>
      <c r="M119" s="27">
        <f t="shared" ref="M119:P144" si="128">N8-M8</f>
        <v>7.0859344197107319</v>
      </c>
      <c r="N119" s="27">
        <f t="shared" si="128"/>
        <v>3.4714937734528704</v>
      </c>
      <c r="O119" s="27">
        <f t="shared" si="128"/>
        <v>-8.4348949373908724</v>
      </c>
      <c r="P119" s="27">
        <f t="shared" si="128"/>
        <v>1.221780400921304</v>
      </c>
      <c r="Q119" s="27">
        <f t="shared" ref="Q119:Q144" si="129">Q8-O8</f>
        <v>-7.2131145364695683</v>
      </c>
      <c r="W119" t="str">
        <f t="shared" ref="W119:W144" si="130">W8</f>
        <v>11 Corporate managers and directors</v>
      </c>
      <c r="X119" s="27">
        <f t="shared" ref="X119:AA144" si="131">Y8-X8</f>
        <v>5.5013112448695907</v>
      </c>
      <c r="Y119" s="27">
        <f t="shared" si="131"/>
        <v>2.4852862882830351</v>
      </c>
      <c r="Z119" s="27">
        <f t="shared" si="131"/>
        <v>-0.59551554664843209</v>
      </c>
      <c r="AA119" s="27">
        <f t="shared" si="131"/>
        <v>5.3642517455975351</v>
      </c>
      <c r="AB119" s="27">
        <f t="shared" ref="AB119:AB144" si="132">AB8-Z8</f>
        <v>4.7687361989491031</v>
      </c>
    </row>
    <row r="120" spans="1:28" x14ac:dyDescent="0.2">
      <c r="A120" t="str">
        <f t="shared" si="124"/>
        <v>12 Other managers and proprietors</v>
      </c>
      <c r="B120" s="27">
        <f t="shared" si="125"/>
        <v>2.7771551099978495</v>
      </c>
      <c r="C120" s="27">
        <f t="shared" si="125"/>
        <v>0.93615472855431392</v>
      </c>
      <c r="D120" s="27">
        <f t="shared" si="125"/>
        <v>-0.2313568933600223</v>
      </c>
      <c r="E120" s="27">
        <f t="shared" si="125"/>
        <v>4.2295915901860468</v>
      </c>
      <c r="F120" s="27">
        <f t="shared" si="126"/>
        <v>3.9982346968260245</v>
      </c>
      <c r="L120" t="str">
        <f t="shared" si="127"/>
        <v>12 Other managers and proprietors</v>
      </c>
      <c r="M120" s="27">
        <f t="shared" si="128"/>
        <v>0.81880637204922735</v>
      </c>
      <c r="N120" s="27">
        <f t="shared" si="128"/>
        <v>0.31525460048694143</v>
      </c>
      <c r="O120" s="27">
        <f t="shared" si="128"/>
        <v>1.6854002703238358</v>
      </c>
      <c r="P120" s="27">
        <f t="shared" si="128"/>
        <v>2.527205842827847</v>
      </c>
      <c r="Q120" s="27">
        <f t="shared" si="129"/>
        <v>4.2126061131516828</v>
      </c>
      <c r="W120" t="str">
        <f t="shared" si="130"/>
        <v>12 Other managers and proprietors</v>
      </c>
      <c r="X120" s="27">
        <f t="shared" si="131"/>
        <v>1.958348737948608</v>
      </c>
      <c r="Y120" s="27">
        <f t="shared" si="131"/>
        <v>0.62090012806735118</v>
      </c>
      <c r="Z120" s="27">
        <f t="shared" si="131"/>
        <v>-1.9167571636838385</v>
      </c>
      <c r="AA120" s="27">
        <f t="shared" si="131"/>
        <v>1.7023857473581838</v>
      </c>
      <c r="AB120" s="27">
        <f t="shared" si="132"/>
        <v>-0.21437141632565471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10.263698342663453</v>
      </c>
      <c r="C121" s="27">
        <f t="shared" si="125"/>
        <v>4.4886541760738083</v>
      </c>
      <c r="D121" s="27">
        <f t="shared" si="125"/>
        <v>14.619572639979651</v>
      </c>
      <c r="E121" s="27">
        <f t="shared" si="125"/>
        <v>11.31746075131764</v>
      </c>
      <c r="F121" s="27">
        <f t="shared" si="126"/>
        <v>25.937033391297291</v>
      </c>
      <c r="L121" t="str">
        <f t="shared" si="127"/>
        <v>21 Science, research, engineering and technology professionals</v>
      </c>
      <c r="M121" s="27">
        <f t="shared" si="128"/>
        <v>9.0598351916934234</v>
      </c>
      <c r="N121" s="27">
        <f t="shared" si="128"/>
        <v>1.121118950319449</v>
      </c>
      <c r="O121" s="27">
        <f t="shared" si="128"/>
        <v>9.0764846011756362</v>
      </c>
      <c r="P121" s="27">
        <f t="shared" si="128"/>
        <v>6.1438369452521968</v>
      </c>
      <c r="Q121" s="27">
        <f t="shared" si="129"/>
        <v>15.220321546427833</v>
      </c>
      <c r="W121" t="str">
        <f t="shared" si="130"/>
        <v>21 Science, research, engineering and technology professionals</v>
      </c>
      <c r="X121" s="27">
        <f t="shared" si="131"/>
        <v>1.2038631509699531</v>
      </c>
      <c r="Y121" s="27">
        <f t="shared" si="131"/>
        <v>3.3675352257543434</v>
      </c>
      <c r="Z121" s="27">
        <f t="shared" si="131"/>
        <v>5.543088038804024</v>
      </c>
      <c r="AA121" s="27">
        <f t="shared" si="131"/>
        <v>5.1736238060653896</v>
      </c>
      <c r="AB121" s="27">
        <f t="shared" si="132"/>
        <v>10.716711844869414</v>
      </c>
    </row>
    <row r="122" spans="1:28" x14ac:dyDescent="0.2">
      <c r="A122" t="str">
        <f t="shared" si="124"/>
        <v>22 Health professionals</v>
      </c>
      <c r="B122" s="27">
        <f t="shared" si="125"/>
        <v>7.9785311680627444</v>
      </c>
      <c r="C122" s="27">
        <f t="shared" si="125"/>
        <v>1.1769030992618355</v>
      </c>
      <c r="D122" s="27">
        <f t="shared" si="125"/>
        <v>-0.9260179619636375</v>
      </c>
      <c r="E122" s="27">
        <f t="shared" si="125"/>
        <v>4.6216532626928455</v>
      </c>
      <c r="F122" s="27">
        <f t="shared" si="126"/>
        <v>3.695635300729208</v>
      </c>
      <c r="L122" t="str">
        <f t="shared" si="127"/>
        <v>22 Health professionals</v>
      </c>
      <c r="M122" s="27">
        <f t="shared" si="128"/>
        <v>2.191069617637492</v>
      </c>
      <c r="N122" s="27">
        <f t="shared" si="128"/>
        <v>2.1191173454374272</v>
      </c>
      <c r="O122" s="27">
        <f t="shared" si="128"/>
        <v>-0.43487270317337945</v>
      </c>
      <c r="P122" s="27">
        <f t="shared" si="128"/>
        <v>1.1206495367687452</v>
      </c>
      <c r="Q122" s="27">
        <f t="shared" si="129"/>
        <v>0.68577683359536579</v>
      </c>
      <c r="W122" t="str">
        <f t="shared" si="130"/>
        <v>22 Health professionals</v>
      </c>
      <c r="X122" s="27">
        <f t="shared" si="131"/>
        <v>5.7874615504252844</v>
      </c>
      <c r="Y122" s="27">
        <f t="shared" si="131"/>
        <v>-0.94221424617562377</v>
      </c>
      <c r="Z122" s="27">
        <f t="shared" si="131"/>
        <v>-0.4911452587902474</v>
      </c>
      <c r="AA122" s="27">
        <f t="shared" si="131"/>
        <v>3.501003725924086</v>
      </c>
      <c r="AB122" s="27">
        <f t="shared" si="132"/>
        <v>3.0098584671338386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3.8411871649184448</v>
      </c>
      <c r="C123" s="27">
        <f t="shared" si="125"/>
        <v>2.5643487053571832</v>
      </c>
      <c r="D123" s="27">
        <f t="shared" si="125"/>
        <v>-1.5515268314850417</v>
      </c>
      <c r="E123" s="27">
        <f t="shared" si="125"/>
        <v>3.5353510472829299</v>
      </c>
      <c r="F123" s="27">
        <f t="shared" si="126"/>
        <v>1.9838242157978883</v>
      </c>
      <c r="L123" t="str">
        <f t="shared" si="127"/>
        <v>23 Teaching and other educational professionals</v>
      </c>
      <c r="M123" s="27">
        <f t="shared" si="128"/>
        <v>0.18167421856532329</v>
      </c>
      <c r="N123" s="27">
        <f t="shared" si="128"/>
        <v>0.30811861814153296</v>
      </c>
      <c r="O123" s="27">
        <f t="shared" si="128"/>
        <v>-0.23363262916405958</v>
      </c>
      <c r="P123" s="27">
        <f t="shared" si="128"/>
        <v>0.31950961342642614</v>
      </c>
      <c r="Q123" s="27">
        <f t="shared" si="129"/>
        <v>8.5876984262366562E-2</v>
      </c>
      <c r="W123" t="str">
        <f t="shared" si="130"/>
        <v>23 Teaching and other educational professionals</v>
      </c>
      <c r="X123" s="27">
        <f t="shared" si="131"/>
        <v>3.6595129463530327</v>
      </c>
      <c r="Y123" s="27">
        <f t="shared" si="131"/>
        <v>2.2562300872156413</v>
      </c>
      <c r="Z123" s="27">
        <f t="shared" si="131"/>
        <v>-1.3178942023209643</v>
      </c>
      <c r="AA123" s="27">
        <f t="shared" si="131"/>
        <v>3.2158414338565322</v>
      </c>
      <c r="AB123" s="27">
        <f t="shared" si="132"/>
        <v>1.8979472315355679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12.413563881109191</v>
      </c>
      <c r="C124" s="27">
        <f t="shared" si="125"/>
        <v>9.2412963546550486</v>
      </c>
      <c r="D124" s="27">
        <f t="shared" si="125"/>
        <v>2.6506317569133699</v>
      </c>
      <c r="E124" s="27">
        <f t="shared" si="125"/>
        <v>9.6374563248728435</v>
      </c>
      <c r="F124" s="27">
        <f t="shared" si="126"/>
        <v>12.288088081786213</v>
      </c>
      <c r="L124" t="str">
        <f t="shared" si="127"/>
        <v>24 Business, media and public service professionals</v>
      </c>
      <c r="M124" s="27">
        <f t="shared" si="128"/>
        <v>6.3812227665666228</v>
      </c>
      <c r="N124" s="27">
        <f t="shared" si="128"/>
        <v>3.6978342123057146</v>
      </c>
      <c r="O124" s="27">
        <f t="shared" si="128"/>
        <v>1.4569094546022896</v>
      </c>
      <c r="P124" s="27">
        <f t="shared" si="128"/>
        <v>2.8275993792869727</v>
      </c>
      <c r="Q124" s="27">
        <f t="shared" si="129"/>
        <v>4.2845088338892623</v>
      </c>
      <c r="W124" t="str">
        <f t="shared" si="130"/>
        <v>24 Business, media and public service professionals</v>
      </c>
      <c r="X124" s="27">
        <f t="shared" si="131"/>
        <v>6.0323411145427563</v>
      </c>
      <c r="Y124" s="27">
        <f t="shared" si="131"/>
        <v>5.5434621423494761</v>
      </c>
      <c r="Z124" s="27">
        <f t="shared" si="131"/>
        <v>1.1937223023108032</v>
      </c>
      <c r="AA124" s="27">
        <f t="shared" si="131"/>
        <v>6.8098569455859987</v>
      </c>
      <c r="AB124" s="27">
        <f t="shared" si="132"/>
        <v>8.003579247896802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3.9062554570317403</v>
      </c>
      <c r="C125" s="27">
        <f t="shared" si="125"/>
        <v>2.2433635932690628</v>
      </c>
      <c r="D125" s="27">
        <f t="shared" si="125"/>
        <v>-1.6066088058013506</v>
      </c>
      <c r="E125" s="27">
        <f t="shared" si="125"/>
        <v>2.1202122578423079</v>
      </c>
      <c r="F125" s="27">
        <f t="shared" si="126"/>
        <v>0.51360345204095736</v>
      </c>
      <c r="L125" t="str">
        <f t="shared" si="127"/>
        <v>31 Science, engineering and technology associate professionals</v>
      </c>
      <c r="M125" s="27">
        <f t="shared" si="128"/>
        <v>3.6862859166961108</v>
      </c>
      <c r="N125" s="27">
        <f t="shared" si="128"/>
        <v>0.87747231774710954</v>
      </c>
      <c r="O125" s="27">
        <f t="shared" si="128"/>
        <v>-2.0876612343566947</v>
      </c>
      <c r="P125" s="27">
        <f t="shared" si="128"/>
        <v>0.75184660941244985</v>
      </c>
      <c r="Q125" s="27">
        <f t="shared" si="129"/>
        <v>-1.3358146249442449</v>
      </c>
      <c r="W125" t="str">
        <f t="shared" si="130"/>
        <v>31 Science, engineering and technology associate professionals</v>
      </c>
      <c r="X125" s="27">
        <f t="shared" si="131"/>
        <v>0.21996954033562943</v>
      </c>
      <c r="Y125" s="27">
        <f t="shared" si="131"/>
        <v>1.3658912755219612</v>
      </c>
      <c r="Z125" s="27">
        <f t="shared" si="131"/>
        <v>0.48105242855534947</v>
      </c>
      <c r="AA125" s="27">
        <f t="shared" si="131"/>
        <v>1.3683656484298616</v>
      </c>
      <c r="AB125" s="27">
        <f t="shared" si="132"/>
        <v>1.8494180769852111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2.876670177497374</v>
      </c>
      <c r="C126" s="27">
        <f t="shared" si="125"/>
        <v>0.84649968012123722</v>
      </c>
      <c r="D126" s="27">
        <f t="shared" si="125"/>
        <v>12.867054061758925</v>
      </c>
      <c r="E126" s="27">
        <f t="shared" si="125"/>
        <v>6.9512222366720593</v>
      </c>
      <c r="F126" s="27">
        <f t="shared" si="126"/>
        <v>19.818276298430984</v>
      </c>
      <c r="L126" t="str">
        <f t="shared" si="127"/>
        <v>32 Health and social care associate professionals</v>
      </c>
      <c r="M126" s="27">
        <f t="shared" si="128"/>
        <v>0.50817309629086527</v>
      </c>
      <c r="N126" s="27">
        <f t="shared" si="128"/>
        <v>0.58464644375977048</v>
      </c>
      <c r="O126" s="27">
        <f t="shared" si="128"/>
        <v>1.9576073898317317</v>
      </c>
      <c r="P126" s="27">
        <f t="shared" si="128"/>
        <v>1.1590401483127835</v>
      </c>
      <c r="Q126" s="27">
        <f t="shared" si="129"/>
        <v>3.1166475381445151</v>
      </c>
      <c r="W126" t="str">
        <f t="shared" si="130"/>
        <v>32 Health and social care associate professionals</v>
      </c>
      <c r="X126" s="27">
        <f t="shared" si="131"/>
        <v>2.3684970812065771</v>
      </c>
      <c r="Y126" s="27">
        <f t="shared" si="131"/>
        <v>0.26185323636144275</v>
      </c>
      <c r="Z126" s="27">
        <f t="shared" si="131"/>
        <v>10.909446671927132</v>
      </c>
      <c r="AA126" s="27">
        <f t="shared" si="131"/>
        <v>5.7921820883593611</v>
      </c>
      <c r="AB126" s="27">
        <f t="shared" si="132"/>
        <v>16.701628760286493</v>
      </c>
    </row>
    <row r="127" spans="1:28" x14ac:dyDescent="0.2">
      <c r="A127" t="str">
        <f t="shared" si="124"/>
        <v>33 Protective service occupations</v>
      </c>
      <c r="B127" s="27">
        <f t="shared" si="125"/>
        <v>0.45501258345326612</v>
      </c>
      <c r="C127" s="27">
        <f t="shared" si="125"/>
        <v>1.0820891975567033</v>
      </c>
      <c r="D127" s="27">
        <f t="shared" si="125"/>
        <v>-2.3369953307162188</v>
      </c>
      <c r="E127" s="27">
        <f t="shared" si="125"/>
        <v>0.63684244105262522</v>
      </c>
      <c r="F127" s="27">
        <f t="shared" si="126"/>
        <v>-1.7001528896635936</v>
      </c>
      <c r="L127" t="str">
        <f t="shared" si="127"/>
        <v>33 Protective service occupations</v>
      </c>
      <c r="M127" s="27">
        <f t="shared" si="128"/>
        <v>0.13507318276400326</v>
      </c>
      <c r="N127" s="27">
        <f t="shared" si="128"/>
        <v>0.7264101066580686</v>
      </c>
      <c r="O127" s="27">
        <f t="shared" si="128"/>
        <v>-1.9134175958817874</v>
      </c>
      <c r="P127" s="27">
        <f t="shared" si="128"/>
        <v>-0.19755275164471442</v>
      </c>
      <c r="Q127" s="27">
        <f t="shared" si="129"/>
        <v>-2.1109703475265018</v>
      </c>
      <c r="W127" t="str">
        <f t="shared" si="130"/>
        <v>33 Protective service occupations</v>
      </c>
      <c r="X127" s="27">
        <f t="shared" si="131"/>
        <v>0.31993940068926863</v>
      </c>
      <c r="Y127" s="27">
        <f t="shared" si="131"/>
        <v>0.35567909089865202</v>
      </c>
      <c r="Z127" s="27">
        <f t="shared" si="131"/>
        <v>-0.42357773483445849</v>
      </c>
      <c r="AA127" s="27">
        <f t="shared" si="131"/>
        <v>0.83439519269734364</v>
      </c>
      <c r="AB127" s="27">
        <f t="shared" si="132"/>
        <v>0.41081745786288515</v>
      </c>
    </row>
    <row r="128" spans="1:28" x14ac:dyDescent="0.2">
      <c r="A128" t="str">
        <f t="shared" si="124"/>
        <v>34 Culture, media and sports occupations</v>
      </c>
      <c r="B128" s="27">
        <f t="shared" si="125"/>
        <v>2.2158645634464165</v>
      </c>
      <c r="C128" s="27">
        <f t="shared" si="125"/>
        <v>1.5766333598529201</v>
      </c>
      <c r="D128" s="27">
        <f t="shared" si="125"/>
        <v>-2.7385968284318949</v>
      </c>
      <c r="E128" s="27">
        <f t="shared" si="125"/>
        <v>1.1158881486418828</v>
      </c>
      <c r="F128" s="27">
        <f t="shared" si="126"/>
        <v>-1.6227086797900121</v>
      </c>
      <c r="L128" t="str">
        <f t="shared" si="127"/>
        <v>34 Culture, media and sports occupations</v>
      </c>
      <c r="M128" s="27">
        <f t="shared" si="128"/>
        <v>1.3496129913207584</v>
      </c>
      <c r="N128" s="27">
        <f t="shared" si="128"/>
        <v>-3.0239701827278864E-2</v>
      </c>
      <c r="O128" s="27">
        <f t="shared" si="128"/>
        <v>-1.679144025201718</v>
      </c>
      <c r="P128" s="27">
        <f t="shared" si="128"/>
        <v>0.14375300068753027</v>
      </c>
      <c r="Q128" s="27">
        <f t="shared" si="129"/>
        <v>-1.5353910245141877</v>
      </c>
      <c r="W128" t="str">
        <f t="shared" si="130"/>
        <v>34 Culture, media and sports occupations</v>
      </c>
      <c r="X128" s="27">
        <f t="shared" si="131"/>
        <v>0.86625157212564119</v>
      </c>
      <c r="Y128" s="27">
        <f t="shared" si="131"/>
        <v>1.6068730616802025</v>
      </c>
      <c r="Z128" s="27">
        <f t="shared" si="131"/>
        <v>-1.0594528032301813</v>
      </c>
      <c r="AA128" s="27">
        <f t="shared" si="131"/>
        <v>0.97213514795437206</v>
      </c>
      <c r="AB128" s="27">
        <f t="shared" si="132"/>
        <v>-8.7317655275809258E-2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4.6606770630886984</v>
      </c>
      <c r="C129" s="27">
        <f t="shared" si="125"/>
        <v>5.1890069594534936</v>
      </c>
      <c r="D129" s="27">
        <f t="shared" si="125"/>
        <v>-0.16491712571638573</v>
      </c>
      <c r="E129" s="27">
        <f t="shared" si="125"/>
        <v>4.3052764209426755</v>
      </c>
      <c r="F129" s="27">
        <f t="shared" si="126"/>
        <v>4.1403592952262898</v>
      </c>
      <c r="L129" t="str">
        <f t="shared" si="127"/>
        <v>35 Business and public service associate professionals</v>
      </c>
      <c r="M129" s="27">
        <f t="shared" si="128"/>
        <v>2.4164860140903919</v>
      </c>
      <c r="N129" s="27">
        <f t="shared" si="128"/>
        <v>2.7461106326040934</v>
      </c>
      <c r="O129" s="27">
        <f t="shared" si="128"/>
        <v>-0.57064136057844905</v>
      </c>
      <c r="P129" s="27">
        <f t="shared" si="128"/>
        <v>0.47768975772561362</v>
      </c>
      <c r="Q129" s="27">
        <f t="shared" si="129"/>
        <v>-9.2951602852835435E-2</v>
      </c>
      <c r="W129" t="str">
        <f t="shared" si="130"/>
        <v>35 Business and public service associate professionals</v>
      </c>
      <c r="X129" s="27">
        <f t="shared" si="131"/>
        <v>2.2441910489984025</v>
      </c>
      <c r="Y129" s="27">
        <f t="shared" si="131"/>
        <v>2.4428963268494428</v>
      </c>
      <c r="Z129" s="27">
        <f t="shared" si="131"/>
        <v>0.40572423486193543</v>
      </c>
      <c r="AA129" s="27">
        <f t="shared" si="131"/>
        <v>3.8275866632171969</v>
      </c>
      <c r="AB129" s="27">
        <f t="shared" si="132"/>
        <v>4.2333108980791323</v>
      </c>
    </row>
    <row r="130" spans="1:28" x14ac:dyDescent="0.2">
      <c r="A130" t="str">
        <f t="shared" si="124"/>
        <v>41 Administrative occupations</v>
      </c>
      <c r="B130" s="27">
        <f t="shared" si="125"/>
        <v>-4.449820296782832</v>
      </c>
      <c r="C130" s="27">
        <f t="shared" si="125"/>
        <v>9.2238246385358593</v>
      </c>
      <c r="D130" s="27">
        <f t="shared" si="125"/>
        <v>5.16604399501594</v>
      </c>
      <c r="E130" s="27">
        <f t="shared" si="125"/>
        <v>-0.17566739383642016</v>
      </c>
      <c r="F130" s="27">
        <f t="shared" si="126"/>
        <v>4.9903766011795199</v>
      </c>
      <c r="L130" t="str">
        <f t="shared" si="127"/>
        <v>41 Administrative occupations</v>
      </c>
      <c r="M130" s="27">
        <f t="shared" si="128"/>
        <v>-1.4956907872911245</v>
      </c>
      <c r="N130" s="27">
        <f t="shared" si="128"/>
        <v>8.2482304970719511</v>
      </c>
      <c r="O130" s="27">
        <f t="shared" si="128"/>
        <v>4.5791716238185316</v>
      </c>
      <c r="P130" s="27">
        <f t="shared" si="128"/>
        <v>6.8596841523663343</v>
      </c>
      <c r="Q130" s="27">
        <f t="shared" si="129"/>
        <v>11.438855776184866</v>
      </c>
      <c r="W130" t="str">
        <f t="shared" si="130"/>
        <v>41 Administrative occupations</v>
      </c>
      <c r="X130" s="27">
        <f t="shared" si="131"/>
        <v>-2.954129509491608</v>
      </c>
      <c r="Y130" s="27">
        <f t="shared" si="131"/>
        <v>0.975594141463759</v>
      </c>
      <c r="Z130" s="27">
        <f t="shared" si="131"/>
        <v>0.58687237119758606</v>
      </c>
      <c r="AA130" s="27">
        <f t="shared" si="131"/>
        <v>-7.0353515462029605</v>
      </c>
      <c r="AB130" s="27">
        <f t="shared" si="132"/>
        <v>-6.4484791750053745</v>
      </c>
    </row>
    <row r="131" spans="1:28" x14ac:dyDescent="0.2">
      <c r="A131" t="str">
        <f t="shared" si="124"/>
        <v>42 Secretarial and related occupations</v>
      </c>
      <c r="B131" s="27">
        <f t="shared" si="125"/>
        <v>-3.147980179974553</v>
      </c>
      <c r="C131" s="27">
        <f t="shared" si="125"/>
        <v>0.13479061044218454</v>
      </c>
      <c r="D131" s="27">
        <f t="shared" si="125"/>
        <v>-1.441364993110561</v>
      </c>
      <c r="E131" s="27">
        <f t="shared" si="125"/>
        <v>-6.4957421080678905</v>
      </c>
      <c r="F131" s="27">
        <f t="shared" si="126"/>
        <v>-7.9371071011784515</v>
      </c>
      <c r="L131" t="str">
        <f t="shared" si="127"/>
        <v>42 Secretarial and related occupations</v>
      </c>
      <c r="M131" s="27">
        <f t="shared" si="128"/>
        <v>-0.56097686544174286</v>
      </c>
      <c r="N131" s="27">
        <f t="shared" si="128"/>
        <v>2.3847142635170293E-2</v>
      </c>
      <c r="O131" s="27">
        <f t="shared" si="128"/>
        <v>-0.18379478423368356</v>
      </c>
      <c r="P131" s="27">
        <f t="shared" si="128"/>
        <v>0.32859493089484282</v>
      </c>
      <c r="Q131" s="27">
        <f t="shared" si="129"/>
        <v>0.14480014666115926</v>
      </c>
      <c r="W131" t="str">
        <f t="shared" si="130"/>
        <v>42 Secretarial and related occupations</v>
      </c>
      <c r="X131" s="27">
        <f t="shared" si="131"/>
        <v>-2.5870033145328222</v>
      </c>
      <c r="Y131" s="27">
        <f t="shared" si="131"/>
        <v>0.11094346780701514</v>
      </c>
      <c r="Z131" s="27">
        <f t="shared" si="131"/>
        <v>-1.2575702088768566</v>
      </c>
      <c r="AA131" s="27">
        <f t="shared" si="131"/>
        <v>-6.8243370389627422</v>
      </c>
      <c r="AB131" s="27">
        <f t="shared" si="132"/>
        <v>-8.0819072478395988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-4.8373962914849855E-2</v>
      </c>
      <c r="C132" s="27">
        <f t="shared" si="125"/>
        <v>-1.7772158926929098</v>
      </c>
      <c r="D132" s="27">
        <f t="shared" si="125"/>
        <v>-0.13528613348555751</v>
      </c>
      <c r="E132" s="27">
        <f t="shared" si="125"/>
        <v>1.321159207040786</v>
      </c>
      <c r="F132" s="27">
        <f t="shared" si="126"/>
        <v>1.1858730735552285</v>
      </c>
      <c r="L132" t="str">
        <f t="shared" si="127"/>
        <v>51 Skilled agricultural and related trades</v>
      </c>
      <c r="M132" s="27">
        <f t="shared" si="128"/>
        <v>-0.52788623770040743</v>
      </c>
      <c r="N132" s="27">
        <f t="shared" si="128"/>
        <v>-1.4490280164939406</v>
      </c>
      <c r="O132" s="27">
        <f t="shared" si="128"/>
        <v>-0.30599811787859643</v>
      </c>
      <c r="P132" s="27">
        <f t="shared" si="128"/>
        <v>0.567135693626863</v>
      </c>
      <c r="Q132" s="27">
        <f t="shared" si="129"/>
        <v>0.26113757574826657</v>
      </c>
      <c r="W132" t="str">
        <f t="shared" si="130"/>
        <v>51 Skilled agricultural and related trades</v>
      </c>
      <c r="X132" s="27">
        <f t="shared" si="131"/>
        <v>0.47951227478555691</v>
      </c>
      <c r="Y132" s="27">
        <f t="shared" si="131"/>
        <v>-0.3281878761989625</v>
      </c>
      <c r="Z132" s="27">
        <f t="shared" si="131"/>
        <v>0.17071198439302426</v>
      </c>
      <c r="AA132" s="27">
        <f t="shared" si="131"/>
        <v>0.75402351341393992</v>
      </c>
      <c r="AB132" s="27">
        <f t="shared" si="132"/>
        <v>0.92473549780696418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8.4902116919209902E-3</v>
      </c>
      <c r="C133" s="27">
        <f t="shared" si="125"/>
        <v>-3.892043051517291</v>
      </c>
      <c r="D133" s="27">
        <f t="shared" si="125"/>
        <v>-1.2364442242895208</v>
      </c>
      <c r="E133" s="27">
        <f t="shared" si="125"/>
        <v>-3.3824757410937139</v>
      </c>
      <c r="F133" s="27">
        <f t="shared" si="126"/>
        <v>-4.6189199653832347</v>
      </c>
      <c r="L133" t="str">
        <f t="shared" si="127"/>
        <v>52 Skilled metal, electrical and electronic trades</v>
      </c>
      <c r="M133" s="27">
        <f t="shared" si="128"/>
        <v>-0.45854032153957291</v>
      </c>
      <c r="N133" s="27">
        <f t="shared" si="128"/>
        <v>-3.6432138209595095</v>
      </c>
      <c r="O133" s="27">
        <f t="shared" si="128"/>
        <v>-1.9277775948375577</v>
      </c>
      <c r="P133" s="27">
        <f t="shared" si="128"/>
        <v>-3.7579269060034477</v>
      </c>
      <c r="Q133" s="27">
        <f t="shared" si="129"/>
        <v>-5.6857045008410054</v>
      </c>
      <c r="W133" t="str">
        <f t="shared" si="130"/>
        <v>52 Skilled metal, electrical and electronic trades</v>
      </c>
      <c r="X133" s="27">
        <f t="shared" si="131"/>
        <v>0.46703053323149124</v>
      </c>
      <c r="Y133" s="27">
        <f t="shared" si="131"/>
        <v>-0.24882923055784911</v>
      </c>
      <c r="Z133" s="27">
        <f t="shared" si="131"/>
        <v>0.69133337054812538</v>
      </c>
      <c r="AA133" s="27">
        <f t="shared" si="131"/>
        <v>0.37545116490962349</v>
      </c>
      <c r="AB133" s="27">
        <f t="shared" si="132"/>
        <v>1.066784535457749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-1.7676787214232021</v>
      </c>
      <c r="C134" s="27">
        <f t="shared" si="125"/>
        <v>-5.4366601273058492</v>
      </c>
      <c r="D134" s="27">
        <f t="shared" si="125"/>
        <v>-1.6600983217024918</v>
      </c>
      <c r="E134" s="27">
        <f t="shared" si="125"/>
        <v>-4.4608582041697034</v>
      </c>
      <c r="F134" s="27">
        <f t="shared" si="126"/>
        <v>-6.1209565258721952</v>
      </c>
      <c r="L134" t="str">
        <f t="shared" si="127"/>
        <v>53 Skilled construction and building trades</v>
      </c>
      <c r="M134" s="27">
        <f t="shared" si="128"/>
        <v>-1.813324884083471</v>
      </c>
      <c r="N134" s="27">
        <f t="shared" si="128"/>
        <v>-5.7486985117198799</v>
      </c>
      <c r="O134" s="27">
        <f t="shared" si="128"/>
        <v>-1.3514810332445961</v>
      </c>
      <c r="P134" s="27">
        <f t="shared" si="128"/>
        <v>-4.4735599962127672</v>
      </c>
      <c r="Q134" s="27">
        <f t="shared" si="129"/>
        <v>-5.8250410294573634</v>
      </c>
      <c r="W134" t="str">
        <f t="shared" si="130"/>
        <v>53 Skilled construction and building trades</v>
      </c>
      <c r="X134" s="27">
        <f t="shared" si="131"/>
        <v>4.5646162660238354E-2</v>
      </c>
      <c r="Y134" s="27">
        <f t="shared" si="131"/>
        <v>0.31203838441405179</v>
      </c>
      <c r="Z134" s="27">
        <f t="shared" si="131"/>
        <v>-0.30861728845795211</v>
      </c>
      <c r="AA134" s="27">
        <f t="shared" si="131"/>
        <v>1.2701792043093352E-2</v>
      </c>
      <c r="AB134" s="27">
        <f t="shared" si="132"/>
        <v>-0.29591549641485876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-3.7454593042102573</v>
      </c>
      <c r="C135" s="27">
        <f t="shared" si="125"/>
        <v>-0.19808013729713281</v>
      </c>
      <c r="D135" s="27">
        <f t="shared" si="125"/>
        <v>0.13355432658042332</v>
      </c>
      <c r="E135" s="27">
        <f t="shared" si="125"/>
        <v>-0.97138799367414208</v>
      </c>
      <c r="F135" s="27">
        <f t="shared" si="126"/>
        <v>-0.83783366709371876</v>
      </c>
      <c r="L135" t="str">
        <f t="shared" si="127"/>
        <v>54 Textiles, printing and other skilled trades</v>
      </c>
      <c r="M135" s="27">
        <f t="shared" si="128"/>
        <v>-2.8244317901005402</v>
      </c>
      <c r="N135" s="27">
        <f t="shared" si="128"/>
        <v>-0.76579409920390518</v>
      </c>
      <c r="O135" s="27">
        <f t="shared" si="128"/>
        <v>0.32802674134157606</v>
      </c>
      <c r="P135" s="27">
        <f t="shared" si="128"/>
        <v>-0.9394393749151817</v>
      </c>
      <c r="Q135" s="27">
        <f t="shared" si="129"/>
        <v>-0.61141263357360565</v>
      </c>
      <c r="W135" t="str">
        <f t="shared" si="130"/>
        <v>54 Textiles, printing and other skilled trades</v>
      </c>
      <c r="X135" s="27">
        <f t="shared" si="131"/>
        <v>-0.92102751410976502</v>
      </c>
      <c r="Y135" s="27">
        <f t="shared" si="131"/>
        <v>0.56771396190678125</v>
      </c>
      <c r="Z135" s="27">
        <f t="shared" si="131"/>
        <v>-0.19447241476116339</v>
      </c>
      <c r="AA135" s="27">
        <f t="shared" si="131"/>
        <v>-3.1948618758953273E-2</v>
      </c>
      <c r="AB135" s="27">
        <f t="shared" si="132"/>
        <v>-0.22642103352011667</v>
      </c>
    </row>
    <row r="136" spans="1:28" x14ac:dyDescent="0.2">
      <c r="A136" t="str">
        <f t="shared" si="124"/>
        <v>61 Caring personal service occupations</v>
      </c>
      <c r="B136" s="27">
        <f t="shared" si="125"/>
        <v>3.0225007058680688</v>
      </c>
      <c r="C136" s="27">
        <f t="shared" si="125"/>
        <v>-1.9508698868999659</v>
      </c>
      <c r="D136" s="27">
        <f t="shared" si="125"/>
        <v>3.3156129685615952</v>
      </c>
      <c r="E136" s="27">
        <f t="shared" si="125"/>
        <v>8.4604200650898918</v>
      </c>
      <c r="F136" s="27">
        <f t="shared" si="126"/>
        <v>11.776033033651487</v>
      </c>
      <c r="L136" t="str">
        <f t="shared" si="127"/>
        <v>61 Caring personal service occupations</v>
      </c>
      <c r="M136" s="27">
        <f t="shared" si="128"/>
        <v>1.2362978757997141</v>
      </c>
      <c r="N136" s="27">
        <f t="shared" si="128"/>
        <v>-0.37201102411484754</v>
      </c>
      <c r="O136" s="27">
        <f t="shared" si="128"/>
        <v>2.371512668472846</v>
      </c>
      <c r="P136" s="27">
        <f t="shared" si="128"/>
        <v>2.3798769659923966</v>
      </c>
      <c r="Q136" s="27">
        <f t="shared" si="129"/>
        <v>4.7513896344652427</v>
      </c>
      <c r="W136" t="str">
        <f t="shared" si="130"/>
        <v>61 Caring personal service occupations</v>
      </c>
      <c r="X136" s="27">
        <f t="shared" si="131"/>
        <v>1.7862028300683193</v>
      </c>
      <c r="Y136" s="27">
        <f t="shared" si="131"/>
        <v>-1.5788588627851112</v>
      </c>
      <c r="Z136" s="27">
        <f t="shared" si="131"/>
        <v>0.94410030008874912</v>
      </c>
      <c r="AA136" s="27">
        <f t="shared" si="131"/>
        <v>6.0805430990975111</v>
      </c>
      <c r="AB136" s="27">
        <f t="shared" si="132"/>
        <v>7.0246433991862602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4.0280138741198286</v>
      </c>
      <c r="C137" s="27">
        <f t="shared" si="125"/>
        <v>-1.374155070654389</v>
      </c>
      <c r="D137" s="27">
        <f t="shared" si="125"/>
        <v>-3.5980762826870176</v>
      </c>
      <c r="E137" s="27">
        <f t="shared" si="125"/>
        <v>-1.3055876595784</v>
      </c>
      <c r="F137" s="27">
        <f t="shared" si="126"/>
        <v>-4.9036639422654176</v>
      </c>
      <c r="L137" t="str">
        <f t="shared" si="127"/>
        <v>62 Leisure, travel and related personal service occupations</v>
      </c>
      <c r="M137" s="27">
        <f t="shared" si="128"/>
        <v>1.2739001106686922</v>
      </c>
      <c r="N137" s="27">
        <f t="shared" si="128"/>
        <v>0.35084529334439019</v>
      </c>
      <c r="O137" s="27">
        <f t="shared" si="128"/>
        <v>-0.65290996449064131</v>
      </c>
      <c r="P137" s="27">
        <f t="shared" si="128"/>
        <v>0.45139468980074682</v>
      </c>
      <c r="Q137" s="27">
        <f t="shared" si="129"/>
        <v>-0.2015152746898945</v>
      </c>
      <c r="W137" t="str">
        <f t="shared" si="130"/>
        <v>62 Leisure, travel and related personal service occupations</v>
      </c>
      <c r="X137" s="27">
        <f t="shared" si="131"/>
        <v>2.7541137634512118</v>
      </c>
      <c r="Y137" s="27">
        <f t="shared" si="131"/>
        <v>-1.7250003639988414</v>
      </c>
      <c r="Z137" s="27">
        <f t="shared" si="131"/>
        <v>-2.9451663181963799</v>
      </c>
      <c r="AA137" s="27">
        <f t="shared" si="131"/>
        <v>-1.756982349379129</v>
      </c>
      <c r="AB137" s="27">
        <f t="shared" si="132"/>
        <v>-4.7021486675755089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-0.17645799442413956</v>
      </c>
      <c r="C138" s="27">
        <f t="shared" si="125"/>
        <v>0.27712939324499408</v>
      </c>
      <c r="D138" s="27">
        <f t="shared" si="125"/>
        <v>-0.33866870618060663</v>
      </c>
      <c r="E138" s="27">
        <f t="shared" si="125"/>
        <v>8.5601088220083055E-2</v>
      </c>
      <c r="F138" s="27">
        <f t="shared" si="126"/>
        <v>-0.25306761796052357</v>
      </c>
      <c r="L138" t="str">
        <f t="shared" si="127"/>
        <v>63 Community and civil enforcement occupations</v>
      </c>
      <c r="M138" s="27">
        <f t="shared" si="128"/>
        <v>-0.23359048886177702</v>
      </c>
      <c r="N138" s="27">
        <f t="shared" si="128"/>
        <v>0.32305222118489751</v>
      </c>
      <c r="O138" s="27">
        <f t="shared" si="128"/>
        <v>-0.41613448661302321</v>
      </c>
      <c r="P138" s="27">
        <f t="shared" si="128"/>
        <v>9.413126954085993E-2</v>
      </c>
      <c r="Q138" s="27">
        <f t="shared" si="129"/>
        <v>-0.32200321707216328</v>
      </c>
      <c r="W138" t="str">
        <f t="shared" si="130"/>
        <v>63 Community and civil enforcement occupations</v>
      </c>
      <c r="X138" s="27">
        <f t="shared" si="131"/>
        <v>5.7132494437638515E-2</v>
      </c>
      <c r="Y138" s="27">
        <f t="shared" si="131"/>
        <v>-4.5922827939905986E-2</v>
      </c>
      <c r="Z138" s="27">
        <f t="shared" si="131"/>
        <v>7.7465780432418752E-2</v>
      </c>
      <c r="AA138" s="27">
        <f t="shared" si="131"/>
        <v>-8.5301813207768751E-3</v>
      </c>
      <c r="AB138" s="27">
        <f t="shared" si="132"/>
        <v>6.8935599111641876E-2</v>
      </c>
    </row>
    <row r="139" spans="1:28" x14ac:dyDescent="0.2">
      <c r="A139" t="str">
        <f t="shared" si="124"/>
        <v>71 Sales occupations</v>
      </c>
      <c r="B139" s="27">
        <f t="shared" si="125"/>
        <v>0.28825207908437278</v>
      </c>
      <c r="C139" s="27">
        <f t="shared" si="125"/>
        <v>-2.4811872848503498</v>
      </c>
      <c r="D139" s="27">
        <f t="shared" si="125"/>
        <v>-3.2482877375645103</v>
      </c>
      <c r="E139" s="27">
        <f t="shared" si="125"/>
        <v>-3.4231312415778206</v>
      </c>
      <c r="F139" s="27">
        <f t="shared" si="126"/>
        <v>-6.6714189791423308</v>
      </c>
      <c r="L139" t="str">
        <f t="shared" si="127"/>
        <v>71 Sales occupations</v>
      </c>
      <c r="M139" s="27">
        <f t="shared" si="128"/>
        <v>3.7281811624996806</v>
      </c>
      <c r="N139" s="27">
        <f t="shared" si="128"/>
        <v>-1.4983112348278382</v>
      </c>
      <c r="O139" s="27">
        <f t="shared" si="128"/>
        <v>-0.58420576960092419</v>
      </c>
      <c r="P139" s="27">
        <f t="shared" si="128"/>
        <v>-9.8042769887509706E-2</v>
      </c>
      <c r="Q139" s="27">
        <f t="shared" si="129"/>
        <v>-0.68224853948843389</v>
      </c>
      <c r="W139" t="str">
        <f t="shared" si="130"/>
        <v>71 Sales occupations</v>
      </c>
      <c r="X139" s="27">
        <f t="shared" si="131"/>
        <v>-3.4399290834154783</v>
      </c>
      <c r="Y139" s="27">
        <f t="shared" si="131"/>
        <v>-0.98287605002241918</v>
      </c>
      <c r="Z139" s="27">
        <f t="shared" si="131"/>
        <v>-2.6640819679637175</v>
      </c>
      <c r="AA139" s="27">
        <f t="shared" si="131"/>
        <v>-3.3250884716902576</v>
      </c>
      <c r="AB139" s="27">
        <f t="shared" si="132"/>
        <v>-5.9891704396539751</v>
      </c>
    </row>
    <row r="140" spans="1:28" x14ac:dyDescent="0.2">
      <c r="A140" t="str">
        <f t="shared" si="124"/>
        <v>72 Customer service occupations</v>
      </c>
      <c r="B140" s="27">
        <f t="shared" si="125"/>
        <v>0.82912832530760383</v>
      </c>
      <c r="C140" s="27">
        <f t="shared" si="125"/>
        <v>1.506810801053085</v>
      </c>
      <c r="D140" s="27">
        <f t="shared" si="125"/>
        <v>2.7454265388240877</v>
      </c>
      <c r="E140" s="27">
        <f t="shared" si="125"/>
        <v>3.1806370936624653</v>
      </c>
      <c r="F140" s="27">
        <f t="shared" si="126"/>
        <v>5.926063632486553</v>
      </c>
      <c r="L140" t="str">
        <f t="shared" si="127"/>
        <v>72 Customer service occupations</v>
      </c>
      <c r="M140" s="27">
        <f t="shared" si="128"/>
        <v>-0.80469901534078936</v>
      </c>
      <c r="N140" s="27">
        <f t="shared" si="128"/>
        <v>1.9159766710343842</v>
      </c>
      <c r="O140" s="27">
        <f t="shared" si="128"/>
        <v>2.5865723480588585</v>
      </c>
      <c r="P140" s="27">
        <f t="shared" si="128"/>
        <v>2.2982655357623152</v>
      </c>
      <c r="Q140" s="27">
        <f t="shared" si="129"/>
        <v>4.8848378838211737</v>
      </c>
      <c r="W140" t="str">
        <f t="shared" si="130"/>
        <v>72 Customer service occupations</v>
      </c>
      <c r="X140" s="27">
        <f t="shared" si="131"/>
        <v>1.6338273406484358</v>
      </c>
      <c r="Y140" s="27">
        <f t="shared" si="131"/>
        <v>-0.40916586998128324</v>
      </c>
      <c r="Z140" s="27">
        <f t="shared" si="131"/>
        <v>0.15885419076520968</v>
      </c>
      <c r="AA140" s="27">
        <f t="shared" si="131"/>
        <v>0.88237155790017319</v>
      </c>
      <c r="AB140" s="27">
        <f t="shared" si="132"/>
        <v>1.0412257486653829</v>
      </c>
    </row>
    <row r="141" spans="1:28" x14ac:dyDescent="0.2">
      <c r="A141" t="str">
        <f t="shared" si="124"/>
        <v>81 Process, plant and machine operatives</v>
      </c>
      <c r="B141" s="27">
        <f t="shared" si="125"/>
        <v>-2.5410104379534175</v>
      </c>
      <c r="C141" s="27">
        <f t="shared" si="125"/>
        <v>-3.0395522274220781</v>
      </c>
      <c r="D141" s="27">
        <f t="shared" si="125"/>
        <v>1.1921054391223009</v>
      </c>
      <c r="E141" s="27">
        <f t="shared" si="125"/>
        <v>-3.4230458023255679</v>
      </c>
      <c r="F141" s="27">
        <f t="shared" si="126"/>
        <v>-2.2309403632032669</v>
      </c>
      <c r="L141" t="str">
        <f t="shared" si="127"/>
        <v>81 Process, plant and machine operatives</v>
      </c>
      <c r="M141" s="27">
        <f t="shared" si="128"/>
        <v>-2.409499726688388</v>
      </c>
      <c r="N141" s="27">
        <f t="shared" si="128"/>
        <v>-1.7464594952698427</v>
      </c>
      <c r="O141" s="27">
        <f t="shared" si="128"/>
        <v>-0.51306765732168813</v>
      </c>
      <c r="P141" s="27">
        <f t="shared" si="128"/>
        <v>-2.9989216105499565</v>
      </c>
      <c r="Q141" s="27">
        <f t="shared" si="129"/>
        <v>-3.5119892678716447</v>
      </c>
      <c r="W141" t="str">
        <f t="shared" si="130"/>
        <v>81 Process, plant and machine operatives</v>
      </c>
      <c r="X141" s="27">
        <f t="shared" si="131"/>
        <v>-0.13151071126506331</v>
      </c>
      <c r="Y141" s="27">
        <f t="shared" si="131"/>
        <v>-1.2930927321523704</v>
      </c>
      <c r="Z141" s="27">
        <f t="shared" si="131"/>
        <v>1.7051730964440441</v>
      </c>
      <c r="AA141" s="27">
        <f t="shared" si="131"/>
        <v>-0.42412419177559357</v>
      </c>
      <c r="AB141" s="27">
        <f t="shared" si="132"/>
        <v>1.2810489046684506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-0.28280446425920758</v>
      </c>
      <c r="C142" s="27">
        <f t="shared" si="125"/>
        <v>-2.8763364775471487</v>
      </c>
      <c r="D142" s="27">
        <f t="shared" si="125"/>
        <v>0.41808918910724202</v>
      </c>
      <c r="E142" s="27">
        <f t="shared" si="125"/>
        <v>-2.2985091313449288</v>
      </c>
      <c r="F142" s="27">
        <f t="shared" si="126"/>
        <v>-1.8804199422376868</v>
      </c>
      <c r="L142" t="str">
        <f t="shared" si="127"/>
        <v>82 Transport and mobile machine drivers and operatives</v>
      </c>
      <c r="M142" s="27">
        <f t="shared" si="128"/>
        <v>-0.11813897062331336</v>
      </c>
      <c r="N142" s="27">
        <f t="shared" si="128"/>
        <v>-2.8692456021849893</v>
      </c>
      <c r="O142" s="27">
        <f t="shared" si="128"/>
        <v>-0.29892704102124412</v>
      </c>
      <c r="P142" s="27">
        <f t="shared" si="128"/>
        <v>-2.6618727749460831</v>
      </c>
      <c r="Q142" s="27">
        <f t="shared" si="129"/>
        <v>-2.9607998159673272</v>
      </c>
      <c r="W142" t="str">
        <f t="shared" si="130"/>
        <v>82 Transport and mobile machine drivers and operatives</v>
      </c>
      <c r="X142" s="27">
        <f t="shared" si="131"/>
        <v>-0.16466549363594041</v>
      </c>
      <c r="Y142" s="27">
        <f t="shared" si="131"/>
        <v>-7.090875362176785E-3</v>
      </c>
      <c r="Z142" s="27">
        <f t="shared" si="131"/>
        <v>0.71701623012850568</v>
      </c>
      <c r="AA142" s="27">
        <f t="shared" si="131"/>
        <v>0.36336364360117068</v>
      </c>
      <c r="AB142" s="27">
        <f t="shared" si="132"/>
        <v>1.0803798737296764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-3.2711981841815891</v>
      </c>
      <c r="C143" s="27">
        <f t="shared" si="125"/>
        <v>-1.9163780899447502</v>
      </c>
      <c r="D143" s="27">
        <f t="shared" si="125"/>
        <v>16.963486417539148</v>
      </c>
      <c r="E143" s="27">
        <f t="shared" si="125"/>
        <v>4.2266536230786684</v>
      </c>
      <c r="F143" s="27">
        <f t="shared" si="126"/>
        <v>21.190140040617816</v>
      </c>
      <c r="L143" t="str">
        <f t="shared" si="127"/>
        <v>91 Elementary trades and related occupations</v>
      </c>
      <c r="M143" s="27">
        <f t="shared" si="128"/>
        <v>-2.2125811879520398</v>
      </c>
      <c r="N143" s="27">
        <f t="shared" si="128"/>
        <v>-0.82556507398998136</v>
      </c>
      <c r="O143" s="27">
        <f t="shared" si="128"/>
        <v>5.4579568515832193</v>
      </c>
      <c r="P143" s="27">
        <f t="shared" si="128"/>
        <v>1.3537489406904157</v>
      </c>
      <c r="Q143" s="27">
        <f t="shared" si="129"/>
        <v>6.811705792273635</v>
      </c>
      <c r="W143" t="str">
        <f t="shared" si="130"/>
        <v>91 Elementary trades and related occupations</v>
      </c>
      <c r="X143" s="27">
        <f t="shared" si="131"/>
        <v>-1.0586169962295138</v>
      </c>
      <c r="Y143" s="27">
        <f t="shared" si="131"/>
        <v>-1.0908130159547644</v>
      </c>
      <c r="Z143" s="27">
        <f t="shared" si="131"/>
        <v>11.505529565955911</v>
      </c>
      <c r="AA143" s="27">
        <f t="shared" si="131"/>
        <v>2.8729046823882562</v>
      </c>
      <c r="AB143" s="27">
        <f t="shared" si="132"/>
        <v>14.378434248344167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-5.2654628257961491</v>
      </c>
      <c r="C144" s="27">
        <f t="shared" si="125"/>
        <v>-9.0128071130367573</v>
      </c>
      <c r="D144" s="27">
        <f t="shared" si="125"/>
        <v>-14.171920672867969</v>
      </c>
      <c r="E144" s="27">
        <f t="shared" si="125"/>
        <v>-10.603052429446734</v>
      </c>
      <c r="F144" s="27">
        <f t="shared" si="126"/>
        <v>-24.774973102314704</v>
      </c>
      <c r="L144" t="str">
        <f t="shared" si="127"/>
        <v>92 Elementary administration and service occupations</v>
      </c>
      <c r="M144" s="27">
        <f t="shared" si="128"/>
        <v>-3.9410620002218621</v>
      </c>
      <c r="N144" s="27">
        <f t="shared" si="128"/>
        <v>-2.538751244745967</v>
      </c>
      <c r="O144" s="27">
        <f t="shared" si="128"/>
        <v>-2.033238915010827</v>
      </c>
      <c r="P144" s="27">
        <f t="shared" si="128"/>
        <v>-4.0753387291927865</v>
      </c>
      <c r="Q144" s="27">
        <f t="shared" si="129"/>
        <v>-6.1085776442036135</v>
      </c>
      <c r="W144" t="str">
        <f t="shared" si="130"/>
        <v>92 Elementary administration and service occupations</v>
      </c>
      <c r="X144" s="27">
        <f t="shared" si="131"/>
        <v>-1.3244008255741946</v>
      </c>
      <c r="Y144" s="27">
        <f t="shared" si="131"/>
        <v>-6.47405586829084</v>
      </c>
      <c r="Z144" s="27">
        <f t="shared" si="131"/>
        <v>-12.138681757857086</v>
      </c>
      <c r="AA144" s="27">
        <f t="shared" si="131"/>
        <v>-6.5277137002539973</v>
      </c>
      <c r="AB144" s="27">
        <f t="shared" si="132"/>
        <v>-18.666395458111083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47.45600000000104</v>
      </c>
      <c r="C146" s="29">
        <f t="shared" ref="C146" si="133">D35-C35</f>
        <v>12.488999999998896</v>
      </c>
      <c r="D146" s="29">
        <f>E35-D35</f>
        <v>15.655000000000655</v>
      </c>
      <c r="E146" s="29">
        <f>F35-E35</f>
        <v>35.791999999999462</v>
      </c>
      <c r="F146" s="29">
        <f t="shared" ref="F146" si="134">F35-D35</f>
        <v>51.447000000000116</v>
      </c>
      <c r="L146" s="24" t="str">
        <f>L35</f>
        <v>All occupations</v>
      </c>
      <c r="M146" s="29">
        <f>N35-M35</f>
        <v>22.652130660508078</v>
      </c>
      <c r="N146" s="29">
        <f t="shared" ref="N146" si="135">O35-N35</f>
        <v>5.3422110008457366</v>
      </c>
      <c r="O146" s="29">
        <f>P35-O35</f>
        <v>5.8778420992088058</v>
      </c>
      <c r="P146" s="29">
        <f>Q35-P35</f>
        <v>11.823088499944106</v>
      </c>
      <c r="Q146" s="29">
        <f t="shared" ref="Q146" si="136">Q35-O35</f>
        <v>17.700930599152912</v>
      </c>
      <c r="W146" s="24" t="str">
        <f>W35</f>
        <v>All occupations</v>
      </c>
      <c r="X146" s="29">
        <f>Y35-X35</f>
        <v>24.803869339492962</v>
      </c>
      <c r="Y146" s="29">
        <f t="shared" ref="Y146" si="137">Z35-Y35</f>
        <v>7.1467889991532729</v>
      </c>
      <c r="Z146" s="29">
        <f>AA35-Z35</f>
        <v>9.7771579007915079</v>
      </c>
      <c r="AA146" s="29">
        <f>AB35-AA35</f>
        <v>23.968911500055128</v>
      </c>
      <c r="AB146" s="29">
        <f t="shared" ref="AB146" si="138">AB35-Z35</f>
        <v>33.746069400846636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68.112195727048515</v>
      </c>
      <c r="C153" s="11">
        <f t="shared" ref="C153:F153" si="143">C8</f>
        <v>80.699441391628952</v>
      </c>
      <c r="D153" s="11">
        <f t="shared" si="143"/>
        <v>86.656221453364935</v>
      </c>
      <c r="E153" s="11">
        <f t="shared" si="143"/>
        <v>77.625810969325485</v>
      </c>
      <c r="F153" s="11">
        <f t="shared" si="143"/>
        <v>84.211843115844459</v>
      </c>
      <c r="H153" s="40">
        <f>IF(D$151-B$151 &lt;&gt; 0,(EXP(LN(D153/B153)/(D$151-B$151))-1)*100,0)</f>
        <v>4.9336968496680011</v>
      </c>
      <c r="I153" s="40">
        <f>IF(F$151-D$151 &lt;&gt; 0,(EXP(LN(F153/D153)/(F$151-D$151))-1)*100,0)</f>
        <v>-0.19057316132745639</v>
      </c>
      <c r="L153" s="10" t="str">
        <f>L8</f>
        <v>11 Corporate managers and directors</v>
      </c>
      <c r="M153" s="11">
        <f>M8</f>
        <v>46.144289045357766</v>
      </c>
      <c r="N153" s="11">
        <f t="shared" ref="N153:Q153" si="144">N8</f>
        <v>53.230223465068498</v>
      </c>
      <c r="O153" s="11">
        <f t="shared" si="144"/>
        <v>56.701717238521368</v>
      </c>
      <c r="P153" s="11">
        <f t="shared" si="144"/>
        <v>48.266822301130496</v>
      </c>
      <c r="Q153" s="11">
        <f t="shared" si="144"/>
        <v>49.4886027020518</v>
      </c>
      <c r="S153" s="40">
        <f>IF(O$151-M$151 &lt;&gt; 0,(EXP(LN(O153/M153)/(O$151-M$151))-1)*100,0)</f>
        <v>4.2067018256796596</v>
      </c>
      <c r="T153" s="40">
        <f>IF(Q$151-O$151 &lt;&gt; 0,(EXP(LN(Q153/O153)/(Q$151-O$151))-1)*100,0)</f>
        <v>-0.90297911439460865</v>
      </c>
      <c r="W153" s="10" t="str">
        <f>W8</f>
        <v>11 Corporate managers and directors</v>
      </c>
      <c r="X153" s="11">
        <f>X8</f>
        <v>21.967906681690867</v>
      </c>
      <c r="Y153" s="11">
        <f t="shared" ref="Y153:AB153" si="145">Y8</f>
        <v>27.469217926560457</v>
      </c>
      <c r="Z153" s="11">
        <f t="shared" si="145"/>
        <v>29.954504214843492</v>
      </c>
      <c r="AA153" s="11">
        <f t="shared" si="145"/>
        <v>29.35898866819506</v>
      </c>
      <c r="AB153" s="11">
        <f t="shared" si="145"/>
        <v>34.723240413792595</v>
      </c>
      <c r="AD153" s="40">
        <f>IF(Z$151-X$151 &lt;&gt; 0,(EXP(LN(Z153/X153)/(Z$151-X$151))-1)*100,0)</f>
        <v>6.3983007780492152</v>
      </c>
      <c r="AE153" s="40">
        <f>IF(AB$151-Z$151 &lt;&gt; 0,(EXP(LN(AB153/Z153)/(AB$151-Z$151))-1)*100,0)</f>
        <v>0.98972914633703724</v>
      </c>
    </row>
    <row r="154" spans="1:31" x14ac:dyDescent="0.2">
      <c r="A154" s="10" t="str">
        <f t="shared" si="142"/>
        <v>12 Other managers and proprietors</v>
      </c>
      <c r="B154" s="11">
        <f t="shared" si="142"/>
        <v>34.71826655537064</v>
      </c>
      <c r="C154" s="11">
        <f t="shared" ref="C154:F178" si="146">C9</f>
        <v>37.49542166536849</v>
      </c>
      <c r="D154" s="11">
        <f t="shared" si="146"/>
        <v>38.431576393922803</v>
      </c>
      <c r="E154" s="11">
        <f t="shared" si="146"/>
        <v>38.200219500562781</v>
      </c>
      <c r="F154" s="11">
        <f t="shared" si="146"/>
        <v>42.429811090748828</v>
      </c>
      <c r="H154" s="40">
        <f t="shared" ref="H154:H177" si="147">IF(D$151-B$151 &lt;&gt; 0,(EXP(LN(D154/B154)/(D$151-B$151))-1)*100,0)</f>
        <v>2.053060425988007</v>
      </c>
      <c r="I154" s="40">
        <f t="shared" ref="I154:I180" si="148">IF(F$151-D$151 &lt;&gt; 0,(EXP(LN(F154/D154)/(F$151-D$151))-1)*100,0)</f>
        <v>0.66199344294783913</v>
      </c>
      <c r="L154" s="10" t="str">
        <f t="shared" ref="L154:Q154" si="149">L9</f>
        <v>12 Other managers and proprietors</v>
      </c>
      <c r="M154" s="11">
        <f t="shared" si="149"/>
        <v>20.552702923633209</v>
      </c>
      <c r="N154" s="11">
        <f t="shared" si="149"/>
        <v>21.371509295682436</v>
      </c>
      <c r="O154" s="11">
        <f t="shared" si="149"/>
        <v>21.686763896169378</v>
      </c>
      <c r="P154" s="11">
        <f t="shared" si="149"/>
        <v>23.372164166493214</v>
      </c>
      <c r="Q154" s="11">
        <f t="shared" si="149"/>
        <v>25.899370009321061</v>
      </c>
      <c r="S154" s="40">
        <f t="shared" ref="S154:S177" si="150">IF(O$151-M$151 &lt;&gt; 0,(EXP(LN(O154/M154)/(O$151-M$151))-1)*100,0)</f>
        <v>1.0799832542986998</v>
      </c>
      <c r="T154" s="40">
        <f t="shared" ref="T154:T177" si="151">IF(Q$151-O$151 &lt;&gt; 0,(EXP(LN(Q154/O154)/(Q$151-O$151))-1)*100,0)</f>
        <v>1.1904739237834194</v>
      </c>
      <c r="W154" s="10" t="str">
        <f t="shared" ref="W154:AB154" si="152">W9</f>
        <v>12 Other managers and proprietors</v>
      </c>
      <c r="X154" s="11">
        <f t="shared" si="152"/>
        <v>14.165563631737463</v>
      </c>
      <c r="Y154" s="11">
        <f t="shared" si="152"/>
        <v>16.123912369686071</v>
      </c>
      <c r="Z154" s="11">
        <f t="shared" si="152"/>
        <v>16.744812497753422</v>
      </c>
      <c r="AA154" s="11">
        <f t="shared" si="152"/>
        <v>14.828055334069584</v>
      </c>
      <c r="AB154" s="11">
        <f t="shared" si="152"/>
        <v>16.530441081427767</v>
      </c>
      <c r="AD154" s="40">
        <f t="shared" ref="AD154:AD177" si="153">IF(Z$151-X$151 &lt;&gt; 0,(EXP(LN(Z154/X154)/(Z$151-X$151))-1)*100,0)</f>
        <v>3.4020826066591958</v>
      </c>
      <c r="AE154" s="40">
        <f t="shared" ref="AE154:AE177" si="154">IF(AB$151-Z$151 &lt;&gt; 0,(EXP(LN(AB154/Z154)/(AB$151-Z$151))-1)*100,0)</f>
        <v>-8.5862540394099351E-2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51.126146735683214</v>
      </c>
      <c r="C155" s="11">
        <f t="shared" si="146"/>
        <v>61.389845078346667</v>
      </c>
      <c r="D155" s="11">
        <f t="shared" si="146"/>
        <v>65.878499254420475</v>
      </c>
      <c r="E155" s="11">
        <f t="shared" si="146"/>
        <v>80.498071894400127</v>
      </c>
      <c r="F155" s="11">
        <f t="shared" si="146"/>
        <v>91.815532645717767</v>
      </c>
      <c r="H155" s="40">
        <f t="shared" si="147"/>
        <v>5.2010627217888628</v>
      </c>
      <c r="I155" s="40">
        <f t="shared" si="148"/>
        <v>2.2378004293557074</v>
      </c>
      <c r="L155" s="10" t="str">
        <f t="shared" ref="L155:Q155" si="155">L10</f>
        <v>21 Science, research, engineering and technology professionals</v>
      </c>
      <c r="M155" s="11">
        <f t="shared" si="155"/>
        <v>40.14653703577811</v>
      </c>
      <c r="N155" s="11">
        <f t="shared" si="155"/>
        <v>49.206372227471533</v>
      </c>
      <c r="O155" s="11">
        <f t="shared" si="155"/>
        <v>50.327491177790982</v>
      </c>
      <c r="P155" s="11">
        <f t="shared" si="155"/>
        <v>59.403975778966618</v>
      </c>
      <c r="Q155" s="11">
        <f t="shared" si="155"/>
        <v>65.547812724218815</v>
      </c>
      <c r="S155" s="40">
        <f t="shared" si="150"/>
        <v>4.6240284981853508</v>
      </c>
      <c r="T155" s="40">
        <f t="shared" si="151"/>
        <v>1.7771287718580941</v>
      </c>
      <c r="W155" s="10" t="str">
        <f t="shared" ref="W155:AB155" si="156">W10</f>
        <v>21 Science, research, engineering and technology professionals</v>
      </c>
      <c r="X155" s="11">
        <f t="shared" si="156"/>
        <v>10.979609699905184</v>
      </c>
      <c r="Y155" s="11">
        <f t="shared" si="156"/>
        <v>12.183472850875138</v>
      </c>
      <c r="Z155" s="11">
        <f t="shared" si="156"/>
        <v>15.551008076629481</v>
      </c>
      <c r="AA155" s="11">
        <f t="shared" si="156"/>
        <v>21.094096115433505</v>
      </c>
      <c r="AB155" s="11">
        <f t="shared" si="156"/>
        <v>26.267719921498895</v>
      </c>
      <c r="AD155" s="40">
        <f t="shared" si="153"/>
        <v>7.2097612695385616</v>
      </c>
      <c r="AE155" s="40">
        <f t="shared" si="154"/>
        <v>3.556553635049009</v>
      </c>
    </row>
    <row r="156" spans="1:31" x14ac:dyDescent="0.2">
      <c r="A156" s="10" t="str">
        <f t="shared" si="142"/>
        <v>22 Health professionals</v>
      </c>
      <c r="B156" s="11">
        <f t="shared" si="142"/>
        <v>44.793326128243443</v>
      </c>
      <c r="C156" s="11">
        <f t="shared" si="146"/>
        <v>52.771857296306187</v>
      </c>
      <c r="D156" s="11">
        <f t="shared" si="146"/>
        <v>53.948760395568023</v>
      </c>
      <c r="E156" s="11">
        <f t="shared" si="146"/>
        <v>53.022742433604385</v>
      </c>
      <c r="F156" s="11">
        <f t="shared" si="146"/>
        <v>57.644395696297231</v>
      </c>
      <c r="H156" s="40">
        <f t="shared" si="147"/>
        <v>3.789550623694149</v>
      </c>
      <c r="I156" s="40">
        <f t="shared" si="148"/>
        <v>0.44269912951249157</v>
      </c>
      <c r="L156" s="10" t="str">
        <f t="shared" ref="L156:Q156" si="157">L11</f>
        <v>22 Health professionals</v>
      </c>
      <c r="M156" s="11">
        <f t="shared" si="157"/>
        <v>11.850055571237817</v>
      </c>
      <c r="N156" s="11">
        <f t="shared" si="157"/>
        <v>14.041125188875309</v>
      </c>
      <c r="O156" s="11">
        <f t="shared" si="157"/>
        <v>16.160242534312736</v>
      </c>
      <c r="P156" s="11">
        <f t="shared" si="157"/>
        <v>15.725369831139357</v>
      </c>
      <c r="Q156" s="11">
        <f t="shared" si="157"/>
        <v>16.846019367908102</v>
      </c>
      <c r="S156" s="40">
        <f t="shared" si="150"/>
        <v>6.4009480190392765</v>
      </c>
      <c r="T156" s="40">
        <f t="shared" si="151"/>
        <v>0.27745304585804487</v>
      </c>
      <c r="W156" s="10" t="str">
        <f t="shared" ref="W156:AB156" si="158">W11</f>
        <v>22 Health professionals</v>
      </c>
      <c r="X156" s="11">
        <f t="shared" si="158"/>
        <v>32.943270557005604</v>
      </c>
      <c r="Y156" s="11">
        <f t="shared" si="158"/>
        <v>38.730732107430889</v>
      </c>
      <c r="Z156" s="11">
        <f t="shared" si="158"/>
        <v>37.788517861255265</v>
      </c>
      <c r="AA156" s="11">
        <f t="shared" si="158"/>
        <v>37.297372602465018</v>
      </c>
      <c r="AB156" s="11">
        <f t="shared" si="158"/>
        <v>40.798376328389104</v>
      </c>
      <c r="AD156" s="40">
        <f t="shared" si="153"/>
        <v>2.7823703434713964</v>
      </c>
      <c r="AE156" s="40">
        <f t="shared" si="154"/>
        <v>0.51222064436189374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49.231783331321296</v>
      </c>
      <c r="C157" s="11">
        <f t="shared" si="146"/>
        <v>53.072970496239741</v>
      </c>
      <c r="D157" s="11">
        <f t="shared" si="146"/>
        <v>55.637319201596924</v>
      </c>
      <c r="E157" s="11">
        <f t="shared" si="146"/>
        <v>54.085792370111882</v>
      </c>
      <c r="F157" s="11">
        <f t="shared" si="146"/>
        <v>57.621143417394812</v>
      </c>
      <c r="H157" s="40">
        <f t="shared" si="147"/>
        <v>2.4764626391776456</v>
      </c>
      <c r="I157" s="40">
        <f t="shared" si="148"/>
        <v>0.2338422442020871</v>
      </c>
      <c r="L157" s="10" t="str">
        <f t="shared" ref="L157:Q157" si="159">L12</f>
        <v>23 Teaching and other educational professionals</v>
      </c>
      <c r="M157" s="11">
        <f t="shared" si="159"/>
        <v>15.559371167696165</v>
      </c>
      <c r="N157" s="11">
        <f t="shared" si="159"/>
        <v>15.741045386261488</v>
      </c>
      <c r="O157" s="11">
        <f t="shared" si="159"/>
        <v>16.049164004403021</v>
      </c>
      <c r="P157" s="11">
        <f t="shared" si="159"/>
        <v>15.815531375238962</v>
      </c>
      <c r="Q157" s="11">
        <f t="shared" si="159"/>
        <v>16.135040988665388</v>
      </c>
      <c r="S157" s="40">
        <f t="shared" si="150"/>
        <v>0.62179832376667576</v>
      </c>
      <c r="T157" s="40">
        <f t="shared" si="151"/>
        <v>3.5583693439056319E-2</v>
      </c>
      <c r="W157" s="10" t="str">
        <f t="shared" ref="W157:AB157" si="160">W12</f>
        <v>23 Teaching and other educational professionals</v>
      </c>
      <c r="X157" s="11">
        <f t="shared" si="160"/>
        <v>33.672412163625211</v>
      </c>
      <c r="Y157" s="11">
        <f t="shared" si="160"/>
        <v>37.331925109978243</v>
      </c>
      <c r="Z157" s="11">
        <f t="shared" si="160"/>
        <v>39.588155197193885</v>
      </c>
      <c r="AA157" s="11">
        <f t="shared" si="160"/>
        <v>38.27026099487292</v>
      </c>
      <c r="AB157" s="11">
        <f t="shared" si="160"/>
        <v>41.486102428729453</v>
      </c>
      <c r="AD157" s="40">
        <f t="shared" si="153"/>
        <v>3.2899832720900246</v>
      </c>
      <c r="AE157" s="40">
        <f t="shared" si="154"/>
        <v>0.31267800493348652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59.14063484758092</v>
      </c>
      <c r="C158" s="11">
        <f t="shared" si="146"/>
        <v>71.55419872869011</v>
      </c>
      <c r="D158" s="11">
        <f t="shared" si="146"/>
        <v>80.795495083345159</v>
      </c>
      <c r="E158" s="11">
        <f t="shared" si="146"/>
        <v>83.446126840258529</v>
      </c>
      <c r="F158" s="11">
        <f t="shared" si="146"/>
        <v>93.083583165131373</v>
      </c>
      <c r="H158" s="40">
        <f t="shared" si="147"/>
        <v>6.4388645131547184</v>
      </c>
      <c r="I158" s="40">
        <f t="shared" si="148"/>
        <v>0.94831241021504642</v>
      </c>
      <c r="L158" s="10" t="str">
        <f t="shared" ref="L158:Q158" si="161">L13</f>
        <v>24 Business, media and public service professionals</v>
      </c>
      <c r="M158" s="11">
        <f t="shared" si="161"/>
        <v>33.098233850677481</v>
      </c>
      <c r="N158" s="11">
        <f t="shared" si="161"/>
        <v>39.479456617244104</v>
      </c>
      <c r="O158" s="11">
        <f t="shared" si="161"/>
        <v>43.177290829549818</v>
      </c>
      <c r="P158" s="11">
        <f t="shared" si="161"/>
        <v>44.634200284152108</v>
      </c>
      <c r="Q158" s="11">
        <f t="shared" si="161"/>
        <v>47.461799663439081</v>
      </c>
      <c r="S158" s="40">
        <f t="shared" si="150"/>
        <v>5.4605698704154548</v>
      </c>
      <c r="T158" s="40">
        <f t="shared" si="151"/>
        <v>0.63272991909848475</v>
      </c>
      <c r="W158" s="10" t="str">
        <f t="shared" ref="W158:AB158" si="162">W13</f>
        <v>24 Business, media and public service professionals</v>
      </c>
      <c r="X158" s="11">
        <f t="shared" si="162"/>
        <v>26.042400996903364</v>
      </c>
      <c r="Y158" s="11">
        <f t="shared" si="162"/>
        <v>32.07474211144612</v>
      </c>
      <c r="Z158" s="11">
        <f t="shared" si="162"/>
        <v>37.618204253795597</v>
      </c>
      <c r="AA158" s="11">
        <f t="shared" si="162"/>
        <v>38.8119265561064</v>
      </c>
      <c r="AB158" s="11">
        <f t="shared" si="162"/>
        <v>45.621783501692398</v>
      </c>
      <c r="AD158" s="40">
        <f t="shared" si="153"/>
        <v>7.6324950043351825</v>
      </c>
      <c r="AE158" s="40">
        <f t="shared" si="154"/>
        <v>1.2942857802907604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19.755281606090492</v>
      </c>
      <c r="C159" s="11">
        <f t="shared" si="146"/>
        <v>23.661537063122232</v>
      </c>
      <c r="D159" s="11">
        <f t="shared" si="146"/>
        <v>25.904900656391295</v>
      </c>
      <c r="E159" s="11">
        <f t="shared" si="146"/>
        <v>24.298291850589944</v>
      </c>
      <c r="F159" s="11">
        <f t="shared" si="146"/>
        <v>26.418504108432252</v>
      </c>
      <c r="H159" s="40">
        <f t="shared" si="147"/>
        <v>5.5698103242925345</v>
      </c>
      <c r="I159" s="40">
        <f t="shared" si="148"/>
        <v>0.13096910629990521</v>
      </c>
      <c r="L159" s="10" t="str">
        <f t="shared" ref="L159:Q159" si="163">L14</f>
        <v>31 Science, engineering and technology associate professionals</v>
      </c>
      <c r="M159" s="11">
        <f t="shared" si="163"/>
        <v>14.543681984217098</v>
      </c>
      <c r="N159" s="11">
        <f t="shared" si="163"/>
        <v>18.229967900913209</v>
      </c>
      <c r="O159" s="11">
        <f t="shared" si="163"/>
        <v>19.107440218660319</v>
      </c>
      <c r="P159" s="11">
        <f t="shared" si="163"/>
        <v>17.019778984303624</v>
      </c>
      <c r="Q159" s="11">
        <f t="shared" si="163"/>
        <v>17.771625593716074</v>
      </c>
      <c r="S159" s="40">
        <f t="shared" si="150"/>
        <v>5.6101423448363441</v>
      </c>
      <c r="T159" s="40">
        <f t="shared" si="151"/>
        <v>-0.48199918303234446</v>
      </c>
      <c r="W159" s="10" t="str">
        <f t="shared" ref="W159:AB159" si="164">W14</f>
        <v>31 Science, engineering and technology associate professionals</v>
      </c>
      <c r="X159" s="11">
        <f t="shared" si="164"/>
        <v>5.2115996218733853</v>
      </c>
      <c r="Y159" s="11">
        <f t="shared" si="164"/>
        <v>5.4315691622090148</v>
      </c>
      <c r="Z159" s="11">
        <f t="shared" si="164"/>
        <v>6.797460437730976</v>
      </c>
      <c r="AA159" s="11">
        <f t="shared" si="164"/>
        <v>7.2785128662863254</v>
      </c>
      <c r="AB159" s="11">
        <f t="shared" si="164"/>
        <v>8.6468785147161871</v>
      </c>
      <c r="AD159" s="40">
        <f t="shared" si="153"/>
        <v>5.4569311380680885</v>
      </c>
      <c r="AE159" s="40">
        <f t="shared" si="154"/>
        <v>1.6172672067778393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18.828003929054212</v>
      </c>
      <c r="C160" s="11">
        <f t="shared" si="146"/>
        <v>21.704674106551586</v>
      </c>
      <c r="D160" s="11">
        <f t="shared" si="146"/>
        <v>22.551173786672823</v>
      </c>
      <c r="E160" s="11">
        <f t="shared" si="146"/>
        <v>35.418227848431748</v>
      </c>
      <c r="F160" s="11">
        <f t="shared" si="146"/>
        <v>42.369450085103807</v>
      </c>
      <c r="H160" s="40">
        <f t="shared" si="147"/>
        <v>3.6747446337770162</v>
      </c>
      <c r="I160" s="40">
        <f t="shared" si="148"/>
        <v>4.2939009102959114</v>
      </c>
      <c r="L160" s="10" t="str">
        <f t="shared" ref="L160:Q160" si="165">L15</f>
        <v>32 Health and social care associate professionals</v>
      </c>
      <c r="M160" s="11">
        <f t="shared" si="165"/>
        <v>4.7858967509699406</v>
      </c>
      <c r="N160" s="11">
        <f t="shared" si="165"/>
        <v>5.2940698472608059</v>
      </c>
      <c r="O160" s="11">
        <f t="shared" si="165"/>
        <v>5.8787162910205764</v>
      </c>
      <c r="P160" s="11">
        <f t="shared" si="165"/>
        <v>7.836323680852308</v>
      </c>
      <c r="Q160" s="11">
        <f t="shared" si="165"/>
        <v>8.9953638291650915</v>
      </c>
      <c r="S160" s="40">
        <f t="shared" si="150"/>
        <v>4.1990681946028729</v>
      </c>
      <c r="T160" s="40">
        <f>IF(Q$151-O$151 &lt;&gt; 0,(EXP(LN(Q160/O160)/(Q$151-O$151))-1)*100,0)</f>
        <v>2.8763977320616751</v>
      </c>
      <c r="W160" s="10" t="str">
        <f t="shared" ref="W160:AB160" si="166">W15</f>
        <v>32 Health and social care associate professionals</v>
      </c>
      <c r="X160" s="11">
        <f t="shared" si="166"/>
        <v>14.042107178084251</v>
      </c>
      <c r="Y160" s="11">
        <f t="shared" si="166"/>
        <v>16.410604259290828</v>
      </c>
      <c r="Z160" s="11">
        <f t="shared" si="166"/>
        <v>16.672457495652271</v>
      </c>
      <c r="AA160" s="11">
        <f t="shared" si="166"/>
        <v>27.581904167579403</v>
      </c>
      <c r="AB160" s="11">
        <f t="shared" si="166"/>
        <v>33.374086255938764</v>
      </c>
      <c r="AD160" s="40">
        <f t="shared" si="153"/>
        <v>3.4935935756142067</v>
      </c>
      <c r="AE160" s="40">
        <f t="shared" si="154"/>
        <v>4.7355178463764691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12.249932559226396</v>
      </c>
      <c r="C161" s="11">
        <f t="shared" si="146"/>
        <v>12.704945142679662</v>
      </c>
      <c r="D161" s="11">
        <f t="shared" si="146"/>
        <v>13.787034340236366</v>
      </c>
      <c r="E161" s="11">
        <f t="shared" si="146"/>
        <v>11.450039009520147</v>
      </c>
      <c r="F161" s="11">
        <f t="shared" si="146"/>
        <v>12.086881450572772</v>
      </c>
      <c r="H161" s="40">
        <f t="shared" si="147"/>
        <v>2.3923314541381524</v>
      </c>
      <c r="I161" s="40">
        <f t="shared" si="148"/>
        <v>-0.87354835424090505</v>
      </c>
      <c r="L161" s="10" t="str">
        <f t="shared" ref="L161:Q161" si="167">L16</f>
        <v>33 Protective service occupations</v>
      </c>
      <c r="M161" s="11">
        <f t="shared" si="167"/>
        <v>9.7953810699914623</v>
      </c>
      <c r="N161" s="11">
        <f t="shared" si="167"/>
        <v>9.9304542527554656</v>
      </c>
      <c r="O161" s="11">
        <f t="shared" si="167"/>
        <v>10.656864359413534</v>
      </c>
      <c r="P161" s="11">
        <f t="shared" si="167"/>
        <v>8.7434467635317468</v>
      </c>
      <c r="Q161" s="11">
        <f t="shared" si="167"/>
        <v>8.5458940118870323</v>
      </c>
      <c r="S161" s="40">
        <f t="shared" si="150"/>
        <v>1.7001563090358163</v>
      </c>
      <c r="T161" s="40">
        <f t="shared" si="151"/>
        <v>-1.460912194759767</v>
      </c>
      <c r="W161" s="10" t="str">
        <f t="shared" ref="W161:AB161" si="168">W16</f>
        <v>33 Protective service occupations</v>
      </c>
      <c r="X161" s="11">
        <f t="shared" si="168"/>
        <v>2.4545514892349241</v>
      </c>
      <c r="Y161" s="11">
        <f t="shared" si="168"/>
        <v>2.7744908899241927</v>
      </c>
      <c r="Z161" s="11">
        <f t="shared" si="168"/>
        <v>3.1301699808228447</v>
      </c>
      <c r="AA161" s="11">
        <f t="shared" si="168"/>
        <v>2.7065922459883862</v>
      </c>
      <c r="AB161" s="11">
        <f t="shared" si="168"/>
        <v>3.5409874386857298</v>
      </c>
      <c r="AD161" s="40">
        <f t="shared" si="153"/>
        <v>4.9830425553261781</v>
      </c>
      <c r="AE161" s="40">
        <f t="shared" si="154"/>
        <v>0.82551080838308977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15.174222582095563</v>
      </c>
      <c r="C162" s="11">
        <f t="shared" si="146"/>
        <v>17.39008714554198</v>
      </c>
      <c r="D162" s="11">
        <f t="shared" si="146"/>
        <v>18.9667205053949</v>
      </c>
      <c r="E162" s="11">
        <f t="shared" si="146"/>
        <v>16.228123676963005</v>
      </c>
      <c r="F162" s="11">
        <f t="shared" si="146"/>
        <v>17.344011825604888</v>
      </c>
      <c r="H162" s="40">
        <f t="shared" si="147"/>
        <v>4.5627890488825873</v>
      </c>
      <c r="I162" s="40">
        <f t="shared" si="148"/>
        <v>-0.59448314087893195</v>
      </c>
      <c r="L162" s="10" t="str">
        <f t="shared" ref="L162:Q162" si="169">L17</f>
        <v>34 Culture, media and sports occupations</v>
      </c>
      <c r="M162" s="11">
        <f t="shared" si="169"/>
        <v>7.6990352805009179</v>
      </c>
      <c r="N162" s="11">
        <f t="shared" si="169"/>
        <v>9.0486482718216763</v>
      </c>
      <c r="O162" s="11">
        <f t="shared" si="169"/>
        <v>9.0184085699943974</v>
      </c>
      <c r="P162" s="11">
        <f t="shared" si="169"/>
        <v>7.3392645447926794</v>
      </c>
      <c r="Q162" s="11">
        <f t="shared" si="169"/>
        <v>7.4830175454802097</v>
      </c>
      <c r="S162" s="40">
        <f t="shared" si="150"/>
        <v>3.2140261832577233</v>
      </c>
      <c r="T162" s="40">
        <f t="shared" si="151"/>
        <v>-1.2365034163640209</v>
      </c>
      <c r="W162" s="10" t="str">
        <f t="shared" ref="W162:AB162" si="170">W17</f>
        <v>34 Culture, media and sports occupations</v>
      </c>
      <c r="X162" s="11">
        <f t="shared" si="170"/>
        <v>7.4751873015946693</v>
      </c>
      <c r="Y162" s="11">
        <f t="shared" si="170"/>
        <v>8.3414388737203105</v>
      </c>
      <c r="Z162" s="11">
        <f t="shared" si="170"/>
        <v>9.948311935400513</v>
      </c>
      <c r="AA162" s="11">
        <f t="shared" si="170"/>
        <v>8.8888591321703316</v>
      </c>
      <c r="AB162" s="11">
        <f t="shared" si="170"/>
        <v>9.8609942801247037</v>
      </c>
      <c r="AD162" s="40">
        <f t="shared" si="153"/>
        <v>5.8828111334765953</v>
      </c>
      <c r="AE162" s="40">
        <f t="shared" si="154"/>
        <v>-5.8755257295239893E-2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62.28291001966744</v>
      </c>
      <c r="C163" s="11">
        <f t="shared" si="146"/>
        <v>66.943587082756139</v>
      </c>
      <c r="D163" s="11">
        <f t="shared" si="146"/>
        <v>72.132594042209632</v>
      </c>
      <c r="E163" s="11">
        <f t="shared" si="146"/>
        <v>71.967676916493247</v>
      </c>
      <c r="F163" s="11">
        <f t="shared" si="146"/>
        <v>76.272953337435922</v>
      </c>
      <c r="H163" s="40">
        <f t="shared" si="147"/>
        <v>2.9799154635321345</v>
      </c>
      <c r="I163" s="40">
        <f t="shared" si="148"/>
        <v>0.3727756750487865</v>
      </c>
      <c r="L163" s="10" t="str">
        <f t="shared" ref="L163:Q163" si="171">L18</f>
        <v>35 Business and public service associate professionals</v>
      </c>
      <c r="M163" s="11">
        <f t="shared" si="171"/>
        <v>31.079073760449109</v>
      </c>
      <c r="N163" s="11">
        <f t="shared" si="171"/>
        <v>33.495559774539501</v>
      </c>
      <c r="O163" s="11">
        <f t="shared" si="171"/>
        <v>36.241670407143594</v>
      </c>
      <c r="P163" s="11">
        <f t="shared" si="171"/>
        <v>35.671029046565145</v>
      </c>
      <c r="Q163" s="11">
        <f t="shared" si="171"/>
        <v>36.148718804290759</v>
      </c>
      <c r="S163" s="40">
        <f t="shared" si="150"/>
        <v>3.1212165456319552</v>
      </c>
      <c r="T163" s="40">
        <f t="shared" si="151"/>
        <v>-1.7118975513585877E-2</v>
      </c>
      <c r="W163" s="10" t="str">
        <f t="shared" ref="W163:AB163" si="172">W18</f>
        <v>35 Business and public service associate professionals</v>
      </c>
      <c r="X163" s="11">
        <f t="shared" si="172"/>
        <v>31.203836259218278</v>
      </c>
      <c r="Y163" s="11">
        <f t="shared" si="172"/>
        <v>33.44802730821668</v>
      </c>
      <c r="Z163" s="11">
        <f t="shared" si="172"/>
        <v>35.890923635066123</v>
      </c>
      <c r="AA163" s="11">
        <f t="shared" si="172"/>
        <v>36.296647869928059</v>
      </c>
      <c r="AB163" s="11">
        <f t="shared" si="172"/>
        <v>40.124234533145255</v>
      </c>
      <c r="AD163" s="40">
        <f t="shared" si="153"/>
        <v>2.8384042165843892</v>
      </c>
      <c r="AE163" s="40">
        <f t="shared" si="154"/>
        <v>0.74607647940709843</v>
      </c>
    </row>
    <row r="164" spans="1:31" x14ac:dyDescent="0.2">
      <c r="A164" s="10" t="str">
        <f t="shared" si="142"/>
        <v>41 Administrative occupations</v>
      </c>
      <c r="B164" s="11">
        <f t="shared" si="142"/>
        <v>124.12386132422722</v>
      </c>
      <c r="C164" s="11">
        <f t="shared" si="146"/>
        <v>119.67404102744439</v>
      </c>
      <c r="D164" s="11">
        <f t="shared" si="146"/>
        <v>128.89786566598025</v>
      </c>
      <c r="E164" s="11">
        <f t="shared" si="146"/>
        <v>134.06390966099619</v>
      </c>
      <c r="F164" s="11">
        <f t="shared" si="146"/>
        <v>133.88824226715977</v>
      </c>
      <c r="H164" s="40">
        <f t="shared" si="147"/>
        <v>0.75766391784821696</v>
      </c>
      <c r="I164" s="40">
        <f t="shared" si="148"/>
        <v>0.25355482316855582</v>
      </c>
      <c r="L164" s="10" t="str">
        <f t="shared" ref="L164:Q164" si="173">L19</f>
        <v>41 Administrative occupations</v>
      </c>
      <c r="M164" s="11">
        <f t="shared" si="173"/>
        <v>44.086923525436632</v>
      </c>
      <c r="N164" s="11">
        <f t="shared" si="173"/>
        <v>42.591232738145507</v>
      </c>
      <c r="O164" s="11">
        <f t="shared" si="173"/>
        <v>50.839463235217458</v>
      </c>
      <c r="P164" s="11">
        <f t="shared" si="173"/>
        <v>55.41863485903599</v>
      </c>
      <c r="Q164" s="11">
        <f t="shared" si="173"/>
        <v>62.278319011402324</v>
      </c>
      <c r="S164" s="40">
        <f t="shared" si="150"/>
        <v>2.8912000451693398</v>
      </c>
      <c r="T164" s="40">
        <f t="shared" si="151"/>
        <v>1.3621300491372335</v>
      </c>
      <c r="W164" s="10" t="str">
        <f t="shared" ref="W164:AB164" si="174">W19</f>
        <v>41 Administrative occupations</v>
      </c>
      <c r="X164" s="11">
        <f t="shared" si="174"/>
        <v>80.036937798790575</v>
      </c>
      <c r="Y164" s="11">
        <f t="shared" si="174"/>
        <v>77.082808289298967</v>
      </c>
      <c r="Z164" s="11">
        <f t="shared" si="174"/>
        <v>78.058402430762726</v>
      </c>
      <c r="AA164" s="11">
        <f t="shared" si="174"/>
        <v>78.645274801960312</v>
      </c>
      <c r="AB164" s="11">
        <f t="shared" si="174"/>
        <v>71.609923255757352</v>
      </c>
      <c r="AD164" s="40">
        <f t="shared" si="153"/>
        <v>-0.49936809042542274</v>
      </c>
      <c r="AE164" s="40">
        <f t="shared" si="154"/>
        <v>-0.57317530180619469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29.66779401880293</v>
      </c>
      <c r="C165" s="11">
        <f t="shared" si="146"/>
        <v>26.519813838828377</v>
      </c>
      <c r="D165" s="11">
        <f t="shared" si="146"/>
        <v>26.654604449270561</v>
      </c>
      <c r="E165" s="11">
        <f t="shared" si="146"/>
        <v>25.21323945616</v>
      </c>
      <c r="F165" s="11">
        <f t="shared" si="146"/>
        <v>18.71749734809211</v>
      </c>
      <c r="H165" s="40">
        <f t="shared" si="147"/>
        <v>-2.1192254409351352</v>
      </c>
      <c r="I165" s="40">
        <f t="shared" si="148"/>
        <v>-2.3291345693003285</v>
      </c>
      <c r="L165" s="10" t="str">
        <f t="shared" ref="L165:Q165" si="175">L20</f>
        <v>42 Secretarial and related occupations</v>
      </c>
      <c r="M165" s="11">
        <f t="shared" si="175"/>
        <v>2.5814471676520965</v>
      </c>
      <c r="N165" s="11">
        <f t="shared" si="175"/>
        <v>2.0204703022103536</v>
      </c>
      <c r="O165" s="11">
        <f t="shared" si="175"/>
        <v>2.0443174448455239</v>
      </c>
      <c r="P165" s="11">
        <f t="shared" si="175"/>
        <v>1.8605226606118404</v>
      </c>
      <c r="Q165" s="11">
        <f t="shared" si="175"/>
        <v>2.1891175915066832</v>
      </c>
      <c r="S165" s="40">
        <f>IF(O$151-M$151 &lt;&gt; 0,(EXP(LN(O165/M165)/(O$151-M$151))-1)*100,0)</f>
        <v>-4.5585522100350602</v>
      </c>
      <c r="T165" s="40">
        <f t="shared" si="151"/>
        <v>0.45727278504994473</v>
      </c>
      <c r="W165" s="10" t="str">
        <f t="shared" ref="W165:AB165" si="176">W20</f>
        <v>42 Secretarial and related occupations</v>
      </c>
      <c r="X165" s="11">
        <f t="shared" si="176"/>
        <v>27.086346851150836</v>
      </c>
      <c r="Y165" s="11">
        <f t="shared" si="176"/>
        <v>24.499343536618014</v>
      </c>
      <c r="Z165" s="11">
        <f t="shared" si="176"/>
        <v>24.610287004425029</v>
      </c>
      <c r="AA165" s="11">
        <f t="shared" si="176"/>
        <v>23.352716795548172</v>
      </c>
      <c r="AB165" s="11">
        <f t="shared" si="176"/>
        <v>16.52837975658543</v>
      </c>
      <c r="AD165" s="40">
        <f t="shared" si="153"/>
        <v>-1.8990419738221354</v>
      </c>
      <c r="AE165" s="40">
        <f t="shared" si="154"/>
        <v>-2.6189976901858314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12.480052372889473</v>
      </c>
      <c r="C166" s="11">
        <f t="shared" si="146"/>
        <v>12.431678409974623</v>
      </c>
      <c r="D166" s="11">
        <f t="shared" si="146"/>
        <v>10.654462517281713</v>
      </c>
      <c r="E166" s="11">
        <f t="shared" si="146"/>
        <v>10.519176383796156</v>
      </c>
      <c r="F166" s="11">
        <f t="shared" si="146"/>
        <v>11.840335590836942</v>
      </c>
      <c r="H166" s="40">
        <f t="shared" si="147"/>
        <v>-3.1135535000333059</v>
      </c>
      <c r="I166" s="40">
        <f t="shared" si="148"/>
        <v>0.70603510987639062</v>
      </c>
      <c r="L166" s="10" t="str">
        <f t="shared" ref="L166:Q166" si="177">L21</f>
        <v>51 Skilled agricultural and related trades</v>
      </c>
      <c r="M166" s="11">
        <f t="shared" si="177"/>
        <v>10.619592620145001</v>
      </c>
      <c r="N166" s="11">
        <f t="shared" si="177"/>
        <v>10.091706382444594</v>
      </c>
      <c r="O166" s="11">
        <f t="shared" si="177"/>
        <v>8.642678365950653</v>
      </c>
      <c r="P166" s="11">
        <f t="shared" si="177"/>
        <v>8.3366802480720565</v>
      </c>
      <c r="Q166" s="11">
        <f t="shared" si="177"/>
        <v>8.9038159416989195</v>
      </c>
      <c r="S166" s="40">
        <f t="shared" si="150"/>
        <v>-4.0360537456807677</v>
      </c>
      <c r="T166" s="40">
        <f t="shared" si="151"/>
        <v>0.19864645120188928</v>
      </c>
      <c r="W166" s="10" t="str">
        <f t="shared" ref="W166:AB166" si="178">W21</f>
        <v>51 Skilled agricultural and related trades</v>
      </c>
      <c r="X166" s="11">
        <f t="shared" si="178"/>
        <v>1.8604597527444804</v>
      </c>
      <c r="Y166" s="11">
        <f t="shared" si="178"/>
        <v>2.3399720275300373</v>
      </c>
      <c r="Z166" s="11">
        <f t="shared" si="178"/>
        <v>2.0117841513310748</v>
      </c>
      <c r="AA166" s="11">
        <f t="shared" si="178"/>
        <v>2.1824961357240991</v>
      </c>
      <c r="AB166" s="11">
        <f t="shared" si="178"/>
        <v>2.936519649138039</v>
      </c>
      <c r="AD166" s="40">
        <f t="shared" si="153"/>
        <v>1.5762605602175572</v>
      </c>
      <c r="AE166" s="40">
        <f t="shared" si="154"/>
        <v>2.5534091161808048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45.570780111200229</v>
      </c>
      <c r="C167" s="11">
        <f t="shared" si="146"/>
        <v>45.57927032289215</v>
      </c>
      <c r="D167" s="11">
        <f t="shared" si="146"/>
        <v>41.687227271374859</v>
      </c>
      <c r="E167" s="11">
        <f t="shared" si="146"/>
        <v>40.450783047085338</v>
      </c>
      <c r="F167" s="11">
        <f t="shared" si="146"/>
        <v>37.068307305991624</v>
      </c>
      <c r="H167" s="40">
        <f t="shared" si="147"/>
        <v>-1.7656650370114546</v>
      </c>
      <c r="I167" s="40">
        <f t="shared" si="148"/>
        <v>-0.77982630326264291</v>
      </c>
      <c r="L167" s="10" t="str">
        <f t="shared" ref="L167:Q167" si="179">L22</f>
        <v>52 Skilled metal, electrical and electronic trades</v>
      </c>
      <c r="M167" s="11">
        <f t="shared" si="179"/>
        <v>44.810716149161422</v>
      </c>
      <c r="N167" s="11">
        <f t="shared" si="179"/>
        <v>44.352175827621849</v>
      </c>
      <c r="O167" s="11">
        <f t="shared" si="179"/>
        <v>40.70896200666234</v>
      </c>
      <c r="P167" s="11">
        <f t="shared" si="179"/>
        <v>38.781184411824782</v>
      </c>
      <c r="Q167" s="11">
        <f t="shared" si="179"/>
        <v>35.023257505821334</v>
      </c>
      <c r="S167" s="40">
        <f t="shared" si="150"/>
        <v>-1.9016666765641954</v>
      </c>
      <c r="T167" s="40">
        <f t="shared" si="151"/>
        <v>-0.9978938262320991</v>
      </c>
      <c r="W167" s="10" t="str">
        <f t="shared" ref="W167:AB167" si="180">W22</f>
        <v>52 Skilled metal, electrical and electronic trades</v>
      </c>
      <c r="X167" s="11">
        <f t="shared" si="180"/>
        <v>0.76006396203886539</v>
      </c>
      <c r="Y167" s="11">
        <f t="shared" si="180"/>
        <v>1.2270944952703566</v>
      </c>
      <c r="Z167" s="11">
        <f t="shared" si="180"/>
        <v>0.97826526471250752</v>
      </c>
      <c r="AA167" s="11">
        <f t="shared" si="180"/>
        <v>1.6695986352606329</v>
      </c>
      <c r="AB167" s="11">
        <f t="shared" si="180"/>
        <v>2.0450498001702564</v>
      </c>
      <c r="AD167" s="40">
        <f t="shared" si="153"/>
        <v>5.1771257620297995</v>
      </c>
      <c r="AE167" s="40">
        <f t="shared" si="154"/>
        <v>5.038815821951359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42.085399170453535</v>
      </c>
      <c r="C168" s="11">
        <f t="shared" si="146"/>
        <v>40.317720449030332</v>
      </c>
      <c r="D168" s="11">
        <f t="shared" si="146"/>
        <v>34.881060321724483</v>
      </c>
      <c r="E168" s="11">
        <f t="shared" si="146"/>
        <v>33.220962000021991</v>
      </c>
      <c r="F168" s="11">
        <f t="shared" si="146"/>
        <v>28.760103795852288</v>
      </c>
      <c r="H168" s="40">
        <f t="shared" si="147"/>
        <v>-3.6855064113967884</v>
      </c>
      <c r="I168" s="40">
        <f t="shared" si="148"/>
        <v>-1.2781273846991015</v>
      </c>
      <c r="L168" s="10" t="str">
        <f t="shared" ref="L168:Q168" si="181">L23</f>
        <v>53 Skilled construction and building trades</v>
      </c>
      <c r="M168" s="11">
        <f t="shared" si="181"/>
        <v>41.707278946704278</v>
      </c>
      <c r="N168" s="11">
        <f t="shared" si="181"/>
        <v>39.893954062620807</v>
      </c>
      <c r="O168" s="11">
        <f t="shared" si="181"/>
        <v>34.145255550900927</v>
      </c>
      <c r="P168" s="11">
        <f t="shared" si="181"/>
        <v>32.793774517656331</v>
      </c>
      <c r="Q168" s="11">
        <f t="shared" si="181"/>
        <v>28.320214521443564</v>
      </c>
      <c r="S168" s="40">
        <f t="shared" si="150"/>
        <v>-3.9220557229257991</v>
      </c>
      <c r="T168" s="40">
        <f t="shared" si="151"/>
        <v>-1.2392427073686485</v>
      </c>
      <c r="W168" s="10" t="str">
        <f t="shared" ref="W168:AB168" si="182">W23</f>
        <v>53 Skilled construction and building trades</v>
      </c>
      <c r="X168" s="11">
        <f t="shared" si="182"/>
        <v>0.37812022374929993</v>
      </c>
      <c r="Y168" s="11">
        <f t="shared" si="182"/>
        <v>0.42376638640953829</v>
      </c>
      <c r="Z168" s="11">
        <f t="shared" si="182"/>
        <v>0.73580477082359008</v>
      </c>
      <c r="AA168" s="11">
        <f t="shared" si="182"/>
        <v>0.42718748236563797</v>
      </c>
      <c r="AB168" s="11">
        <f t="shared" si="182"/>
        <v>0.43988927440873132</v>
      </c>
      <c r="AD168" s="40">
        <f t="shared" si="153"/>
        <v>14.242194941495745</v>
      </c>
      <c r="AE168" s="40">
        <f t="shared" si="154"/>
        <v>-3.3714672876024365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25.218980615962128</v>
      </c>
      <c r="C169" s="11">
        <f t="shared" si="146"/>
        <v>21.47352131175187</v>
      </c>
      <c r="D169" s="11">
        <f t="shared" si="146"/>
        <v>21.275441174454738</v>
      </c>
      <c r="E169" s="11">
        <f t="shared" si="146"/>
        <v>21.408995501035161</v>
      </c>
      <c r="F169" s="11">
        <f t="shared" si="146"/>
        <v>20.437607507361019</v>
      </c>
      <c r="H169" s="40">
        <f t="shared" si="147"/>
        <v>-3.3436904314817051</v>
      </c>
      <c r="I169" s="40">
        <f t="shared" si="148"/>
        <v>-0.26748629655415357</v>
      </c>
      <c r="L169" s="10" t="str">
        <f t="shared" ref="L169:Q169" si="183">L24</f>
        <v>54 Textiles, printing and other skilled trades</v>
      </c>
      <c r="M169" s="11">
        <f t="shared" si="183"/>
        <v>15.828289038357237</v>
      </c>
      <c r="N169" s="11">
        <f t="shared" si="183"/>
        <v>13.003857248256697</v>
      </c>
      <c r="O169" s="11">
        <f t="shared" si="183"/>
        <v>12.238063149052792</v>
      </c>
      <c r="P169" s="11">
        <f t="shared" si="183"/>
        <v>12.566089890394368</v>
      </c>
      <c r="Q169" s="11">
        <f t="shared" si="183"/>
        <v>11.626650515479186</v>
      </c>
      <c r="S169" s="40">
        <f t="shared" si="150"/>
        <v>-5.0148433031126149</v>
      </c>
      <c r="T169" s="40">
        <f t="shared" si="151"/>
        <v>-0.34109098442370867</v>
      </c>
      <c r="W169" s="10" t="str">
        <f t="shared" ref="W169:AB169" si="184">W24</f>
        <v>54 Textiles, printing and other skilled trades</v>
      </c>
      <c r="X169" s="11">
        <f t="shared" si="184"/>
        <v>9.3906915776049171</v>
      </c>
      <c r="Y169" s="11">
        <f t="shared" si="184"/>
        <v>8.4696640634951521</v>
      </c>
      <c r="Z169" s="11">
        <f t="shared" si="184"/>
        <v>9.0373780254019334</v>
      </c>
      <c r="AA169" s="11">
        <f t="shared" si="184"/>
        <v>8.84290561064077</v>
      </c>
      <c r="AB169" s="11">
        <f t="shared" si="184"/>
        <v>8.8109569918818167</v>
      </c>
      <c r="AD169" s="40">
        <f t="shared" si="153"/>
        <v>-0.76406308479426421</v>
      </c>
      <c r="AE169" s="40">
        <f t="shared" si="154"/>
        <v>-0.16901055741662674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88.284246954522047</v>
      </c>
      <c r="C170" s="11">
        <f t="shared" si="146"/>
        <v>91.306747660390116</v>
      </c>
      <c r="D170" s="11">
        <f t="shared" si="146"/>
        <v>89.35587777349015</v>
      </c>
      <c r="E170" s="11">
        <f t="shared" si="146"/>
        <v>92.671490742051745</v>
      </c>
      <c r="F170" s="11">
        <f t="shared" si="146"/>
        <v>101.13191080714164</v>
      </c>
      <c r="H170" s="40">
        <f t="shared" si="147"/>
        <v>0.24159808160038043</v>
      </c>
      <c r="I170" s="40">
        <f t="shared" si="148"/>
        <v>0.82873978682487248</v>
      </c>
      <c r="L170" s="10" t="str">
        <f t="shared" ref="L170:Q170" si="185">L25</f>
        <v>61 Caring personal service occupations</v>
      </c>
      <c r="M170" s="11">
        <f t="shared" si="185"/>
        <v>11.543553069542012</v>
      </c>
      <c r="N170" s="11">
        <f t="shared" si="185"/>
        <v>12.779850945341726</v>
      </c>
      <c r="O170" s="11">
        <f t="shared" si="185"/>
        <v>12.407839921226879</v>
      </c>
      <c r="P170" s="11">
        <f t="shared" si="185"/>
        <v>14.779352589699725</v>
      </c>
      <c r="Q170" s="11">
        <f t="shared" si="185"/>
        <v>17.159229555692121</v>
      </c>
      <c r="S170" s="40">
        <f t="shared" si="150"/>
        <v>1.4545048408682426</v>
      </c>
      <c r="T170" s="40">
        <f t="shared" si="151"/>
        <v>2.1849115844186029</v>
      </c>
      <c r="W170" s="10" t="str">
        <f t="shared" ref="W170:AB170" si="186">W25</f>
        <v>61 Caring personal service occupations</v>
      </c>
      <c r="X170" s="11">
        <f t="shared" si="186"/>
        <v>76.740693884980061</v>
      </c>
      <c r="Y170" s="11">
        <f t="shared" si="186"/>
        <v>78.52689671504838</v>
      </c>
      <c r="Z170" s="11">
        <f t="shared" si="186"/>
        <v>76.948037852263269</v>
      </c>
      <c r="AA170" s="11">
        <f t="shared" si="186"/>
        <v>77.892138152352018</v>
      </c>
      <c r="AB170" s="11">
        <f t="shared" si="186"/>
        <v>83.972681251449529</v>
      </c>
      <c r="AD170" s="40">
        <f t="shared" si="153"/>
        <v>5.3979246778124157E-2</v>
      </c>
      <c r="AE170" s="40">
        <f t="shared" si="154"/>
        <v>0.58410703648075213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24.73508754304893</v>
      </c>
      <c r="C171" s="11">
        <f t="shared" si="146"/>
        <v>28.763101417168759</v>
      </c>
      <c r="D171" s="11">
        <f t="shared" si="146"/>
        <v>27.38894634651437</v>
      </c>
      <c r="E171" s="11">
        <f t="shared" si="146"/>
        <v>23.790870063827352</v>
      </c>
      <c r="F171" s="11">
        <f t="shared" si="146"/>
        <v>22.485282404248952</v>
      </c>
      <c r="H171" s="40">
        <f t="shared" si="147"/>
        <v>2.0592505116436399</v>
      </c>
      <c r="I171" s="40">
        <f t="shared" si="148"/>
        <v>-1.3065793920955637</v>
      </c>
      <c r="L171" s="10" t="str">
        <f t="shared" ref="L171:Q171" si="187">L26</f>
        <v>62 Leisure, travel and related personal service occupations</v>
      </c>
      <c r="M171" s="11">
        <f t="shared" si="187"/>
        <v>7.0287769956928186</v>
      </c>
      <c r="N171" s="11">
        <f t="shared" si="187"/>
        <v>8.3026771063615108</v>
      </c>
      <c r="O171" s="11">
        <f t="shared" si="187"/>
        <v>8.653522399705901</v>
      </c>
      <c r="P171" s="11">
        <f t="shared" si="187"/>
        <v>8.0006124352152597</v>
      </c>
      <c r="Q171" s="11">
        <f t="shared" si="187"/>
        <v>8.4520071250160065</v>
      </c>
      <c r="S171" s="40">
        <f t="shared" si="150"/>
        <v>4.2467757447611332</v>
      </c>
      <c r="T171" s="40">
        <f t="shared" si="151"/>
        <v>-0.15696008289507457</v>
      </c>
      <c r="W171" s="10" t="str">
        <f t="shared" ref="W171:AB171" si="188">W26</f>
        <v>62 Leisure, travel and related personal service occupations</v>
      </c>
      <c r="X171" s="11">
        <f t="shared" si="188"/>
        <v>17.706310547356093</v>
      </c>
      <c r="Y171" s="11">
        <f t="shared" si="188"/>
        <v>20.460424310807305</v>
      </c>
      <c r="Z171" s="11">
        <f t="shared" si="188"/>
        <v>18.735423946808464</v>
      </c>
      <c r="AA171" s="11">
        <f t="shared" si="188"/>
        <v>15.790257628612084</v>
      </c>
      <c r="AB171" s="11">
        <f t="shared" si="188"/>
        <v>14.033275279232955</v>
      </c>
      <c r="AD171" s="40">
        <f t="shared" si="153"/>
        <v>1.1363065991385257</v>
      </c>
      <c r="AE171" s="40">
        <f t="shared" si="154"/>
        <v>-1.9081253139356047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1.1816833079212998</v>
      </c>
      <c r="C172" s="11">
        <f t="shared" si="146"/>
        <v>1.0052253134971603</v>
      </c>
      <c r="D172" s="11">
        <f t="shared" si="146"/>
        <v>1.2823547067421543</v>
      </c>
      <c r="E172" s="11">
        <f t="shared" si="146"/>
        <v>0.94368600056154772</v>
      </c>
      <c r="F172" s="11">
        <f t="shared" si="146"/>
        <v>1.0292870887816308</v>
      </c>
      <c r="H172" s="40">
        <f t="shared" si="147"/>
        <v>1.6486028921525397</v>
      </c>
      <c r="I172" s="40">
        <f t="shared" si="148"/>
        <v>-1.4548570874228228</v>
      </c>
      <c r="L172" s="10" t="str">
        <f t="shared" ref="L172:Q172" si="189">L27</f>
        <v>63 Community and civil enforcement occupations</v>
      </c>
      <c r="M172" s="11">
        <f t="shared" si="189"/>
        <v>0.936041364065063</v>
      </c>
      <c r="N172" s="11">
        <f t="shared" si="189"/>
        <v>0.70245087520328597</v>
      </c>
      <c r="O172" s="11">
        <f t="shared" si="189"/>
        <v>1.0255030963881835</v>
      </c>
      <c r="P172" s="11">
        <f t="shared" si="189"/>
        <v>0.60936860977516027</v>
      </c>
      <c r="Q172" s="11">
        <f t="shared" si="189"/>
        <v>0.7034998793160202</v>
      </c>
      <c r="S172" s="40">
        <f t="shared" si="150"/>
        <v>1.8423441336158142</v>
      </c>
      <c r="T172" s="40">
        <f t="shared" si="151"/>
        <v>-2.4811727013030804</v>
      </c>
      <c r="W172" s="10" t="str">
        <f t="shared" ref="W172:AB172" si="190">W27</f>
        <v>63 Community and civil enforcement occupations</v>
      </c>
      <c r="X172" s="11">
        <f t="shared" si="190"/>
        <v>0.24564194385623633</v>
      </c>
      <c r="Y172" s="11">
        <f t="shared" si="190"/>
        <v>0.30277443829387485</v>
      </c>
      <c r="Z172" s="11">
        <f t="shared" si="190"/>
        <v>0.25685161035396886</v>
      </c>
      <c r="AA172" s="11">
        <f t="shared" si="190"/>
        <v>0.33431739078638761</v>
      </c>
      <c r="AB172" s="11">
        <f t="shared" si="190"/>
        <v>0.32578720946561074</v>
      </c>
      <c r="AD172" s="40">
        <f t="shared" si="153"/>
        <v>0.89646567210928119</v>
      </c>
      <c r="AE172" s="40">
        <f t="shared" si="154"/>
        <v>1.5976000512847088</v>
      </c>
    </row>
    <row r="173" spans="1:31" x14ac:dyDescent="0.2">
      <c r="A173" s="10" t="str">
        <f t="shared" si="142"/>
        <v>71 Sales occupations</v>
      </c>
      <c r="B173" s="11">
        <f t="shared" si="142"/>
        <v>79.977945128675643</v>
      </c>
      <c r="C173" s="11">
        <f t="shared" si="146"/>
        <v>80.266197207760015</v>
      </c>
      <c r="D173" s="11">
        <f t="shared" si="146"/>
        <v>77.785009922909666</v>
      </c>
      <c r="E173" s="11">
        <f t="shared" si="146"/>
        <v>74.536722185345155</v>
      </c>
      <c r="F173" s="11">
        <f t="shared" si="146"/>
        <v>71.113590943767335</v>
      </c>
      <c r="H173" s="40">
        <f t="shared" si="147"/>
        <v>-0.5545003930730763</v>
      </c>
      <c r="I173" s="40">
        <f t="shared" si="148"/>
        <v>-0.59601850076105301</v>
      </c>
      <c r="L173" s="10" t="str">
        <f t="shared" ref="L173:Q173" si="191">L28</f>
        <v>71 Sales occupations</v>
      </c>
      <c r="M173" s="11">
        <f t="shared" si="191"/>
        <v>29.672336277132928</v>
      </c>
      <c r="N173" s="11">
        <f t="shared" si="191"/>
        <v>33.400517439632608</v>
      </c>
      <c r="O173" s="11">
        <f t="shared" si="191"/>
        <v>31.90220620480477</v>
      </c>
      <c r="P173" s="11">
        <f t="shared" si="191"/>
        <v>31.318000435203846</v>
      </c>
      <c r="Q173" s="11">
        <f t="shared" si="191"/>
        <v>31.219957665316336</v>
      </c>
      <c r="S173" s="40">
        <f t="shared" si="150"/>
        <v>1.4597516952656209</v>
      </c>
      <c r="T173" s="40">
        <f t="shared" si="151"/>
        <v>-0.14401358976027234</v>
      </c>
      <c r="W173" s="10" t="str">
        <f t="shared" ref="W173:AB173" si="192">W28</f>
        <v>71 Sales occupations</v>
      </c>
      <c r="X173" s="11">
        <f t="shared" si="192"/>
        <v>50.30560885154275</v>
      </c>
      <c r="Y173" s="11">
        <f t="shared" si="192"/>
        <v>46.865679768127272</v>
      </c>
      <c r="Z173" s="11">
        <f t="shared" si="192"/>
        <v>45.882803718104853</v>
      </c>
      <c r="AA173" s="11">
        <f t="shared" si="192"/>
        <v>43.218721750141135</v>
      </c>
      <c r="AB173" s="11">
        <f t="shared" si="192"/>
        <v>39.893633278450878</v>
      </c>
      <c r="AD173" s="40">
        <f t="shared" si="153"/>
        <v>-1.8236893755691153</v>
      </c>
      <c r="AE173" s="40">
        <f t="shared" si="154"/>
        <v>-0.92815682480004158</v>
      </c>
    </row>
    <row r="174" spans="1:31" x14ac:dyDescent="0.2">
      <c r="A174" s="10" t="str">
        <f t="shared" si="142"/>
        <v>72 Customer service occupations</v>
      </c>
      <c r="B174" s="11">
        <f t="shared" si="142"/>
        <v>22.326593894269095</v>
      </c>
      <c r="C174" s="11">
        <f t="shared" si="146"/>
        <v>23.155722219576699</v>
      </c>
      <c r="D174" s="11">
        <f t="shared" si="146"/>
        <v>24.662533020629784</v>
      </c>
      <c r="E174" s="11">
        <f t="shared" si="146"/>
        <v>27.407959559453872</v>
      </c>
      <c r="F174" s="11">
        <f t="shared" si="146"/>
        <v>30.588596653116337</v>
      </c>
      <c r="H174" s="40">
        <f t="shared" si="147"/>
        <v>2.0100690090211426</v>
      </c>
      <c r="I174" s="40">
        <f t="shared" si="148"/>
        <v>1.4459682312539357</v>
      </c>
      <c r="L174" s="10" t="str">
        <f t="shared" ref="L174:Q174" si="193">L29</f>
        <v>72 Customer service occupations</v>
      </c>
      <c r="M174" s="11">
        <f t="shared" si="193"/>
        <v>10.08959664544938</v>
      </c>
      <c r="N174" s="11">
        <f t="shared" si="193"/>
        <v>9.2848976301085901</v>
      </c>
      <c r="O174" s="11">
        <f t="shared" si="193"/>
        <v>11.200874301142974</v>
      </c>
      <c r="P174" s="11">
        <f t="shared" si="193"/>
        <v>13.787446649201833</v>
      </c>
      <c r="Q174" s="11">
        <f t="shared" si="193"/>
        <v>16.085712184964148</v>
      </c>
      <c r="S174" s="40">
        <f t="shared" si="150"/>
        <v>2.1117275538085067</v>
      </c>
      <c r="T174" s="40">
        <f t="shared" si="151"/>
        <v>2.4422773897712524</v>
      </c>
      <c r="W174" s="10" t="str">
        <f t="shared" ref="W174:AB174" si="194">W29</f>
        <v>72 Customer service occupations</v>
      </c>
      <c r="X174" s="11">
        <f t="shared" si="194"/>
        <v>12.236997248819678</v>
      </c>
      <c r="Y174" s="11">
        <f t="shared" si="194"/>
        <v>13.870824589468114</v>
      </c>
      <c r="Z174" s="11">
        <f t="shared" si="194"/>
        <v>13.461658719486831</v>
      </c>
      <c r="AA174" s="11">
        <f t="shared" si="194"/>
        <v>13.620512910252041</v>
      </c>
      <c r="AB174" s="11">
        <f t="shared" si="194"/>
        <v>14.502884468152214</v>
      </c>
      <c r="AD174" s="40">
        <f t="shared" si="153"/>
        <v>1.9259440766279834</v>
      </c>
      <c r="AE174" s="40">
        <f>IF(AB$151-Z$151 &lt;&gt; 0,(EXP(LN(AB174/Z174)/(AB$151-Z$151))-1)*100,0)</f>
        <v>0.4979155574525107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43.263880473900223</v>
      </c>
      <c r="C175" s="11">
        <f t="shared" si="146"/>
        <v>40.722870035946805</v>
      </c>
      <c r="D175" s="11">
        <f t="shared" si="146"/>
        <v>37.683317808524727</v>
      </c>
      <c r="E175" s="11">
        <f t="shared" si="146"/>
        <v>38.875423247647028</v>
      </c>
      <c r="F175" s="11">
        <f t="shared" si="146"/>
        <v>35.45237744532146</v>
      </c>
      <c r="H175" s="40">
        <f t="shared" si="147"/>
        <v>-2.7242175953388847</v>
      </c>
      <c r="I175" s="40">
        <f t="shared" si="148"/>
        <v>-0.40602137923199111</v>
      </c>
      <c r="L175" s="10" t="str">
        <f t="shared" ref="L175:Q175" si="195">L30</f>
        <v>81 Process, plant and machine operatives</v>
      </c>
      <c r="M175" s="11">
        <f t="shared" si="195"/>
        <v>32.24305427198194</v>
      </c>
      <c r="N175" s="11">
        <f t="shared" si="195"/>
        <v>29.833554545293552</v>
      </c>
      <c r="O175" s="11">
        <f t="shared" si="195"/>
        <v>28.087095050023709</v>
      </c>
      <c r="P175" s="11">
        <f t="shared" si="195"/>
        <v>27.574027392702021</v>
      </c>
      <c r="Q175" s="11">
        <f t="shared" si="195"/>
        <v>24.575105782152065</v>
      </c>
      <c r="S175" s="40">
        <f t="shared" si="150"/>
        <v>-2.7221127006070933</v>
      </c>
      <c r="T175" s="40">
        <f t="shared" si="151"/>
        <v>-0.88655504789032502</v>
      </c>
      <c r="W175" s="10" t="str">
        <f t="shared" ref="W175:AB175" si="196">W30</f>
        <v>81 Process, plant and machine operatives</v>
      </c>
      <c r="X175" s="11">
        <f t="shared" si="196"/>
        <v>11.020826201918336</v>
      </c>
      <c r="Y175" s="11">
        <f t="shared" si="196"/>
        <v>10.889315490653273</v>
      </c>
      <c r="Z175" s="11">
        <f t="shared" si="196"/>
        <v>9.5962227585009021</v>
      </c>
      <c r="AA175" s="11">
        <f t="shared" si="196"/>
        <v>11.301395854944946</v>
      </c>
      <c r="AB175" s="11">
        <f t="shared" si="196"/>
        <v>10.877271663169353</v>
      </c>
      <c r="AD175" s="40">
        <f t="shared" si="153"/>
        <v>-2.73037682209607</v>
      </c>
      <c r="AE175" s="40">
        <f t="shared" si="154"/>
        <v>0.83887154192476832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46.576940827800399</v>
      </c>
      <c r="C176" s="11">
        <f t="shared" si="146"/>
        <v>46.294136363541192</v>
      </c>
      <c r="D176" s="11">
        <f t="shared" si="146"/>
        <v>43.417799885994043</v>
      </c>
      <c r="E176" s="11">
        <f t="shared" si="146"/>
        <v>43.835889075101285</v>
      </c>
      <c r="F176" s="11">
        <f t="shared" si="146"/>
        <v>41.537379943756356</v>
      </c>
      <c r="H176" s="40">
        <f t="shared" si="147"/>
        <v>-1.3949016979517337</v>
      </c>
      <c r="I176" s="40">
        <f t="shared" si="148"/>
        <v>-0.29473645861428643</v>
      </c>
      <c r="L176" s="10" t="str">
        <f t="shared" ref="L176:Q176" si="197">L31</f>
        <v>82 Transport and mobile machine drivers and operatives</v>
      </c>
      <c r="M176" s="11">
        <f t="shared" si="197"/>
        <v>44.231479568621381</v>
      </c>
      <c r="N176" s="11">
        <f t="shared" si="197"/>
        <v>44.113340597998068</v>
      </c>
      <c r="O176" s="11">
        <f t="shared" si="197"/>
        <v>41.244094995813079</v>
      </c>
      <c r="P176" s="11">
        <f t="shared" si="197"/>
        <v>40.945167954791835</v>
      </c>
      <c r="Q176" s="11">
        <f t="shared" si="197"/>
        <v>38.283295179845751</v>
      </c>
      <c r="S176" s="40">
        <f t="shared" si="150"/>
        <v>-1.3888412050525156</v>
      </c>
      <c r="T176" s="40">
        <f t="shared" si="151"/>
        <v>-0.49539755227155924</v>
      </c>
      <c r="W176" s="10" t="str">
        <f t="shared" ref="W176:AB176" si="198">W31</f>
        <v>82 Transport and mobile machine drivers and operatives</v>
      </c>
      <c r="X176" s="11">
        <f t="shared" si="198"/>
        <v>2.3454612591790198</v>
      </c>
      <c r="Y176" s="11">
        <f t="shared" si="198"/>
        <v>2.1807957655430794</v>
      </c>
      <c r="Z176" s="11">
        <f t="shared" si="198"/>
        <v>2.1737048901809026</v>
      </c>
      <c r="AA176" s="11">
        <f t="shared" si="198"/>
        <v>2.8907211203094083</v>
      </c>
      <c r="AB176" s="11">
        <f t="shared" si="198"/>
        <v>3.254084763910579</v>
      </c>
      <c r="AD176" s="40">
        <f t="shared" si="153"/>
        <v>-1.5094724494208234</v>
      </c>
      <c r="AE176" s="40">
        <f t="shared" si="154"/>
        <v>2.7263566054553934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25.744282473128173</v>
      </c>
      <c r="C177" s="11">
        <f t="shared" si="146"/>
        <v>22.473084288946584</v>
      </c>
      <c r="D177" s="11">
        <f t="shared" si="146"/>
        <v>20.556706199001834</v>
      </c>
      <c r="E177" s="11">
        <f t="shared" si="146"/>
        <v>37.520192616540982</v>
      </c>
      <c r="F177" s="11">
        <f t="shared" si="146"/>
        <v>41.74684623961965</v>
      </c>
      <c r="H177" s="40">
        <f t="shared" si="147"/>
        <v>-4.4007362987829364</v>
      </c>
      <c r="I177" s="40">
        <f t="shared" si="148"/>
        <v>4.8362174329441565</v>
      </c>
      <c r="L177" s="10" t="str">
        <f t="shared" ref="L177:Q178" si="199">L32</f>
        <v>91 Elementary trades and related occupations</v>
      </c>
      <c r="M177" s="11">
        <f t="shared" si="199"/>
        <v>18.675927676621892</v>
      </c>
      <c r="N177" s="11">
        <f t="shared" si="199"/>
        <v>16.463346488669853</v>
      </c>
      <c r="O177" s="11">
        <f t="shared" si="199"/>
        <v>15.637781414679871</v>
      </c>
      <c r="P177" s="11">
        <f t="shared" si="199"/>
        <v>21.095738266263091</v>
      </c>
      <c r="Q177" s="11">
        <f t="shared" si="199"/>
        <v>22.449487206953506</v>
      </c>
      <c r="S177" s="40">
        <f t="shared" si="150"/>
        <v>-3.4886054677503053</v>
      </c>
      <c r="T177" s="40">
        <f t="shared" si="151"/>
        <v>2.4398072111343483</v>
      </c>
      <c r="W177" s="10" t="str">
        <f t="shared" ref="W177:AB178" si="200">W32</f>
        <v>91 Elementary trades and related occupations</v>
      </c>
      <c r="X177" s="11">
        <f t="shared" si="200"/>
        <v>7.0683547965062763</v>
      </c>
      <c r="Y177" s="11">
        <f t="shared" si="200"/>
        <v>6.0097378002767625</v>
      </c>
      <c r="Z177" s="11">
        <f t="shared" si="200"/>
        <v>4.9189247843219981</v>
      </c>
      <c r="AA177" s="11">
        <f t="shared" si="200"/>
        <v>16.424454350277909</v>
      </c>
      <c r="AB177" s="11">
        <f t="shared" si="200"/>
        <v>19.297359032666165</v>
      </c>
      <c r="AD177" s="40">
        <f t="shared" si="153"/>
        <v>-6.9941281621008544</v>
      </c>
      <c r="AE177" s="40">
        <f t="shared" si="154"/>
        <v>9.5406162117063431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115.465767761816</v>
      </c>
      <c r="C178" s="11">
        <f t="shared" si="146"/>
        <v>110.20030493601985</v>
      </c>
      <c r="D178" s="11">
        <f t="shared" si="146"/>
        <v>101.18749782298309</v>
      </c>
      <c r="E178" s="11">
        <f t="shared" si="146"/>
        <v>87.015577150115121</v>
      </c>
      <c r="F178" s="11">
        <f t="shared" si="146"/>
        <v>76.412524720668387</v>
      </c>
      <c r="H178" s="40">
        <f>IF(D$151-B$151 &lt;&gt; 0,(EXP(LN(D178/B178)/(D$151-B$151))-1)*100,0)</f>
        <v>-2.6054350877440458</v>
      </c>
      <c r="I178" s="40">
        <f t="shared" ref="I178" si="201">IF(F$151-D$151 &lt;&gt; 0,(EXP(LN(F178/D178)/(F$151-D$151))-1)*100,0)</f>
        <v>-1.8547739788591366</v>
      </c>
      <c r="L178" s="10" t="str">
        <f t="shared" si="199"/>
        <v>92 Elementary administration and service occupations</v>
      </c>
      <c r="M178" s="11">
        <f t="shared" si="199"/>
        <v>59.129220651812986</v>
      </c>
      <c r="N178" s="11">
        <f t="shared" si="199"/>
        <v>55.188158651591124</v>
      </c>
      <c r="O178" s="11">
        <f t="shared" si="199"/>
        <v>52.649407406845157</v>
      </c>
      <c r="P178" s="11">
        <f t="shared" si="199"/>
        <v>50.61616849183433</v>
      </c>
      <c r="Q178" s="11">
        <f t="shared" si="199"/>
        <v>46.540829762641543</v>
      </c>
      <c r="S178" s="40">
        <f t="shared" ref="S178" si="202">IF(O$151-M$151 &lt;&gt; 0,(EXP(LN(O178/M178)/(O$151-M$151))-1)*100,0)</f>
        <v>-2.2946676154040557</v>
      </c>
      <c r="T178" s="40">
        <f t="shared" ref="T178" si="203">IF(Q$151-O$151 &lt;&gt; 0,(EXP(LN(Q178/O178)/(Q$151-O$151))-1)*100,0)</f>
        <v>-0.81879609654894603</v>
      </c>
      <c r="W178" s="10" t="str">
        <f t="shared" si="200"/>
        <v>92 Elementary administration and service occupations</v>
      </c>
      <c r="X178" s="11">
        <f t="shared" si="200"/>
        <v>56.336547110002925</v>
      </c>
      <c r="Y178" s="11">
        <f t="shared" si="200"/>
        <v>55.012146284428731</v>
      </c>
      <c r="Z178" s="11">
        <f t="shared" si="200"/>
        <v>48.538090416137891</v>
      </c>
      <c r="AA178" s="11">
        <f t="shared" si="200"/>
        <v>36.399408658280805</v>
      </c>
      <c r="AB178" s="11">
        <f t="shared" si="200"/>
        <v>29.871694958026808</v>
      </c>
      <c r="AD178" s="40">
        <f t="shared" ref="AD178" si="204">IF(Z$151-X$151 &lt;&gt; 0,(EXP(LN(Z178/X178)/(Z$151-X$151))-1)*100,0)</f>
        <v>-2.9359312518340119</v>
      </c>
      <c r="AE178" s="40">
        <f t="shared" ref="AE178" si="205">IF(AB$151-Z$151 &lt;&gt; 0,(EXP(LN(AB178/Z178)/(AB$151-Z$151))-1)*100,0)</f>
        <v>-3.1844436897586759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1162.1159999999995</v>
      </c>
      <c r="C180" s="34">
        <f t="shared" si="206"/>
        <v>1209.5720000000006</v>
      </c>
      <c r="D180" s="34">
        <f t="shared" si="206"/>
        <v>1222.0609999999995</v>
      </c>
      <c r="E180" s="34">
        <f t="shared" si="206"/>
        <v>1237.7160000000001</v>
      </c>
      <c r="F180" s="34">
        <f t="shared" si="206"/>
        <v>1273.5079999999996</v>
      </c>
      <c r="H180" s="43">
        <f>IF(D$151-B$151 &lt;&gt; 0,(EXP(LN(D180/B180)/(D$151-B$151))-1)*100,0)</f>
        <v>1.0110023691277892</v>
      </c>
      <c r="I180" s="43">
        <f t="shared" si="148"/>
        <v>0.27528835539654128</v>
      </c>
      <c r="L180" s="231" t="str">
        <f t="shared" ref="L180:Q180" si="207">L35</f>
        <v>All occupations</v>
      </c>
      <c r="M180" s="34">
        <f t="shared" si="207"/>
        <v>608.43849240888608</v>
      </c>
      <c r="N180" s="34">
        <f t="shared" si="207"/>
        <v>631.09062306939416</v>
      </c>
      <c r="O180" s="34">
        <f t="shared" si="207"/>
        <v>636.43283407023989</v>
      </c>
      <c r="P180" s="34">
        <f t="shared" si="207"/>
        <v>642.3106761694487</v>
      </c>
      <c r="Q180" s="34">
        <f t="shared" si="207"/>
        <v>654.1337646693928</v>
      </c>
      <c r="S180" s="43">
        <f t="shared" ref="S180" si="208">IF(O$151-M$151 &lt;&gt; 0,(EXP(LN(O180/M180)/(O$151-M$151))-1)*100,0)</f>
        <v>0.90372035410670737</v>
      </c>
      <c r="T180" s="43">
        <f t="shared" ref="T180" si="209">IF(Q$151-O$151 &lt;&gt; 0,(EXP(LN(Q180/O180)/(Q$151-O$151))-1)*100,0)</f>
        <v>0.18305383999972502</v>
      </c>
      <c r="W180" s="231" t="str">
        <f t="shared" ref="W180:AB180" si="210">W35</f>
        <v>All occupations</v>
      </c>
      <c r="X180" s="34">
        <f t="shared" si="210"/>
        <v>553.67750759111368</v>
      </c>
      <c r="Y180" s="34">
        <f t="shared" si="210"/>
        <v>578.48137693060664</v>
      </c>
      <c r="Z180" s="34">
        <f t="shared" si="210"/>
        <v>585.62816592975992</v>
      </c>
      <c r="AA180" s="34">
        <f t="shared" si="210"/>
        <v>595.40532383055142</v>
      </c>
      <c r="AB180" s="34">
        <f t="shared" si="210"/>
        <v>619.37423533060655</v>
      </c>
      <c r="AD180" s="43">
        <f t="shared" ref="AD180" si="211">IF(Z$151-X$151 &lt;&gt; 0,(EXP(LN(Z180/X180)/(Z$151-X$151))-1)*100,0)</f>
        <v>1.1283717883092681</v>
      </c>
      <c r="AE180" s="43">
        <f t="shared" ref="AE180" si="212">IF(AB$151-Z$151 &lt;&gt; 0,(EXP(LN(AB180/Z180)/(AB$151-Z$151))-1)*100,0)</f>
        <v>0.37419578045756463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Yorkshire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102.83046228241915</v>
      </c>
      <c r="C7" s="31">
        <f>'Occ T1'!C8</f>
        <v>118.19486305699743</v>
      </c>
      <c r="D7" s="31">
        <f>'Occ T1'!D8</f>
        <v>125.08779784728773</v>
      </c>
      <c r="E7" s="31">
        <f>'Occ T1'!E8</f>
        <v>115.82603046988827</v>
      </c>
      <c r="F7" s="31">
        <f>'Occ T1'!F8</f>
        <v>126.64165420659329</v>
      </c>
      <c r="H7" s="31">
        <f>C7-B7</f>
        <v>15.364400774578286</v>
      </c>
      <c r="I7" s="31">
        <f>D7-C7</f>
        <v>6.8929347902902975</v>
      </c>
      <c r="J7" s="31">
        <f>E7-D7</f>
        <v>-9.2617673773994653</v>
      </c>
      <c r="K7" s="31">
        <f>F7-E7</f>
        <v>10.815623736705021</v>
      </c>
      <c r="L7" s="31">
        <f>F7-D7</f>
        <v>1.5538563593055557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68.112195727048515</v>
      </c>
      <c r="C8" s="32">
        <f>'Occ T2'!C8</f>
        <v>80.699441391628952</v>
      </c>
      <c r="D8" s="32">
        <f>'Occ T2'!D8</f>
        <v>86.656221453364935</v>
      </c>
      <c r="E8" s="32">
        <f>'Occ T2'!E8</f>
        <v>77.625810969325485</v>
      </c>
      <c r="F8" s="32">
        <f>'Occ T2'!F8</f>
        <v>84.211843115844459</v>
      </c>
      <c r="H8" s="31">
        <f t="shared" ref="H8:H9" si="0">C8-B8</f>
        <v>12.587245664580436</v>
      </c>
      <c r="I8" s="31">
        <f t="shared" ref="I8:I9" si="1">D8-C8</f>
        <v>5.9567800617359836</v>
      </c>
      <c r="J8" s="31">
        <f t="shared" ref="J8:J9" si="2">E8-D8</f>
        <v>-9.0304104840394501</v>
      </c>
      <c r="K8" s="31">
        <f t="shared" ref="K8:K9" si="3">F8-E8</f>
        <v>6.5860321465189742</v>
      </c>
      <c r="L8" s="31">
        <f t="shared" ref="L8:L49" si="4">F8-D8</f>
        <v>-2.444378337520476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34.71826655537064</v>
      </c>
      <c r="C9" s="32">
        <f>'Occ T2'!C9</f>
        <v>37.49542166536849</v>
      </c>
      <c r="D9" s="32">
        <f>'Occ T2'!D9</f>
        <v>38.431576393922803</v>
      </c>
      <c r="E9" s="32">
        <f>'Occ T2'!E9</f>
        <v>38.200219500562781</v>
      </c>
      <c r="F9" s="32">
        <f>'Occ T2'!F9</f>
        <v>42.429811090748828</v>
      </c>
      <c r="H9" s="31">
        <f t="shared" si="0"/>
        <v>2.7771551099978495</v>
      </c>
      <c r="I9" s="31">
        <f t="shared" si="1"/>
        <v>0.93615472855431392</v>
      </c>
      <c r="J9" s="31">
        <f t="shared" si="2"/>
        <v>-0.2313568933600223</v>
      </c>
      <c r="K9" s="31">
        <f t="shared" si="3"/>
        <v>4.2295915901860468</v>
      </c>
      <c r="L9" s="31">
        <f t="shared" si="4"/>
        <v>3.9982346968260245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204.29189104282887</v>
      </c>
      <c r="C11" s="31">
        <f>'Occ T1'!C9</f>
        <v>238.78887159958271</v>
      </c>
      <c r="D11" s="31">
        <f>'Occ T1'!D9</f>
        <v>256.26007393493057</v>
      </c>
      <c r="E11" s="31">
        <f>'Occ T1'!E9</f>
        <v>271.05273353837492</v>
      </c>
      <c r="F11" s="31">
        <f>'Occ T1'!F9</f>
        <v>300.1646549245412</v>
      </c>
      <c r="H11" s="31">
        <f>C11-B11</f>
        <v>34.49698055675384</v>
      </c>
      <c r="I11" s="31">
        <f t="shared" ref="I11:I49" si="5">D11-C11</f>
        <v>17.471202335347868</v>
      </c>
      <c r="J11" s="31">
        <f>E11-D11</f>
        <v>14.792659603444349</v>
      </c>
      <c r="K11" s="31">
        <f>F11-E11</f>
        <v>29.111921386166273</v>
      </c>
      <c r="L11" s="31">
        <f t="shared" si="4"/>
        <v>43.904580989610622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51.126146735683214</v>
      </c>
      <c r="C12" s="10">
        <f>'Occ T2'!C10</f>
        <v>61.389845078346667</v>
      </c>
      <c r="D12" s="10">
        <f>'Occ T2'!D10</f>
        <v>65.878499254420475</v>
      </c>
      <c r="E12" s="10">
        <f>'Occ T2'!E10</f>
        <v>80.498071894400127</v>
      </c>
      <c r="F12" s="10">
        <f>'Occ T2'!F10</f>
        <v>91.815532645717767</v>
      </c>
      <c r="H12" s="11">
        <f t="shared" ref="H12:K14" si="6">C12-B12</f>
        <v>10.263698342663453</v>
      </c>
      <c r="I12" s="31">
        <f t="shared" si="5"/>
        <v>4.4886541760738083</v>
      </c>
      <c r="J12" s="11">
        <f t="shared" si="6"/>
        <v>14.619572639979651</v>
      </c>
      <c r="K12" s="11">
        <f t="shared" si="6"/>
        <v>11.31746075131764</v>
      </c>
      <c r="L12" s="31">
        <f t="shared" si="4"/>
        <v>25.937033391297291</v>
      </c>
    </row>
    <row r="13" spans="1:12" x14ac:dyDescent="0.2">
      <c r="A13" s="10" t="str">
        <f>'Occ T2'!A11</f>
        <v>22 Health professionals</v>
      </c>
      <c r="B13" s="10">
        <f>'Occ T2'!B11</f>
        <v>44.793326128243443</v>
      </c>
      <c r="C13" s="10">
        <f>'Occ T2'!C11</f>
        <v>52.771857296306187</v>
      </c>
      <c r="D13" s="10">
        <f>'Occ T2'!D11</f>
        <v>53.948760395568023</v>
      </c>
      <c r="E13" s="10">
        <f>'Occ T2'!E11</f>
        <v>53.022742433604385</v>
      </c>
      <c r="F13" s="10">
        <f>'Occ T2'!F11</f>
        <v>57.644395696297231</v>
      </c>
      <c r="H13" s="11">
        <f t="shared" si="6"/>
        <v>7.9785311680627444</v>
      </c>
      <c r="I13" s="31">
        <f t="shared" si="5"/>
        <v>1.1769030992618355</v>
      </c>
      <c r="J13" s="11">
        <f t="shared" si="6"/>
        <v>-0.9260179619636375</v>
      </c>
      <c r="K13" s="11">
        <f t="shared" si="6"/>
        <v>4.6216532626928455</v>
      </c>
      <c r="L13" s="31">
        <f t="shared" si="4"/>
        <v>3.695635300729208</v>
      </c>
    </row>
    <row r="14" spans="1:12" x14ac:dyDescent="0.2">
      <c r="A14" s="10" t="str">
        <f>'Occ T2'!A12</f>
        <v>23 Teaching and other educational professionals</v>
      </c>
      <c r="B14" s="10">
        <f>'Occ T2'!B12</f>
        <v>49.231783331321296</v>
      </c>
      <c r="C14" s="10">
        <f>'Occ T2'!C12</f>
        <v>53.072970496239741</v>
      </c>
      <c r="D14" s="10">
        <f>'Occ T2'!D12</f>
        <v>55.637319201596924</v>
      </c>
      <c r="E14" s="10">
        <f>'Occ T2'!E12</f>
        <v>54.085792370111882</v>
      </c>
      <c r="F14" s="10">
        <f>'Occ T2'!F12</f>
        <v>57.621143417394812</v>
      </c>
      <c r="H14" s="11">
        <f t="shared" si="6"/>
        <v>3.8411871649184448</v>
      </c>
      <c r="I14" s="31">
        <f t="shared" si="5"/>
        <v>2.5643487053571832</v>
      </c>
      <c r="J14" s="11">
        <f t="shared" si="6"/>
        <v>-1.5515268314850417</v>
      </c>
      <c r="K14" s="11">
        <f t="shared" si="6"/>
        <v>3.5353510472829299</v>
      </c>
      <c r="L14" s="31">
        <f t="shared" si="4"/>
        <v>1.9838242157978883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59.14063484758092</v>
      </c>
      <c r="C15" s="10">
        <f>'Occ T2'!C13</f>
        <v>71.55419872869011</v>
      </c>
      <c r="D15" s="10">
        <f>'Occ T2'!D13</f>
        <v>80.795495083345159</v>
      </c>
      <c r="E15" s="10">
        <f>'Occ T2'!E13</f>
        <v>83.446126840258529</v>
      </c>
      <c r="F15" s="10">
        <f>'Occ T2'!F13</f>
        <v>93.083583165131373</v>
      </c>
      <c r="H15" s="11">
        <f t="shared" ref="H15" si="7">C15-B15</f>
        <v>12.413563881109191</v>
      </c>
      <c r="I15" s="31">
        <f t="shared" si="5"/>
        <v>9.2412963546550486</v>
      </c>
      <c r="J15" s="11">
        <f t="shared" ref="J15" si="8">E15-D15</f>
        <v>2.6506317569133699</v>
      </c>
      <c r="K15" s="11">
        <f t="shared" ref="K15" si="9">F15-E15</f>
        <v>9.6374563248728435</v>
      </c>
      <c r="L15" s="31">
        <f t="shared" si="4"/>
        <v>12.288088081786213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128.29035069613411</v>
      </c>
      <c r="C17" s="31">
        <f>'Occ T1'!C10</f>
        <v>142.4048305406516</v>
      </c>
      <c r="D17" s="31">
        <f>'Occ T1'!D10</f>
        <v>153.34242333090504</v>
      </c>
      <c r="E17" s="31">
        <f>'Occ T1'!E10</f>
        <v>159.36235930199808</v>
      </c>
      <c r="F17" s="31">
        <f>'Occ T1'!F10</f>
        <v>174.49180080714964</v>
      </c>
      <c r="H17" s="31">
        <f t="shared" ref="H17:K21" si="10">C17-B17</f>
        <v>14.11447984451749</v>
      </c>
      <c r="I17" s="31">
        <f t="shared" si="5"/>
        <v>10.937592790253433</v>
      </c>
      <c r="J17" s="31">
        <f t="shared" si="10"/>
        <v>6.019935971093048</v>
      </c>
      <c r="K17" s="31">
        <f t="shared" si="10"/>
        <v>15.129441505151561</v>
      </c>
      <c r="L17" s="31">
        <f t="shared" si="4"/>
        <v>21.149377476244609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19.755281606090492</v>
      </c>
      <c r="C18" s="10">
        <f>'Occ T2'!C14</f>
        <v>23.661537063122232</v>
      </c>
      <c r="D18" s="10">
        <f>'Occ T2'!D14</f>
        <v>25.904900656391295</v>
      </c>
      <c r="E18" s="10">
        <f>'Occ T2'!E14</f>
        <v>24.298291850589944</v>
      </c>
      <c r="F18" s="10">
        <f>'Occ T2'!F14</f>
        <v>26.418504108432252</v>
      </c>
      <c r="H18" s="11">
        <f t="shared" si="10"/>
        <v>3.9062554570317403</v>
      </c>
      <c r="I18" s="31">
        <f t="shared" si="5"/>
        <v>2.2433635932690628</v>
      </c>
      <c r="J18" s="11">
        <f t="shared" si="10"/>
        <v>-1.6066088058013506</v>
      </c>
      <c r="K18" s="11">
        <f t="shared" si="10"/>
        <v>2.1202122578423079</v>
      </c>
      <c r="L18" s="31">
        <f t="shared" si="4"/>
        <v>0.51360345204095736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18.828003929054212</v>
      </c>
      <c r="C19" s="10">
        <f>'Occ T2'!C15</f>
        <v>21.704674106551586</v>
      </c>
      <c r="D19" s="10">
        <f>'Occ T2'!D15</f>
        <v>22.551173786672823</v>
      </c>
      <c r="E19" s="10">
        <f>'Occ T2'!E15</f>
        <v>35.418227848431748</v>
      </c>
      <c r="F19" s="10">
        <f>'Occ T2'!F15</f>
        <v>42.369450085103807</v>
      </c>
      <c r="H19" s="11">
        <f t="shared" si="10"/>
        <v>2.876670177497374</v>
      </c>
      <c r="I19" s="31">
        <f t="shared" si="5"/>
        <v>0.84649968012123722</v>
      </c>
      <c r="J19" s="11">
        <f t="shared" si="10"/>
        <v>12.867054061758925</v>
      </c>
      <c r="K19" s="11">
        <f t="shared" si="10"/>
        <v>6.9512222366720593</v>
      </c>
      <c r="L19" s="31">
        <f t="shared" si="4"/>
        <v>19.818276298430984</v>
      </c>
    </row>
    <row r="20" spans="1:12" x14ac:dyDescent="0.2">
      <c r="A20" s="10" t="str">
        <f>'Occ T2'!A16</f>
        <v>33 Protective service occupations</v>
      </c>
      <c r="B20" s="10">
        <f>'Occ T2'!B16</f>
        <v>12.249932559226396</v>
      </c>
      <c r="C20" s="10">
        <f>'Occ T2'!C16</f>
        <v>12.704945142679662</v>
      </c>
      <c r="D20" s="10">
        <f>'Occ T2'!D16</f>
        <v>13.787034340236366</v>
      </c>
      <c r="E20" s="10">
        <f>'Occ T2'!E16</f>
        <v>11.450039009520147</v>
      </c>
      <c r="F20" s="10">
        <f>'Occ T2'!F16</f>
        <v>12.086881450572772</v>
      </c>
      <c r="H20" s="11">
        <f t="shared" si="10"/>
        <v>0.45501258345326612</v>
      </c>
      <c r="I20" s="31">
        <f t="shared" si="5"/>
        <v>1.0820891975567033</v>
      </c>
      <c r="J20" s="11">
        <f t="shared" si="10"/>
        <v>-2.3369953307162188</v>
      </c>
      <c r="K20" s="11">
        <f t="shared" si="10"/>
        <v>0.63684244105262522</v>
      </c>
      <c r="L20" s="31">
        <f t="shared" si="4"/>
        <v>-1.7001528896635936</v>
      </c>
    </row>
    <row r="21" spans="1:12" x14ac:dyDescent="0.2">
      <c r="A21" s="10" t="str">
        <f>'Occ T2'!A17</f>
        <v>34 Culture, media and sports occupations</v>
      </c>
      <c r="B21" s="10">
        <f>'Occ T2'!B17</f>
        <v>15.174222582095563</v>
      </c>
      <c r="C21" s="10">
        <f>'Occ T2'!C17</f>
        <v>17.39008714554198</v>
      </c>
      <c r="D21" s="10">
        <f>'Occ T2'!D17</f>
        <v>18.9667205053949</v>
      </c>
      <c r="E21" s="10">
        <f>'Occ T2'!E17</f>
        <v>16.228123676963005</v>
      </c>
      <c r="F21" s="10">
        <f>'Occ T2'!F17</f>
        <v>17.344011825604888</v>
      </c>
      <c r="H21" s="11">
        <f t="shared" si="10"/>
        <v>2.2158645634464165</v>
      </c>
      <c r="I21" s="31">
        <f t="shared" si="5"/>
        <v>1.5766333598529201</v>
      </c>
      <c r="J21" s="11">
        <f t="shared" si="10"/>
        <v>-2.7385968284318949</v>
      </c>
      <c r="K21" s="11">
        <f t="shared" si="10"/>
        <v>1.1158881486418828</v>
      </c>
      <c r="L21" s="31">
        <f t="shared" si="4"/>
        <v>-1.6227086797900121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62.28291001966744</v>
      </c>
      <c r="C22" s="10">
        <f>'Occ T2'!C18</f>
        <v>66.943587082756139</v>
      </c>
      <c r="D22" s="10">
        <f>'Occ T2'!D18</f>
        <v>72.132594042209632</v>
      </c>
      <c r="E22" s="10">
        <f>'Occ T2'!E18</f>
        <v>71.967676916493247</v>
      </c>
      <c r="F22" s="10">
        <f>'Occ T2'!F18</f>
        <v>76.272953337435922</v>
      </c>
      <c r="H22" s="11">
        <f t="shared" ref="H22" si="11">C22-B22</f>
        <v>4.6606770630886984</v>
      </c>
      <c r="I22" s="31">
        <f t="shared" si="5"/>
        <v>5.1890069594534936</v>
      </c>
      <c r="J22" s="11">
        <f t="shared" ref="J22" si="12">E22-D22</f>
        <v>-0.16491712571638573</v>
      </c>
      <c r="K22" s="11">
        <f t="shared" ref="K22" si="13">F22-E22</f>
        <v>4.3052764209426755</v>
      </c>
      <c r="L22" s="31">
        <f t="shared" si="4"/>
        <v>4.1403592952262898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153.79165534303016</v>
      </c>
      <c r="C24" s="31">
        <f>'Occ T1'!C11</f>
        <v>146.19385486627277</v>
      </c>
      <c r="D24" s="31">
        <f>'Occ T1'!D11</f>
        <v>155.5524701152508</v>
      </c>
      <c r="E24" s="31">
        <f>'Occ T1'!E11</f>
        <v>159.2771491171562</v>
      </c>
      <c r="F24" s="31">
        <f>'Occ T1'!F11</f>
        <v>152.60573961525188</v>
      </c>
      <c r="H24" s="31">
        <f t="shared" ref="H24:K26" si="14">C24-B24</f>
        <v>-7.597800476757385</v>
      </c>
      <c r="I24" s="31">
        <f t="shared" si="5"/>
        <v>9.3586152489780261</v>
      </c>
      <c r="J24" s="31">
        <f t="shared" si="14"/>
        <v>3.7246790019054004</v>
      </c>
      <c r="K24" s="31">
        <f t="shared" si="14"/>
        <v>-6.6714095019043214</v>
      </c>
      <c r="L24" s="31">
        <f t="shared" si="4"/>
        <v>-2.946730499998921</v>
      </c>
    </row>
    <row r="25" spans="1:12" x14ac:dyDescent="0.2">
      <c r="A25" t="str">
        <f>'Occ T2'!A19</f>
        <v>41 Administrative occupations</v>
      </c>
      <c r="B25" s="32">
        <f>'Occ T2'!B19</f>
        <v>124.12386132422722</v>
      </c>
      <c r="C25" s="32">
        <f>'Occ T2'!C19</f>
        <v>119.67404102744439</v>
      </c>
      <c r="D25" s="32">
        <f>'Occ T2'!D19</f>
        <v>128.89786566598025</v>
      </c>
      <c r="E25" s="32">
        <f>'Occ T2'!E19</f>
        <v>134.06390966099619</v>
      </c>
      <c r="F25" s="32">
        <f>'Occ T2'!F19</f>
        <v>133.88824226715977</v>
      </c>
      <c r="H25" s="11">
        <f t="shared" si="14"/>
        <v>-4.449820296782832</v>
      </c>
      <c r="I25" s="31">
        <f t="shared" si="5"/>
        <v>9.2238246385358593</v>
      </c>
      <c r="J25" s="11">
        <f t="shared" si="14"/>
        <v>5.16604399501594</v>
      </c>
      <c r="K25" s="11">
        <f t="shared" si="14"/>
        <v>-0.17566739383642016</v>
      </c>
      <c r="L25" s="31">
        <f t="shared" si="4"/>
        <v>4.9903766011795199</v>
      </c>
    </row>
    <row r="26" spans="1:12" x14ac:dyDescent="0.2">
      <c r="A26" t="str">
        <f>'Occ T2'!A20</f>
        <v>42 Secretarial and related occupations</v>
      </c>
      <c r="B26" s="32">
        <f>'Occ T2'!B20</f>
        <v>29.66779401880293</v>
      </c>
      <c r="C26" s="32">
        <f>'Occ T2'!C20</f>
        <v>26.519813838828377</v>
      </c>
      <c r="D26" s="32">
        <f>'Occ T2'!D20</f>
        <v>26.654604449270561</v>
      </c>
      <c r="E26" s="32">
        <f>'Occ T2'!E20</f>
        <v>25.21323945616</v>
      </c>
      <c r="F26" s="32">
        <f>'Occ T2'!F20</f>
        <v>18.71749734809211</v>
      </c>
      <c r="H26" s="11">
        <f t="shared" si="14"/>
        <v>-3.147980179974553</v>
      </c>
      <c r="I26" s="31">
        <f t="shared" si="5"/>
        <v>0.13479061044218454</v>
      </c>
      <c r="J26" s="11">
        <f t="shared" si="14"/>
        <v>-1.441364993110561</v>
      </c>
      <c r="K26" s="11">
        <f t="shared" si="14"/>
        <v>-6.4957421080678905</v>
      </c>
      <c r="L26" s="31">
        <f t="shared" si="4"/>
        <v>-7.9371071011784515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125.35521227050536</v>
      </c>
      <c r="C28" s="31">
        <f>'Occ T1'!C12</f>
        <v>119.80219049364898</v>
      </c>
      <c r="D28" s="31">
        <f>'Occ T1'!D12</f>
        <v>108.4981912848358</v>
      </c>
      <c r="E28" s="31">
        <f>'Occ T1'!E12</f>
        <v>105.59991693193865</v>
      </c>
      <c r="F28" s="31">
        <f>'Occ T1'!F12</f>
        <v>98.106354200041878</v>
      </c>
      <c r="H28" s="31">
        <f t="shared" ref="H28:K30" si="15">C28-B28</f>
        <v>-5.553021776856383</v>
      </c>
      <c r="I28" s="31">
        <f t="shared" si="5"/>
        <v>-11.303999208813181</v>
      </c>
      <c r="J28" s="31">
        <f t="shared" si="15"/>
        <v>-2.8982743528971469</v>
      </c>
      <c r="K28" s="31">
        <f t="shared" si="15"/>
        <v>-7.4935627318967732</v>
      </c>
      <c r="L28" s="31">
        <f t="shared" si="4"/>
        <v>-10.39183708479392</v>
      </c>
    </row>
    <row r="29" spans="1:12" x14ac:dyDescent="0.2">
      <c r="A29" s="10" t="str">
        <f>'Occ T2'!A21</f>
        <v>51 Skilled agricultural and related trades</v>
      </c>
      <c r="B29" s="10">
        <f>'Occ T2'!B21</f>
        <v>12.480052372889473</v>
      </c>
      <c r="C29" s="10">
        <f>'Occ T2'!C21</f>
        <v>12.431678409974623</v>
      </c>
      <c r="D29" s="10">
        <f>'Occ T2'!D21</f>
        <v>10.654462517281713</v>
      </c>
      <c r="E29" s="10">
        <f>'Occ T2'!E21</f>
        <v>10.519176383796156</v>
      </c>
      <c r="F29" s="10">
        <f>'Occ T2'!F21</f>
        <v>11.840335590836942</v>
      </c>
      <c r="H29" s="11">
        <f t="shared" si="15"/>
        <v>-4.8373962914849855E-2</v>
      </c>
      <c r="I29" s="31">
        <f t="shared" si="5"/>
        <v>-1.7772158926929098</v>
      </c>
      <c r="J29" s="11">
        <f t="shared" si="15"/>
        <v>-0.13528613348555751</v>
      </c>
      <c r="K29" s="11">
        <f t="shared" si="15"/>
        <v>1.321159207040786</v>
      </c>
      <c r="L29" s="31">
        <f t="shared" si="4"/>
        <v>1.1858730735552285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45.570780111200229</v>
      </c>
      <c r="C30" s="10">
        <f>'Occ T2'!C22</f>
        <v>45.57927032289215</v>
      </c>
      <c r="D30" s="10">
        <f>'Occ T2'!D22</f>
        <v>41.687227271374859</v>
      </c>
      <c r="E30" s="10">
        <f>'Occ T2'!E22</f>
        <v>40.450783047085338</v>
      </c>
      <c r="F30" s="10">
        <f>'Occ T2'!F22</f>
        <v>37.068307305991624</v>
      </c>
      <c r="H30" s="11">
        <f t="shared" si="15"/>
        <v>8.4902116919209902E-3</v>
      </c>
      <c r="I30" s="31">
        <f t="shared" si="5"/>
        <v>-3.892043051517291</v>
      </c>
      <c r="J30" s="11">
        <f t="shared" si="15"/>
        <v>-1.2364442242895208</v>
      </c>
      <c r="K30" s="11">
        <f t="shared" si="15"/>
        <v>-3.3824757410937139</v>
      </c>
      <c r="L30" s="31">
        <f t="shared" si="4"/>
        <v>-4.6189199653832347</v>
      </c>
    </row>
    <row r="31" spans="1:12" x14ac:dyDescent="0.2">
      <c r="A31" s="10" t="str">
        <f>'Occ T2'!A23</f>
        <v>53 Skilled construction and building trades</v>
      </c>
      <c r="B31" s="10">
        <f>'Occ T2'!B23</f>
        <v>42.085399170453535</v>
      </c>
      <c r="C31" s="10">
        <f>'Occ T2'!C23</f>
        <v>40.317720449030332</v>
      </c>
      <c r="D31" s="10">
        <f>'Occ T2'!D23</f>
        <v>34.881060321724483</v>
      </c>
      <c r="E31" s="10">
        <f>'Occ T2'!E23</f>
        <v>33.220962000021991</v>
      </c>
      <c r="F31" s="10">
        <f>'Occ T2'!F23</f>
        <v>28.760103795852288</v>
      </c>
      <c r="H31" s="11">
        <f t="shared" ref="H31:H32" si="16">C31-B31</f>
        <v>-1.7676787214232021</v>
      </c>
      <c r="I31" s="31">
        <f t="shared" si="5"/>
        <v>-5.4366601273058492</v>
      </c>
      <c r="J31" s="11">
        <f t="shared" ref="J31:J32" si="17">E31-D31</f>
        <v>-1.6600983217024918</v>
      </c>
      <c r="K31" s="11">
        <f t="shared" ref="K31:K32" si="18">F31-E31</f>
        <v>-4.4608582041697034</v>
      </c>
      <c r="L31" s="31">
        <f t="shared" si="4"/>
        <v>-6.1209565258721952</v>
      </c>
    </row>
    <row r="32" spans="1:12" x14ac:dyDescent="0.2">
      <c r="A32" s="10" t="str">
        <f>'Occ T2'!A24</f>
        <v>54 Textiles, printing and other skilled trades</v>
      </c>
      <c r="B32" s="10">
        <f>'Occ T2'!B24</f>
        <v>25.218980615962128</v>
      </c>
      <c r="C32" s="10">
        <f>'Occ T2'!C24</f>
        <v>21.47352131175187</v>
      </c>
      <c r="D32" s="10">
        <f>'Occ T2'!D24</f>
        <v>21.275441174454738</v>
      </c>
      <c r="E32" s="10">
        <f>'Occ T2'!E24</f>
        <v>21.408995501035161</v>
      </c>
      <c r="F32" s="10">
        <f>'Occ T2'!F24</f>
        <v>20.437607507361019</v>
      </c>
      <c r="H32" s="11">
        <f t="shared" si="16"/>
        <v>-3.7454593042102573</v>
      </c>
      <c r="I32" s="31">
        <f t="shared" si="5"/>
        <v>-0.19808013729713281</v>
      </c>
      <c r="J32" s="11">
        <f t="shared" si="17"/>
        <v>0.13355432658042332</v>
      </c>
      <c r="K32" s="11">
        <f t="shared" si="18"/>
        <v>-0.97138799367414208</v>
      </c>
      <c r="L32" s="31">
        <f t="shared" si="4"/>
        <v>-0.83783366709371876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114.20101780549228</v>
      </c>
      <c r="C34" s="31">
        <f>'Occ T1'!C13</f>
        <v>121.07507439105603</v>
      </c>
      <c r="D34" s="31">
        <f>'Occ T1'!D13</f>
        <v>118.02717882674668</v>
      </c>
      <c r="E34" s="31">
        <f>'Occ T1'!E13</f>
        <v>117.40604680644064</v>
      </c>
      <c r="F34" s="31">
        <f>'Occ T1'!F13</f>
        <v>124.64648030017221</v>
      </c>
      <c r="H34" s="31">
        <f t="shared" ref="H34:K36" si="19">C34-B34</f>
        <v>6.8740565855637499</v>
      </c>
      <c r="I34" s="31">
        <f t="shared" si="5"/>
        <v>-3.047895564309357</v>
      </c>
      <c r="J34" s="31">
        <f t="shared" si="19"/>
        <v>-0.62113202030603532</v>
      </c>
      <c r="K34" s="31">
        <f t="shared" si="19"/>
        <v>7.2404334937315724</v>
      </c>
      <c r="L34" s="31">
        <f t="shared" si="4"/>
        <v>6.6193014734255371</v>
      </c>
    </row>
    <row r="35" spans="1:12" x14ac:dyDescent="0.2">
      <c r="A35" s="10" t="str">
        <f>'Occ T2'!A25</f>
        <v>61 Caring personal service occupations</v>
      </c>
      <c r="B35" s="10">
        <f>'Occ T2'!B25</f>
        <v>88.284246954522047</v>
      </c>
      <c r="C35" s="10">
        <f>'Occ T2'!C25</f>
        <v>91.306747660390116</v>
      </c>
      <c r="D35" s="10">
        <f>'Occ T2'!D25</f>
        <v>89.35587777349015</v>
      </c>
      <c r="E35" s="10">
        <f>'Occ T2'!E25</f>
        <v>92.671490742051745</v>
      </c>
      <c r="F35" s="10">
        <f>'Occ T2'!F25</f>
        <v>101.13191080714164</v>
      </c>
      <c r="G35" s="10"/>
      <c r="H35" s="11">
        <f t="shared" si="19"/>
        <v>3.0225007058680688</v>
      </c>
      <c r="I35" s="31">
        <f t="shared" si="5"/>
        <v>-1.9508698868999659</v>
      </c>
      <c r="J35" s="11">
        <f t="shared" si="19"/>
        <v>3.3156129685615952</v>
      </c>
      <c r="K35" s="11">
        <f t="shared" si="19"/>
        <v>8.4604200650898918</v>
      </c>
      <c r="L35" s="31">
        <f t="shared" si="4"/>
        <v>11.776033033651487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24.73508754304893</v>
      </c>
      <c r="C36" s="10">
        <f>'Occ T2'!C26</f>
        <v>28.763101417168759</v>
      </c>
      <c r="D36" s="10">
        <f>'Occ T2'!D26</f>
        <v>27.38894634651437</v>
      </c>
      <c r="E36" s="10">
        <f>'Occ T2'!E26</f>
        <v>23.790870063827352</v>
      </c>
      <c r="F36" s="10">
        <f>'Occ T2'!F26</f>
        <v>22.485282404248952</v>
      </c>
      <c r="G36" s="10"/>
      <c r="H36" s="11">
        <f t="shared" si="19"/>
        <v>4.0280138741198286</v>
      </c>
      <c r="I36" s="31">
        <f t="shared" si="5"/>
        <v>-1.374155070654389</v>
      </c>
      <c r="J36" s="11">
        <f t="shared" si="19"/>
        <v>-3.5980762826870176</v>
      </c>
      <c r="K36" s="11">
        <f t="shared" si="19"/>
        <v>-1.3055876595784</v>
      </c>
      <c r="L36" s="31">
        <f t="shared" si="4"/>
        <v>-4.9036639422654176</v>
      </c>
    </row>
    <row r="37" spans="1:12" x14ac:dyDescent="0.2">
      <c r="A37" s="10" t="str">
        <f>'Occ T2'!A27</f>
        <v>63 Community and civil enforcement occupations</v>
      </c>
      <c r="B37" s="10">
        <f>'Occ T2'!B27</f>
        <v>1.1816833079212998</v>
      </c>
      <c r="C37" s="10">
        <f>'Occ T2'!C27</f>
        <v>1.0052253134971603</v>
      </c>
      <c r="D37" s="10">
        <f>'Occ T2'!D27</f>
        <v>1.2823547067421543</v>
      </c>
      <c r="E37" s="10">
        <f>'Occ T2'!E27</f>
        <v>0.94368600056154772</v>
      </c>
      <c r="F37" s="10">
        <f>'Occ T2'!F27</f>
        <v>1.0292870887816308</v>
      </c>
      <c r="G37" s="10"/>
      <c r="H37" s="11">
        <f t="shared" ref="H37" si="20">C37-B37</f>
        <v>-0.17645799442413956</v>
      </c>
      <c r="I37" s="31">
        <f t="shared" ref="I37" si="21">D37-C37</f>
        <v>0.27712939324499408</v>
      </c>
      <c r="J37" s="11">
        <f t="shared" ref="J37" si="22">E37-D37</f>
        <v>-0.33866870618060663</v>
      </c>
      <c r="K37" s="11">
        <f t="shared" ref="K37" si="23">F37-E37</f>
        <v>8.5601088220083055E-2</v>
      </c>
      <c r="L37" s="31">
        <f t="shared" ref="L37" si="24">F37-D37</f>
        <v>-0.25306761796052357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102.30453902294474</v>
      </c>
      <c r="C39" s="31">
        <f>'Occ T1'!C14</f>
        <v>103.42191942733672</v>
      </c>
      <c r="D39" s="31">
        <f>'Occ T1'!D14</f>
        <v>102.44754294353945</v>
      </c>
      <c r="E39" s="31">
        <f>'Occ T1'!E14</f>
        <v>101.94468174479903</v>
      </c>
      <c r="F39" s="31">
        <f>'Occ T1'!F14</f>
        <v>101.70218759688368</v>
      </c>
      <c r="H39" s="31">
        <f>C39-B39</f>
        <v>1.1173804043919802</v>
      </c>
      <c r="I39" s="31">
        <f t="shared" si="5"/>
        <v>-0.97437648379727193</v>
      </c>
      <c r="J39" s="31">
        <f>E39-D39</f>
        <v>-0.50286119874041901</v>
      </c>
      <c r="K39" s="31">
        <f>F39-E39</f>
        <v>-0.24249414791535173</v>
      </c>
      <c r="L39" s="31">
        <f t="shared" si="4"/>
        <v>-0.74535534665577075</v>
      </c>
    </row>
    <row r="40" spans="1:12" s="30" customFormat="1" x14ac:dyDescent="0.2">
      <c r="A40" s="126" t="str">
        <f>'Occ T2'!A28</f>
        <v>71 Sales occupations</v>
      </c>
      <c r="B40" s="126">
        <f>'Occ T2'!B28</f>
        <v>79.977945128675643</v>
      </c>
      <c r="C40" s="126">
        <f>'Occ T2'!C28</f>
        <v>80.266197207760015</v>
      </c>
      <c r="D40" s="126">
        <f>'Occ T2'!D28</f>
        <v>77.785009922909666</v>
      </c>
      <c r="E40" s="126">
        <f>'Occ T2'!E28</f>
        <v>74.536722185345155</v>
      </c>
      <c r="F40" s="126">
        <f>'Occ T2'!F28</f>
        <v>71.113590943767335</v>
      </c>
      <c r="G40"/>
      <c r="H40" s="11">
        <f>C40-B40</f>
        <v>0.28825207908437278</v>
      </c>
      <c r="I40" s="31">
        <f t="shared" si="5"/>
        <v>-2.4811872848503498</v>
      </c>
      <c r="J40" s="11">
        <f t="shared" ref="J40" si="25">E40-D40</f>
        <v>-3.2482877375645103</v>
      </c>
      <c r="K40" s="11">
        <f t="shared" ref="K40" si="26">F40-E40</f>
        <v>-3.4231312415778206</v>
      </c>
      <c r="L40" s="31">
        <f t="shared" si="4"/>
        <v>-6.6714189791423308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22.326593894269095</v>
      </c>
      <c r="C41" s="126">
        <f>'Occ T2'!C29</f>
        <v>23.155722219576699</v>
      </c>
      <c r="D41" s="126">
        <f>'Occ T2'!D29</f>
        <v>24.662533020629784</v>
      </c>
      <c r="E41" s="126">
        <f>'Occ T2'!E29</f>
        <v>27.407959559453872</v>
      </c>
      <c r="F41" s="126">
        <f>'Occ T2'!F29</f>
        <v>30.588596653116337</v>
      </c>
      <c r="G41"/>
      <c r="H41" s="11">
        <f t="shared" ref="H41" si="27">C41-B41</f>
        <v>0.82912832530760383</v>
      </c>
      <c r="I41" s="31">
        <f t="shared" si="5"/>
        <v>1.506810801053085</v>
      </c>
      <c r="J41" s="11">
        <f t="shared" ref="J41" si="28">E41-D41</f>
        <v>2.7454265388240877</v>
      </c>
      <c r="K41" s="11">
        <f t="shared" ref="K41" si="29">F41-E41</f>
        <v>3.1806370936624653</v>
      </c>
      <c r="L41" s="31">
        <f t="shared" si="4"/>
        <v>5.926063632486553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89.840821301700629</v>
      </c>
      <c r="C43" s="31">
        <f>'Occ T1'!C15</f>
        <v>87.017006399487997</v>
      </c>
      <c r="D43" s="31">
        <f>'Occ T1'!D15</f>
        <v>81.101117694518763</v>
      </c>
      <c r="E43" s="31">
        <f>'Occ T1'!E15</f>
        <v>82.711312322748313</v>
      </c>
      <c r="F43" s="31">
        <f>'Occ T1'!F15</f>
        <v>76.989757389077823</v>
      </c>
      <c r="H43" s="31">
        <f t="shared" ref="H43:K45" si="30">C43-B43</f>
        <v>-2.8238149022126322</v>
      </c>
      <c r="I43" s="31">
        <f t="shared" si="5"/>
        <v>-5.9158887049692339</v>
      </c>
      <c r="J43" s="31">
        <f t="shared" si="30"/>
        <v>1.6101946282295501</v>
      </c>
      <c r="K43" s="31">
        <f t="shared" si="30"/>
        <v>-5.7215549336704896</v>
      </c>
      <c r="L43" s="31">
        <f t="shared" si="4"/>
        <v>-4.1113603054409396</v>
      </c>
    </row>
    <row r="44" spans="1:12" x14ac:dyDescent="0.2">
      <c r="A44" s="10" t="str">
        <f>'Occ T2'!A30</f>
        <v>81 Process, plant and machine operatives</v>
      </c>
      <c r="B44" s="10">
        <f>'Occ T2'!B30</f>
        <v>43.263880473900223</v>
      </c>
      <c r="C44" s="10">
        <f>'Occ T2'!C30</f>
        <v>40.722870035946805</v>
      </c>
      <c r="D44" s="10">
        <f>'Occ T2'!D30</f>
        <v>37.683317808524727</v>
      </c>
      <c r="E44" s="10">
        <f>'Occ T2'!E30</f>
        <v>38.875423247647028</v>
      </c>
      <c r="F44" s="10">
        <f>'Occ T2'!F30</f>
        <v>35.45237744532146</v>
      </c>
      <c r="H44" s="11">
        <f t="shared" si="30"/>
        <v>-2.5410104379534175</v>
      </c>
      <c r="I44" s="31">
        <f t="shared" si="5"/>
        <v>-3.0395522274220781</v>
      </c>
      <c r="J44" s="11">
        <f t="shared" si="30"/>
        <v>1.1921054391223009</v>
      </c>
      <c r="K44" s="11">
        <f t="shared" si="30"/>
        <v>-3.4230458023255679</v>
      </c>
      <c r="L44" s="31">
        <f t="shared" si="4"/>
        <v>-2.2309403632032669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46.576940827800399</v>
      </c>
      <c r="C45" s="10">
        <f>'Occ T2'!C31</f>
        <v>46.294136363541192</v>
      </c>
      <c r="D45" s="10">
        <f>'Occ T2'!D31</f>
        <v>43.417799885994043</v>
      </c>
      <c r="E45" s="10">
        <f>'Occ T2'!E31</f>
        <v>43.835889075101285</v>
      </c>
      <c r="F45" s="10">
        <f>'Occ T2'!F31</f>
        <v>41.537379943756356</v>
      </c>
      <c r="H45" s="11">
        <f t="shared" si="30"/>
        <v>-0.28280446425920758</v>
      </c>
      <c r="I45" s="31">
        <f t="shared" si="5"/>
        <v>-2.8763364775471487</v>
      </c>
      <c r="J45" s="11">
        <f t="shared" si="30"/>
        <v>0.41808918910724202</v>
      </c>
      <c r="K45" s="11">
        <f t="shared" si="30"/>
        <v>-2.2985091313449288</v>
      </c>
      <c r="L45" s="31">
        <f t="shared" si="4"/>
        <v>-1.8804199422376868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141.21005023494416</v>
      </c>
      <c r="C47" s="31">
        <f>'Occ T1'!C16</f>
        <v>132.67338922496643</v>
      </c>
      <c r="D47" s="31">
        <f>'Occ T1'!D16</f>
        <v>121.74420402198493</v>
      </c>
      <c r="E47" s="31">
        <f>'Occ T1'!E16</f>
        <v>124.5357697666561</v>
      </c>
      <c r="F47" s="31">
        <f>'Occ T1'!F16</f>
        <v>118.15937096028804</v>
      </c>
      <c r="H47" s="31">
        <f t="shared" ref="H47:K49" si="31">C47-B47</f>
        <v>-8.5366610099777347</v>
      </c>
      <c r="I47" s="31">
        <f t="shared" si="5"/>
        <v>-10.9291852029815</v>
      </c>
      <c r="J47" s="31">
        <f t="shared" si="31"/>
        <v>2.7915657446711748</v>
      </c>
      <c r="K47" s="31">
        <f t="shared" si="31"/>
        <v>-6.3763988063680586</v>
      </c>
      <c r="L47" s="31">
        <f t="shared" si="4"/>
        <v>-3.5848330616968838</v>
      </c>
    </row>
    <row r="48" spans="1:12" x14ac:dyDescent="0.2">
      <c r="A48" s="10" t="str">
        <f>'Occ T2'!A32</f>
        <v>91 Elementary trades and related occupations</v>
      </c>
      <c r="B48" s="10">
        <f>'Occ T2'!B32</f>
        <v>25.744282473128173</v>
      </c>
      <c r="C48" s="10">
        <f>'Occ T2'!C32</f>
        <v>22.473084288946584</v>
      </c>
      <c r="D48" s="10">
        <f>'Occ T2'!D32</f>
        <v>20.556706199001834</v>
      </c>
      <c r="E48" s="10">
        <f>'Occ T2'!E32</f>
        <v>37.520192616540982</v>
      </c>
      <c r="F48" s="10">
        <f>'Occ T2'!F32</f>
        <v>41.74684623961965</v>
      </c>
      <c r="H48" s="11">
        <f t="shared" si="31"/>
        <v>-3.2711981841815891</v>
      </c>
      <c r="I48" s="31">
        <f t="shared" si="5"/>
        <v>-1.9163780899447502</v>
      </c>
      <c r="J48" s="11">
        <f t="shared" si="31"/>
        <v>16.963486417539148</v>
      </c>
      <c r="K48" s="11">
        <f t="shared" si="31"/>
        <v>4.2266536230786684</v>
      </c>
      <c r="L48" s="31">
        <f t="shared" si="4"/>
        <v>21.190140040617816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115.465767761816</v>
      </c>
      <c r="C49" s="10">
        <f>'Occ T2'!C33</f>
        <v>110.20030493601985</v>
      </c>
      <c r="D49" s="10">
        <f>'Occ T2'!D33</f>
        <v>101.18749782298309</v>
      </c>
      <c r="E49" s="10">
        <f>'Occ T2'!E33</f>
        <v>87.015577150115121</v>
      </c>
      <c r="F49" s="10">
        <f>'Occ T2'!F33</f>
        <v>76.412524720668387</v>
      </c>
      <c r="H49" s="11">
        <f t="shared" si="31"/>
        <v>-5.2654628257961491</v>
      </c>
      <c r="I49" s="31">
        <f t="shared" si="5"/>
        <v>-9.0128071130367573</v>
      </c>
      <c r="J49" s="11">
        <f t="shared" si="31"/>
        <v>-14.171920672867969</v>
      </c>
      <c r="K49" s="11">
        <f t="shared" si="31"/>
        <v>-10.603052429446734</v>
      </c>
      <c r="L49" s="31">
        <f t="shared" si="4"/>
        <v>-24.774973102314704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1162.1159999999995</v>
      </c>
      <c r="C51" s="34">
        <f>'Occ T1'!C18</f>
        <v>1209.5720000000008</v>
      </c>
      <c r="D51" s="34">
        <f>'Occ T1'!D18</f>
        <v>1222.0609999999997</v>
      </c>
      <c r="E51" s="34">
        <f>'Occ T1'!E18</f>
        <v>1237.7160000000001</v>
      </c>
      <c r="F51" s="34">
        <f>'Occ T1'!F18</f>
        <v>1273.5079999999996</v>
      </c>
      <c r="G51" s="24"/>
      <c r="H51" s="34">
        <f>C51-B51</f>
        <v>47.456000000001268</v>
      </c>
      <c r="I51" s="205">
        <f>D51-C51</f>
        <v>12.488999999998896</v>
      </c>
      <c r="J51" s="34">
        <f>E51-D51</f>
        <v>15.655000000000427</v>
      </c>
      <c r="K51" s="34">
        <f>F51-E51</f>
        <v>35.791999999999462</v>
      </c>
      <c r="L51" s="205">
        <f>F51-D51</f>
        <v>51.446999999999889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Yorkshire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3.5426327321219864</v>
      </c>
      <c r="C59" s="44">
        <f>IF(AND(D$5-C$5 &lt;&gt; 0,D7 &lt;&gt; 0,C7 &lt;&gt; 0),(EXP(LN(D7/C7)/(D$5-C$5))-1)*100,0)</f>
        <v>5.831839567313768</v>
      </c>
      <c r="D59" s="44">
        <f>IF(AND(E$5-D$5 &lt;&gt; 0,E7 &lt;&gt; 0,D7 &lt;&gt; 0),(EXP(LN(E7/D7)/(E$5-D$5))-1)*100,0)</f>
        <v>-1.5267559870682623</v>
      </c>
      <c r="E59" s="44">
        <f>IF(AND(F$5-E$5 &lt;&gt; 0,F7 &lt;&gt; 0,E7 &lt;&gt; 0),(EXP(LN(F7/E7)/(F$5-E$5))-1)*100,0)</f>
        <v>0.89671813963707603</v>
      </c>
      <c r="F59" s="44">
        <f>IF(AND(F$5-D$5 &lt;&gt; 0,F7 &lt;&gt; 0,D7 &lt;&gt; 0),(EXP(LN(F7/D7)/(F$5-D$5))-1)*100,0)</f>
        <v>8.2337907311780256E-2</v>
      </c>
      <c r="H59" s="44">
        <f>(B7/B$51)*100</f>
        <v>8.8485540412849666</v>
      </c>
      <c r="I59" s="44">
        <f>(C7/C$51)*100</f>
        <v>9.7716269107582985</v>
      </c>
      <c r="J59" s="44">
        <f>(D7/D$51)*100</f>
        <v>10.235806383420121</v>
      </c>
      <c r="K59" s="44">
        <f>(E7/E$51)*100</f>
        <v>9.3580458255276859</v>
      </c>
      <c r="L59" s="44">
        <f>(F7/F$51)*100</f>
        <v>9.9443155603728695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4.3305295950398559</v>
      </c>
      <c r="C60" s="44">
        <f t="shared" si="32"/>
        <v>7.3814390273510444</v>
      </c>
      <c r="D60" s="44">
        <f t="shared" si="32"/>
        <v>-2.1769317598663407</v>
      </c>
      <c r="E60" s="44">
        <f t="shared" si="32"/>
        <v>0.81768068079532963</v>
      </c>
      <c r="F60" s="44">
        <f>IF(AND(F$5-D$5 &lt;&gt; 0,F8 &lt;&gt; 0,D8 &lt;&gt; 0),(EXP(LN(F8/D8)/(F$5-D$5))-1)*100,0)</f>
        <v>-0.19057316132745639</v>
      </c>
      <c r="H60" s="44">
        <f t="shared" ref="H60:L60" si="33">(B8/B$51)*100</f>
        <v>5.8610496479739149</v>
      </c>
      <c r="I60" s="44">
        <f t="shared" si="33"/>
        <v>6.6717352411951412</v>
      </c>
      <c r="J60" s="44">
        <f t="shared" si="33"/>
        <v>7.0909898485726126</v>
      </c>
      <c r="K60" s="44">
        <f t="shared" si="33"/>
        <v>6.2716981092048147</v>
      </c>
      <c r="L60" s="44">
        <f t="shared" si="33"/>
        <v>6.6125884655490577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1.9424465577316141</v>
      </c>
      <c r="C61" s="44">
        <f>IF(AND(D$5-C$5 &lt;&gt; 0,D9 &lt;&gt; 0,C9 &lt;&gt; 0),(EXP(LN(D9/C9)/(D$5-C$5))-1)*100,0)</f>
        <v>2.4967174310216222</v>
      </c>
      <c r="D61" s="44">
        <f t="shared" si="34"/>
        <v>-0.12069034913922971</v>
      </c>
      <c r="E61" s="44">
        <f t="shared" si="34"/>
        <v>1.0556323469427031</v>
      </c>
      <c r="F61" s="44">
        <f>IF(AND(F$5-D$5 &lt;&gt; 0,F9 &lt;&gt; 0,D9 &lt;&gt; 0),(EXP(LN(F9/D9)/(F$5-D$5))-1)*100,0)</f>
        <v>0.66199344294783913</v>
      </c>
      <c r="H61" s="44">
        <f t="shared" ref="H61:L61" si="35">(B9/B$51)*100</f>
        <v>2.9875043933110508</v>
      </c>
      <c r="I61" s="44">
        <f t="shared" si="35"/>
        <v>3.0998916695631569</v>
      </c>
      <c r="J61" s="44">
        <f t="shared" si="35"/>
        <v>3.144816534847509</v>
      </c>
      <c r="K61" s="44">
        <f t="shared" si="35"/>
        <v>3.0863477163228703</v>
      </c>
      <c r="L61" s="44">
        <f t="shared" si="35"/>
        <v>3.3317270948238131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3.9778274023287707</v>
      </c>
      <c r="C63" s="44">
        <f t="shared" si="36"/>
        <v>7.3165898470531676</v>
      </c>
      <c r="D63" s="44">
        <f t="shared" si="36"/>
        <v>1.128733626225964</v>
      </c>
      <c r="E63" s="44">
        <f t="shared" si="36"/>
        <v>1.0253993872156419</v>
      </c>
      <c r="F63" s="44">
        <f>IF(AND(F$5-D$5 &lt;&gt; 0,F11 &lt;&gt; 0,D11 &lt;&gt; 0),(EXP(LN(F11/D11)/(F$5-D$5))-1)*100,0)</f>
        <v>1.0598323962386358</v>
      </c>
      <c r="H63" s="44">
        <f>(B11/B$51)*100</f>
        <v>17.579302844365703</v>
      </c>
      <c r="I63" s="44">
        <f>(C11/C$51)*100</f>
        <v>19.741600466907514</v>
      </c>
      <c r="J63" s="44">
        <f>(D11/D$51)*100</f>
        <v>20.969499389550165</v>
      </c>
      <c r="K63" s="44">
        <f>(E11/E$51)*100</f>
        <v>21.899428749274865</v>
      </c>
      <c r="L63" s="44">
        <f>(F11/F$51)*100</f>
        <v>23.569907289513793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4.6799168062994223</v>
      </c>
      <c r="C64" s="44">
        <f t="shared" si="36"/>
        <v>7.3117209700485741</v>
      </c>
      <c r="D64" s="49">
        <f t="shared" si="36"/>
        <v>4.0898436518674197</v>
      </c>
      <c r="E64" s="49">
        <f t="shared" si="36"/>
        <v>1.3241730542737029</v>
      </c>
      <c r="F64" s="44">
        <f>IF(AND(F$5-D$5 &lt;&gt; 0,F12 &lt;&gt; 0,D12 &lt;&gt; 0),(EXP(LN(F12/D12)/(F$5-D$5))-1)*100,0)</f>
        <v>2.2378004293557074</v>
      </c>
      <c r="H64" s="40">
        <f t="shared" ref="H64:L67" si="37">(B12/B$11)*100</f>
        <v>25.02602843152734</v>
      </c>
      <c r="I64" s="40">
        <f t="shared" si="37"/>
        <v>25.708838383929926</v>
      </c>
      <c r="J64" s="40">
        <f t="shared" si="37"/>
        <v>25.70767199230119</v>
      </c>
      <c r="K64" s="40">
        <f t="shared" si="37"/>
        <v>29.698306614938978</v>
      </c>
      <c r="L64" s="40">
        <f t="shared" si="37"/>
        <v>30.588389118898558</v>
      </c>
    </row>
    <row r="65" spans="1:12" x14ac:dyDescent="0.2">
      <c r="A65" t="str">
        <f>A13</f>
        <v>22 Health professionals</v>
      </c>
      <c r="B65" s="49">
        <f t="shared" si="36"/>
        <v>4.1830978272748398</v>
      </c>
      <c r="C65" s="44">
        <f t="shared" si="36"/>
        <v>2.230171836957906</v>
      </c>
      <c r="D65" s="49">
        <f t="shared" si="36"/>
        <v>-0.34567696658983627</v>
      </c>
      <c r="E65" s="49">
        <f t="shared" si="36"/>
        <v>0.8392229509806004</v>
      </c>
      <c r="F65" s="44">
        <f>IF(AND(F$5-D$5 &lt;&gt; 0,F13 &lt;&gt; 0,D13 &lt;&gt; 0),(EXP(LN(F13/D13)/(F$5-D$5))-1)*100,0)</f>
        <v>0.44269912951249157</v>
      </c>
      <c r="H65" s="40">
        <f t="shared" si="37"/>
        <v>21.926140043832053</v>
      </c>
      <c r="I65" s="40">
        <f t="shared" si="37"/>
        <v>22.099797592241902</v>
      </c>
      <c r="J65" s="40">
        <f t="shared" si="37"/>
        <v>21.052347159341984</v>
      </c>
      <c r="K65" s="40">
        <f t="shared" si="37"/>
        <v>19.561781112271117</v>
      </c>
      <c r="L65" s="40">
        <f t="shared" si="37"/>
        <v>19.204258313087706</v>
      </c>
    </row>
    <row r="66" spans="1:12" x14ac:dyDescent="0.2">
      <c r="A66" t="str">
        <f>A14</f>
        <v>23 Teaching and other educational professionals</v>
      </c>
      <c r="B66" s="49">
        <f t="shared" si="36"/>
        <v>1.8959580608999049</v>
      </c>
      <c r="C66" s="44">
        <f t="shared" si="36"/>
        <v>4.8317414333137298</v>
      </c>
      <c r="D66" s="49">
        <f t="shared" si="36"/>
        <v>-0.56405622195684346</v>
      </c>
      <c r="E66" s="49">
        <f t="shared" si="36"/>
        <v>0.63518922600296346</v>
      </c>
      <c r="F66" s="44">
        <f>IF(AND(F$5-D$5 &lt;&gt; 0,F14 &lt;&gt; 0,D14 &lt;&gt; 0),(EXP(LN(F14/D14)/(F$5-D$5))-1)*100,0)</f>
        <v>0.2338422442020871</v>
      </c>
      <c r="H66" s="40">
        <f t="shared" si="37"/>
        <v>24.098745711350862</v>
      </c>
      <c r="I66" s="40">
        <f t="shared" si="37"/>
        <v>22.225897773509345</v>
      </c>
      <c r="J66" s="40">
        <f t="shared" si="37"/>
        <v>21.711271033085051</v>
      </c>
      <c r="K66" s="40">
        <f t="shared" si="37"/>
        <v>19.953974145202473</v>
      </c>
      <c r="L66" s="40">
        <f t="shared" si="37"/>
        <v>19.196511805122515</v>
      </c>
    </row>
    <row r="67" spans="1:12" x14ac:dyDescent="0.2">
      <c r="A67" t="str">
        <f>A15</f>
        <v>24 Business, media and public service professionals</v>
      </c>
      <c r="B67" s="49">
        <f t="shared" si="36"/>
        <v>4.8786974989019294</v>
      </c>
      <c r="C67" s="44">
        <f t="shared" si="36"/>
        <v>12.915100048419227</v>
      </c>
      <c r="D67" s="49">
        <f t="shared" si="36"/>
        <v>0.64768901294580683</v>
      </c>
      <c r="E67" s="49">
        <f t="shared" si="36"/>
        <v>1.0989606645935179</v>
      </c>
      <c r="F67" s="44">
        <f>IF(AND(F$5-D$5 &lt;&gt; 0,F15 &lt;&gt; 0,D15 &lt;&gt; 0),(EXP(LN(F15/D15)/(F$5-D$5))-1)*100,0)</f>
        <v>0.94831241021504642</v>
      </c>
      <c r="H67" s="40">
        <f t="shared" si="37"/>
        <v>28.949085813289749</v>
      </c>
      <c r="I67" s="40">
        <f t="shared" si="37"/>
        <v>29.965466250318823</v>
      </c>
      <c r="J67" s="40">
        <f t="shared" si="37"/>
        <v>31.528709815271771</v>
      </c>
      <c r="K67" s="40">
        <f t="shared" si="37"/>
        <v>30.785938127587432</v>
      </c>
      <c r="L67" s="40">
        <f t="shared" si="37"/>
        <v>31.010840762891213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2.6437906571535441</v>
      </c>
      <c r="C69" s="44">
        <f t="shared" si="39"/>
        <v>7.6806332683575063</v>
      </c>
      <c r="D69" s="44">
        <f t="shared" si="39"/>
        <v>0.77311556255057479</v>
      </c>
      <c r="E69" s="44">
        <f t="shared" si="39"/>
        <v>0.91109700152924855</v>
      </c>
      <c r="F69" s="44">
        <f t="shared" ref="F69:F74" si="40">IF(AND(F$5-D$5 &lt;&gt; 0,F17 &lt;&gt; 0,D17 &lt;&gt; 0),(EXP(LN(F17/D17)/(F$5-D$5))-1)*100,0)</f>
        <v>0.86508220928498414</v>
      </c>
      <c r="H69" s="44">
        <f>(B17/B$51)*100</f>
        <v>11.039375647193065</v>
      </c>
      <c r="I69" s="44">
        <f>(C17/C$51)*100</f>
        <v>11.773158649559639</v>
      </c>
      <c r="J69" s="44">
        <f>(D17/D$51)*100</f>
        <v>12.547853448469844</v>
      </c>
      <c r="K69" s="44">
        <f>(E17/E$51)*100</f>
        <v>12.875519044918063</v>
      </c>
      <c r="L69" s="44">
        <f>(F17/F$51)*100</f>
        <v>13.701665070588462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4.6140298878301289</v>
      </c>
      <c r="C70" s="44">
        <f t="shared" si="39"/>
        <v>9.4810560585494095</v>
      </c>
      <c r="D70" s="49">
        <f t="shared" si="39"/>
        <v>-1.2723584311909453</v>
      </c>
      <c r="E70" s="49">
        <f t="shared" si="39"/>
        <v>0.84009540323541909</v>
      </c>
      <c r="F70" s="44">
        <f t="shared" si="40"/>
        <v>0.13096910629990521</v>
      </c>
      <c r="H70" s="40">
        <f t="shared" ref="H70:L74" si="41">(B18/B$17)*100</f>
        <v>15.39888346932845</v>
      </c>
      <c r="I70" s="40">
        <f t="shared" si="41"/>
        <v>16.615684294759713</v>
      </c>
      <c r="J70" s="40">
        <f t="shared" si="41"/>
        <v>16.893498937661793</v>
      </c>
      <c r="K70" s="40">
        <f t="shared" si="41"/>
        <v>15.247196362438197</v>
      </c>
      <c r="L70" s="40">
        <f t="shared" si="41"/>
        <v>15.140255293502467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3.6184871629981963</v>
      </c>
      <c r="C71" s="44">
        <f t="shared" si="39"/>
        <v>3.9000801208331382</v>
      </c>
      <c r="D71" s="49">
        <f t="shared" si="39"/>
        <v>9.4489337754550817</v>
      </c>
      <c r="E71" s="49">
        <f t="shared" si="39"/>
        <v>1.8081627103421205</v>
      </c>
      <c r="F71" s="44">
        <f t="shared" si="40"/>
        <v>4.2939009102959114</v>
      </c>
      <c r="H71" s="40">
        <f t="shared" si="41"/>
        <v>14.676087349429604</v>
      </c>
      <c r="I71" s="40">
        <f t="shared" si="41"/>
        <v>15.241529394858317</v>
      </c>
      <c r="J71" s="40">
        <f t="shared" si="41"/>
        <v>14.706415417740304</v>
      </c>
      <c r="K71" s="40">
        <f t="shared" si="41"/>
        <v>22.224964542168195</v>
      </c>
      <c r="L71" s="40">
        <f t="shared" si="41"/>
        <v>24.281628070267335</v>
      </c>
    </row>
    <row r="72" spans="1:12" x14ac:dyDescent="0.2">
      <c r="A72" t="str">
        <f t="shared" si="38"/>
        <v>33 Protective service occupations</v>
      </c>
      <c r="B72" s="49">
        <f t="shared" si="39"/>
        <v>0.91594098444782723</v>
      </c>
      <c r="C72" s="44">
        <f t="shared" si="39"/>
        <v>8.5170709940466161</v>
      </c>
      <c r="D72" s="49">
        <f t="shared" si="39"/>
        <v>-3.6465605784804844</v>
      </c>
      <c r="E72" s="49">
        <f t="shared" si="39"/>
        <v>0.54274304123835826</v>
      </c>
      <c r="F72" s="44">
        <f t="shared" si="40"/>
        <v>-0.87354835424090505</v>
      </c>
      <c r="H72" s="40">
        <f t="shared" si="41"/>
        <v>9.5486001034024248</v>
      </c>
      <c r="I72" s="40">
        <f t="shared" si="41"/>
        <v>8.9217093931745826</v>
      </c>
      <c r="J72" s="40">
        <f t="shared" si="41"/>
        <v>8.991011124484876</v>
      </c>
      <c r="K72" s="40">
        <f t="shared" si="41"/>
        <v>7.1849080671690242</v>
      </c>
      <c r="L72" s="40">
        <f t="shared" si="41"/>
        <v>6.9269051007911449</v>
      </c>
    </row>
    <row r="73" spans="1:12" x14ac:dyDescent="0.2">
      <c r="A73" t="str">
        <f t="shared" si="38"/>
        <v>34 Culture, media and sports occupations</v>
      </c>
      <c r="B73" s="49">
        <f t="shared" si="39"/>
        <v>3.4662781378631102</v>
      </c>
      <c r="C73" s="44">
        <f t="shared" si="39"/>
        <v>9.0662763599611793</v>
      </c>
      <c r="D73" s="49">
        <f t="shared" si="39"/>
        <v>-3.0706695342263335</v>
      </c>
      <c r="E73" s="49">
        <f t="shared" si="39"/>
        <v>0.66723154288346187</v>
      </c>
      <c r="F73" s="44">
        <f t="shared" si="40"/>
        <v>-0.59448314087893195</v>
      </c>
      <c r="H73" s="40">
        <f t="shared" si="41"/>
        <v>11.828031102695256</v>
      </c>
      <c r="I73" s="40">
        <f t="shared" si="41"/>
        <v>12.211725599138097</v>
      </c>
      <c r="J73" s="40">
        <f t="shared" si="41"/>
        <v>12.368867071094668</v>
      </c>
      <c r="K73" s="40">
        <f t="shared" si="41"/>
        <v>10.183159780039437</v>
      </c>
      <c r="L73" s="40">
        <f t="shared" si="41"/>
        <v>9.9397288270144504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1.8204520889174791</v>
      </c>
      <c r="C74" s="44">
        <f t="shared" si="39"/>
        <v>7.7513129869165809</v>
      </c>
      <c r="D74" s="49">
        <f t="shared" si="39"/>
        <v>-4.576797922944964E-2</v>
      </c>
      <c r="E74" s="49">
        <f t="shared" si="39"/>
        <v>0.58270426549844601</v>
      </c>
      <c r="F74" s="44">
        <f t="shared" si="40"/>
        <v>0.3727756750487865</v>
      </c>
      <c r="H74" s="40">
        <f t="shared" si="41"/>
        <v>48.548397975144262</v>
      </c>
      <c r="I74" s="40">
        <f t="shared" si="41"/>
        <v>47.009351318069285</v>
      </c>
      <c r="J74" s="40">
        <f t="shared" si="41"/>
        <v>47.040207449018347</v>
      </c>
      <c r="K74" s="40">
        <f t="shared" si="41"/>
        <v>45.159771248185152</v>
      </c>
      <c r="L74" s="40">
        <f t="shared" si="41"/>
        <v>43.711482708424604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-1.2586441021187555</v>
      </c>
      <c r="C76" s="44">
        <f t="shared" si="42"/>
        <v>6.4015106910879416</v>
      </c>
      <c r="D76" s="44">
        <f t="shared" si="42"/>
        <v>0.47437477016578633</v>
      </c>
      <c r="E76" s="44">
        <f t="shared" si="42"/>
        <v>-0.42696620377218331</v>
      </c>
      <c r="F76" s="44">
        <f>IF(AND(F$5-D$5 &lt;&gt; 0,F24 &lt;&gt; 0,D24 &lt;&gt; 0),(EXP(LN(F24/D24)/(F$5-D$5))-1)*100,0)</f>
        <v>-0.12742123542591743</v>
      </c>
      <c r="H76" s="44">
        <f>(B24/B$51)*100</f>
        <v>13.233761117051158</v>
      </c>
      <c r="I76" s="44">
        <f>(C24/C$51)*100</f>
        <v>12.086411959459435</v>
      </c>
      <c r="J76" s="44">
        <f>(D24/D$51)*100</f>
        <v>12.728699313311761</v>
      </c>
      <c r="K76" s="44">
        <f>(E24/E$51)*100</f>
        <v>12.868634575068608</v>
      </c>
      <c r="L76" s="44">
        <f>(F24/F$51)*100</f>
        <v>11.983100193736664</v>
      </c>
    </row>
    <row r="77" spans="1:12" x14ac:dyDescent="0.2">
      <c r="A77" t="str">
        <f>A25</f>
        <v>41 Administrative occupations</v>
      </c>
      <c r="B77" s="49">
        <f t="shared" si="42"/>
        <v>-0.90855314974993551</v>
      </c>
      <c r="C77" s="44">
        <f t="shared" si="42"/>
        <v>7.7074564870927897</v>
      </c>
      <c r="D77" s="49">
        <f t="shared" si="42"/>
        <v>0.78902194624563826</v>
      </c>
      <c r="E77" s="49">
        <f t="shared" si="42"/>
        <v>-1.3110990273379475E-2</v>
      </c>
      <c r="F77" s="44">
        <f>IF(AND(F$5-D$5 &lt;&gt; 0,F25 &lt;&gt; 0,D25 &lt;&gt; 0),(EXP(LN(F25/D25)/(F$5-D$5))-1)*100,0)</f>
        <v>0.25355482316855582</v>
      </c>
      <c r="H77" s="40">
        <f t="shared" ref="H77:L78" si="43">(B25/B$24)*100</f>
        <v>80.709100274244832</v>
      </c>
      <c r="I77" s="40">
        <f t="shared" si="43"/>
        <v>81.859829975010427</v>
      </c>
      <c r="J77" s="40">
        <f t="shared" si="43"/>
        <v>82.864557258703883</v>
      </c>
      <c r="K77" s="40">
        <f t="shared" si="43"/>
        <v>84.170209225923273</v>
      </c>
      <c r="L77" s="40">
        <f t="shared" si="43"/>
        <v>87.734735668997459</v>
      </c>
    </row>
    <row r="78" spans="1:12" x14ac:dyDescent="0.2">
      <c r="A78" t="str">
        <f>A26</f>
        <v>42 Secretarial and related occupations</v>
      </c>
      <c r="B78" s="49">
        <f t="shared" si="42"/>
        <v>-2.7652943106919348</v>
      </c>
      <c r="C78" s="44">
        <f t="shared" si="42"/>
        <v>0.50826378820516549</v>
      </c>
      <c r="D78" s="49">
        <f t="shared" si="42"/>
        <v>-1.1056953272276959</v>
      </c>
      <c r="E78" s="49">
        <f t="shared" si="42"/>
        <v>-2.9351666628984252</v>
      </c>
      <c r="F78" s="44">
        <f>IF(AND(F$5-D$5 &lt;&gt; 0,F26 &lt;&gt; 0,D26 &lt;&gt; 0),(EXP(LN(F26/D26)/(F$5-D$5))-1)*100,0)</f>
        <v>-2.3291345693003285</v>
      </c>
      <c r="H78" s="40">
        <f t="shared" si="43"/>
        <v>19.29089972575516</v>
      </c>
      <c r="I78" s="40">
        <f t="shared" si="43"/>
        <v>18.140170024989573</v>
      </c>
      <c r="J78" s="40">
        <f t="shared" si="43"/>
        <v>17.135442741296121</v>
      </c>
      <c r="K78" s="40">
        <f t="shared" si="43"/>
        <v>15.829790774076713</v>
      </c>
      <c r="L78" s="40">
        <f t="shared" si="43"/>
        <v>12.265264331002545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-1.1263445863380683</v>
      </c>
      <c r="C80" s="44">
        <f t="shared" si="44"/>
        <v>-9.4355530247274046</v>
      </c>
      <c r="D80" s="44">
        <f t="shared" si="44"/>
        <v>-0.54005479261314271</v>
      </c>
      <c r="E80" s="44">
        <f t="shared" si="44"/>
        <v>-0.73335222799242317</v>
      </c>
      <c r="F80" s="44">
        <f>IF(AND(F$5-D$5 &lt;&gt; 0,F28 &lt;&gt; 0,D28 &lt;&gt; 0),(EXP(LN(F28/D28)/(F$5-D$5))-1)*100,0)</f>
        <v>-0.66896152649422724</v>
      </c>
      <c r="H80" s="44">
        <f>(B28/B$51)*100</f>
        <v>10.786807192268707</v>
      </c>
      <c r="I80" s="44">
        <f>(C28/C$51)*100</f>
        <v>9.9045108925842289</v>
      </c>
      <c r="J80" s="44">
        <f>(D28/D$51)*100</f>
        <v>8.8782958694235248</v>
      </c>
      <c r="K80" s="44">
        <f>(E28/E$51)*100</f>
        <v>8.531837427320859</v>
      </c>
      <c r="L80" s="44">
        <f>(F28/F$51)*100</f>
        <v>7.7036307742112271</v>
      </c>
    </row>
    <row r="81" spans="1:12" x14ac:dyDescent="0.2">
      <c r="A81" t="str">
        <f>A29</f>
        <v>51 Skilled agricultural and related trades</v>
      </c>
      <c r="B81" s="49">
        <f t="shared" si="44"/>
        <v>-9.7043734855084551E-2</v>
      </c>
      <c r="C81" s="44">
        <f t="shared" si="44"/>
        <v>-14.295864436671323</v>
      </c>
      <c r="D81" s="49">
        <f t="shared" si="44"/>
        <v>-0.25525180454734064</v>
      </c>
      <c r="E81" s="49">
        <f t="shared" si="44"/>
        <v>1.1901471466390312</v>
      </c>
      <c r="F81" s="44">
        <f>IF(AND(F$5-D$5 &lt;&gt; 0,F29 &lt;&gt; 0,D29 &lt;&gt; 0),(EXP(LN(F29/D29)/(F$5-D$5))-1)*100,0)</f>
        <v>0.70603510987639062</v>
      </c>
      <c r="H81" s="40">
        <f t="shared" ref="H81:L84" si="45">(B29/B$28)*100</f>
        <v>9.9557506599395591</v>
      </c>
      <c r="I81" s="40">
        <f t="shared" si="45"/>
        <v>10.376837317205529</v>
      </c>
      <c r="J81" s="40">
        <f t="shared" si="45"/>
        <v>9.819944822223805</v>
      </c>
      <c r="K81" s="40">
        <f t="shared" si="45"/>
        <v>9.9613491084240007</v>
      </c>
      <c r="L81" s="40">
        <f t="shared" si="45"/>
        <v>12.068877380454005</v>
      </c>
    </row>
    <row r="82" spans="1:12" x14ac:dyDescent="0.2">
      <c r="A82" t="str">
        <f>A30</f>
        <v>52 Skilled metal, electrical and electronic trades</v>
      </c>
      <c r="B82" s="49">
        <f t="shared" si="44"/>
        <v>4.6573805418947956E-3</v>
      </c>
      <c r="C82" s="44">
        <f t="shared" si="44"/>
        <v>-8.5390639734803209</v>
      </c>
      <c r="D82" s="49">
        <f t="shared" si="44"/>
        <v>-0.60036615112210034</v>
      </c>
      <c r="E82" s="49">
        <f t="shared" si="44"/>
        <v>-0.86943484099376578</v>
      </c>
      <c r="F82" s="44">
        <f>IF(AND(F$5-D$5 &lt;&gt; 0,F30 &lt;&gt; 0,D30 &lt;&gt; 0),(EXP(LN(F30/D30)/(F$5-D$5))-1)*100,0)</f>
        <v>-0.77982630326264291</v>
      </c>
      <c r="H82" s="40">
        <f t="shared" si="45"/>
        <v>36.353318929301921</v>
      </c>
      <c r="I82" s="40">
        <f t="shared" si="45"/>
        <v>38.045439849706611</v>
      </c>
      <c r="J82" s="40">
        <f t="shared" si="45"/>
        <v>38.422048126069782</v>
      </c>
      <c r="K82" s="40">
        <f t="shared" si="45"/>
        <v>38.305695896670741</v>
      </c>
      <c r="L82" s="40">
        <f t="shared" si="45"/>
        <v>37.783798621655237</v>
      </c>
    </row>
    <row r="83" spans="1:12" x14ac:dyDescent="0.2">
      <c r="A83" t="str">
        <f>A31</f>
        <v>53 Skilled construction and building trades</v>
      </c>
      <c r="B83" s="49">
        <f t="shared" si="44"/>
        <v>-1.067011160516862</v>
      </c>
      <c r="C83" s="44">
        <f t="shared" si="44"/>
        <v>-13.484542446239923</v>
      </c>
      <c r="D83" s="49">
        <f t="shared" si="44"/>
        <v>-0.97051848429098309</v>
      </c>
      <c r="E83" s="49">
        <f t="shared" si="44"/>
        <v>-1.431573334541747</v>
      </c>
      <c r="F83" s="44">
        <f>IF(AND(F$5-D$5 &lt;&gt; 0,F31 &lt;&gt; 0,D31 &lt;&gt; 0),(EXP(LN(F31/D31)/(F$5-D$5))-1)*100,0)</f>
        <v>-1.2781273846991015</v>
      </c>
      <c r="H83" s="40">
        <f t="shared" si="45"/>
        <v>33.572915244750249</v>
      </c>
      <c r="I83" s="40">
        <f t="shared" si="45"/>
        <v>33.653575350250108</v>
      </c>
      <c r="J83" s="40">
        <f t="shared" si="45"/>
        <v>32.148978622281994</v>
      </c>
      <c r="K83" s="40">
        <f t="shared" si="45"/>
        <v>31.459269064987609</v>
      </c>
      <c r="L83" s="40">
        <f t="shared" si="45"/>
        <v>29.315230425553835</v>
      </c>
    </row>
    <row r="84" spans="1:12" x14ac:dyDescent="0.2">
      <c r="A84" t="str">
        <f>A32</f>
        <v>54 Textiles, printing and other skilled trades</v>
      </c>
      <c r="B84" s="49">
        <f t="shared" si="44"/>
        <v>-3.9397008160816371</v>
      </c>
      <c r="C84" s="44">
        <f t="shared" si="44"/>
        <v>-0.92243900951973767</v>
      </c>
      <c r="D84" s="49">
        <f t="shared" si="44"/>
        <v>0.12523381657283394</v>
      </c>
      <c r="E84" s="49">
        <f t="shared" si="44"/>
        <v>-0.46326833927012867</v>
      </c>
      <c r="F84" s="44">
        <f>IF(AND(F$5-D$5 &lt;&gt; 0,F32 &lt;&gt; 0,D32 &lt;&gt; 0),(EXP(LN(F32/D32)/(F$5-D$5))-1)*100,0)</f>
        <v>-0.26748629655415357</v>
      </c>
      <c r="H84" s="40">
        <f t="shared" si="45"/>
        <v>20.11801516600827</v>
      </c>
      <c r="I84" s="40">
        <f t="shared" si="45"/>
        <v>17.924147482837753</v>
      </c>
      <c r="J84" s="40">
        <f t="shared" si="45"/>
        <v>19.60902842942442</v>
      </c>
      <c r="K84" s="40">
        <f t="shared" si="45"/>
        <v>20.27368592991764</v>
      </c>
      <c r="L84" s="40">
        <f t="shared" si="45"/>
        <v>20.832093572336923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1.4719934949952052</v>
      </c>
      <c r="C86" s="44">
        <f t="shared" si="46"/>
        <v>-2.5173600591522849</v>
      </c>
      <c r="D86" s="44">
        <f t="shared" si="46"/>
        <v>-0.105474634348246</v>
      </c>
      <c r="E86" s="44">
        <f t="shared" si="46"/>
        <v>0.60022578738800902</v>
      </c>
      <c r="F86" s="44">
        <f>IF(AND(F$5-D$5 &lt;&gt; 0,F34 &lt;&gt; 0,D34 &lt;&gt; 0),(EXP(LN(F34/D34)/(F$5-D$5))-1)*100,0)</f>
        <v>0.36444011342477989</v>
      </c>
      <c r="H86" s="44">
        <f>(B34/B$51)*100</f>
        <v>9.8269895436851691</v>
      </c>
      <c r="I86" s="44">
        <f>(C34/C$51)*100</f>
        <v>10.009745132249751</v>
      </c>
      <c r="J86" s="44">
        <f>(D34/D$51)*100</f>
        <v>9.6580431604270736</v>
      </c>
      <c r="K86" s="44">
        <f>(E34/E$51)*100</f>
        <v>9.4857016315892029</v>
      </c>
      <c r="L86" s="44">
        <f>(F34/F$51)*100</f>
        <v>9.7876480006542756</v>
      </c>
    </row>
    <row r="87" spans="1:12" x14ac:dyDescent="0.2">
      <c r="A87" t="str">
        <f>A35</f>
        <v>61 Caring personal service occupations</v>
      </c>
      <c r="B87" s="49">
        <f t="shared" si="46"/>
        <v>0.84512628132307199</v>
      </c>
      <c r="C87" s="44">
        <f t="shared" si="46"/>
        <v>-2.136610860520527</v>
      </c>
      <c r="D87" s="49">
        <f t="shared" si="46"/>
        <v>0.7313384902338127</v>
      </c>
      <c r="E87" s="49">
        <f t="shared" si="46"/>
        <v>0.87747574743375356</v>
      </c>
      <c r="F87" s="44">
        <f>IF(AND(F$5-D$5 &lt;&gt; 0,F35 &lt;&gt; 0,D35 &lt;&gt; 0),(EXP(LN(F35/D35)/(F$5-D$5))-1)*100,0)</f>
        <v>0.82873978682487248</v>
      </c>
      <c r="H87" s="40">
        <f t="shared" ref="H87:L89" si="47">(B35/B$34)*100</f>
        <v>77.306007118857906</v>
      </c>
      <c r="I87" s="40">
        <f t="shared" si="47"/>
        <v>75.413331868359407</v>
      </c>
      <c r="J87" s="40">
        <f t="shared" si="47"/>
        <v>75.707882423129476</v>
      </c>
      <c r="K87" s="40">
        <f t="shared" si="47"/>
        <v>78.932468354745751</v>
      </c>
      <c r="L87" s="40">
        <f t="shared" si="47"/>
        <v>81.134991187554533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3.8437983582627844</v>
      </c>
      <c r="C88" s="44">
        <f t="shared" si="46"/>
        <v>-4.7774927005408196</v>
      </c>
      <c r="D88" s="49">
        <f t="shared" si="46"/>
        <v>-2.7774517490955164</v>
      </c>
      <c r="E88" s="49">
        <f t="shared" si="46"/>
        <v>-0.56281936885936856</v>
      </c>
      <c r="F88" s="44">
        <f>IF(AND(F$5-D$5 &lt;&gt; 0,F36 &lt;&gt; 0,D36 &lt;&gt; 0),(EXP(LN(F36/D36)/(F$5-D$5))-1)*100,0)</f>
        <v>-1.3065793920955637</v>
      </c>
      <c r="H88" s="40">
        <f t="shared" si="47"/>
        <v>21.65925314709353</v>
      </c>
      <c r="I88" s="40">
        <f t="shared" si="47"/>
        <v>23.756418537698231</v>
      </c>
      <c r="J88" s="40">
        <f t="shared" si="47"/>
        <v>23.205626550405725</v>
      </c>
      <c r="K88" s="40">
        <f t="shared" si="47"/>
        <v>20.263751919907278</v>
      </c>
      <c r="L88" s="40">
        <f t="shared" si="47"/>
        <v>18.039243747677556</v>
      </c>
    </row>
    <row r="89" spans="1:12" x14ac:dyDescent="0.2">
      <c r="A89" t="str">
        <f>A37</f>
        <v>63 Community and civil enforcement occupations</v>
      </c>
      <c r="B89" s="49">
        <f t="shared" si="46"/>
        <v>-3.9625591107854796</v>
      </c>
      <c r="C89" s="44">
        <f t="shared" si="46"/>
        <v>27.568883266664468</v>
      </c>
      <c r="D89" s="49">
        <f t="shared" si="46"/>
        <v>-5.9489023556596798</v>
      </c>
      <c r="E89" s="49">
        <f t="shared" si="46"/>
        <v>0.87206260771868216</v>
      </c>
      <c r="F89" s="44">
        <f>IF(AND(F$5-D$5 &lt;&gt; 0,F37 &lt;&gt; 0,D37 &lt;&gt; 0),(EXP(LN(F37/D37)/(F$5-D$5))-1)*100,0)</f>
        <v>-1.4548570874228228</v>
      </c>
      <c r="H89" s="40">
        <f t="shared" si="47"/>
        <v>1.0347397340485602</v>
      </c>
      <c r="I89" s="40">
        <f t="shared" si="47"/>
        <v>0.83024959394236608</v>
      </c>
      <c r="J89" s="40">
        <f t="shared" si="47"/>
        <v>1.0864910264647909</v>
      </c>
      <c r="K89" s="40">
        <f t="shared" si="47"/>
        <v>0.80377972534697339</v>
      </c>
      <c r="L89" s="40">
        <f t="shared" si="47"/>
        <v>0.82576506476790479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0.27194120696147905</v>
      </c>
      <c r="C91" s="44">
        <f t="shared" si="48"/>
        <v>-0.94213730434761223</v>
      </c>
      <c r="D91" s="44">
        <f t="shared" si="48"/>
        <v>-9.8362813719365949E-2</v>
      </c>
      <c r="E91" s="44">
        <f t="shared" si="48"/>
        <v>-2.3812336559803082E-2</v>
      </c>
      <c r="F91" s="44">
        <f t="shared" ref="F91:F93" si="49">IF(AND(F$5-D$5 &lt;&gt; 0,F39 &lt;&gt; 0,D39 &lt;&gt; 0),(EXP(LN(F39/D39)/(F$5-D$5))-1)*100,0)</f>
        <v>-4.8668674947993651E-2</v>
      </c>
      <c r="H91" s="44">
        <f>(B39/B$51)*100</f>
        <v>8.8032983818263215</v>
      </c>
      <c r="I91" s="44">
        <f>(C39/C$51)*100</f>
        <v>8.5502904686398704</v>
      </c>
      <c r="J91" s="44">
        <f>(D39/D$51)*100</f>
        <v>8.3831775127051333</v>
      </c>
      <c r="K91" s="44">
        <f>(E39/E$51)*100</f>
        <v>8.2365164338829757</v>
      </c>
      <c r="L91" s="44">
        <f>(F39/F$51)*100</f>
        <v>7.9859873355238999</v>
      </c>
    </row>
    <row r="92" spans="1:12" s="30" customFormat="1" x14ac:dyDescent="0.2">
      <c r="A92" t="str">
        <f>A40</f>
        <v>71 Sales occupations</v>
      </c>
      <c r="B92" s="49">
        <f t="shared" si="48"/>
        <v>8.9982090487294997E-2</v>
      </c>
      <c r="C92" s="44">
        <f t="shared" si="48"/>
        <v>-3.0911982517722536</v>
      </c>
      <c r="D92" s="49">
        <f t="shared" si="48"/>
        <v>-0.84950749720508201</v>
      </c>
      <c r="E92" s="49">
        <f t="shared" si="48"/>
        <v>-0.46903107894359364</v>
      </c>
      <c r="F92" s="44">
        <f t="shared" si="49"/>
        <v>-0.59601850076105301</v>
      </c>
      <c r="G92"/>
      <c r="H92" s="40">
        <f>(B40/B$34)*100</f>
        <v>70.032602743431283</v>
      </c>
      <c r="I92" s="40">
        <f t="shared" ref="H92:L93" si="50">(C40/C$34)*100</f>
        <v>66.294567739443295</v>
      </c>
      <c r="J92" s="40">
        <f t="shared" si="50"/>
        <v>65.904320255837931</v>
      </c>
      <c r="K92" s="40">
        <f t="shared" si="50"/>
        <v>63.486271970496354</v>
      </c>
      <c r="L92" s="40">
        <f t="shared" si="50"/>
        <v>57.052225439910067</v>
      </c>
    </row>
    <row r="93" spans="1:12" s="30" customFormat="1" x14ac:dyDescent="0.2">
      <c r="A93" t="str">
        <f>A41</f>
        <v>72 Customer service occupations</v>
      </c>
      <c r="B93" s="49">
        <f t="shared" si="48"/>
        <v>0.91575286376379683</v>
      </c>
      <c r="C93" s="44">
        <f t="shared" si="48"/>
        <v>6.5072934748680478</v>
      </c>
      <c r="D93" s="49">
        <f t="shared" si="48"/>
        <v>2.1334035965924647</v>
      </c>
      <c r="E93" s="49">
        <f t="shared" si="48"/>
        <v>1.1039876107148849</v>
      </c>
      <c r="F93" s="44">
        <f t="shared" si="49"/>
        <v>1.4459682312539357</v>
      </c>
      <c r="G93"/>
      <c r="H93" s="40">
        <f t="shared" si="50"/>
        <v>19.550258240513983</v>
      </c>
      <c r="I93" s="40">
        <f t="shared" si="50"/>
        <v>19.125094356569928</v>
      </c>
      <c r="J93" s="40">
        <f t="shared" si="50"/>
        <v>20.895638839959204</v>
      </c>
      <c r="K93" s="40">
        <f t="shared" si="50"/>
        <v>23.344589401463718</v>
      </c>
      <c r="L93" s="40">
        <f t="shared" si="50"/>
        <v>24.540281104972426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-0.79521819720189679</v>
      </c>
      <c r="C95" s="44">
        <f t="shared" si="51"/>
        <v>-6.798543123639389</v>
      </c>
      <c r="D95" s="44">
        <f t="shared" si="51"/>
        <v>0.39396676527432284</v>
      </c>
      <c r="E95" s="44">
        <f t="shared" si="51"/>
        <v>-0.7142767116730786</v>
      </c>
      <c r="F95" s="44">
        <f>IF(AND(F$5-D$5 &lt;&gt; 0,F43 &lt;&gt; 0,D43 &lt;&gt; 0),(EXP(LN(F43/D43)/(F$5-D$5))-1)*100,0)</f>
        <v>-0.34622824711120215</v>
      </c>
      <c r="H95" s="44">
        <f>(B43/B$51)*100</f>
        <v>7.7307963492199292</v>
      </c>
      <c r="I95" s="44">
        <f>(C43/C$51)*100</f>
        <v>7.1940327983359351</v>
      </c>
      <c r="J95" s="44">
        <f>(D43/D$51)*100</f>
        <v>6.6364213975013335</v>
      </c>
      <c r="K95" s="44">
        <f>(E43/E$51)*100</f>
        <v>6.6825759966541849</v>
      </c>
      <c r="L95" s="44">
        <f>(F43/F$51)*100</f>
        <v>6.0454867491274378</v>
      </c>
    </row>
    <row r="96" spans="1:12" x14ac:dyDescent="0.2">
      <c r="A96" t="str">
        <f>A44</f>
        <v>81 Process, plant and machine operatives</v>
      </c>
      <c r="B96" s="49">
        <f t="shared" si="51"/>
        <v>-1.5018152024497633</v>
      </c>
      <c r="C96" s="44">
        <f t="shared" si="51"/>
        <v>-7.4639931437519236</v>
      </c>
      <c r="D96" s="49">
        <f t="shared" si="51"/>
        <v>0.62483922172913431</v>
      </c>
      <c r="E96" s="49">
        <f t="shared" si="51"/>
        <v>-0.91748461115668256</v>
      </c>
      <c r="F96" s="44">
        <f>IF(AND(F$5-D$5 &lt;&gt; 0,F44 &lt;&gt; 0,D44 &lt;&gt; 0),(EXP(LN(F44/D44)/(F$5-D$5))-1)*100,0)</f>
        <v>-0.40602137923199111</v>
      </c>
      <c r="H96" s="40">
        <f>(B44/B$43)*100</f>
        <v>48.156149784754099</v>
      </c>
      <c r="I96" s="40">
        <f t="shared" ref="H96:L97" si="52">(C44/C$43)*100</f>
        <v>46.79874856759772</v>
      </c>
      <c r="J96" s="40">
        <f t="shared" si="52"/>
        <v>46.46460971162616</v>
      </c>
      <c r="K96" s="40">
        <f t="shared" si="52"/>
        <v>47.00133773231768</v>
      </c>
      <c r="L96" s="40">
        <f t="shared" si="52"/>
        <v>46.048174000806661</v>
      </c>
    </row>
    <row r="97" spans="1:12" x14ac:dyDescent="0.2">
      <c r="A97" t="str">
        <f>A45</f>
        <v>82 Transport and mobile machine drivers and operatives</v>
      </c>
      <c r="B97" s="49">
        <f t="shared" si="51"/>
        <v>-0.15214109751735538</v>
      </c>
      <c r="C97" s="44">
        <f t="shared" si="51"/>
        <v>-6.2131766644477171</v>
      </c>
      <c r="D97" s="49">
        <f t="shared" si="51"/>
        <v>0.19185128954517516</v>
      </c>
      <c r="E97" s="49">
        <f t="shared" si="51"/>
        <v>-0.53714343559537747</v>
      </c>
      <c r="F97" s="44">
        <f>IF(AND(F$5-D$5 &lt;&gt; 0,F45 &lt;&gt; 0,D45 &lt;&gt; 0),(EXP(LN(F45/D45)/(F$5-D$5))-1)*100,0)</f>
        <v>-0.29473645861428643</v>
      </c>
      <c r="H97" s="40">
        <f t="shared" si="52"/>
        <v>51.843850215245894</v>
      </c>
      <c r="I97" s="40">
        <f t="shared" si="52"/>
        <v>53.201251432402287</v>
      </c>
      <c r="J97" s="40">
        <f t="shared" si="52"/>
        <v>53.535390288373854</v>
      </c>
      <c r="K97" s="40">
        <f t="shared" si="52"/>
        <v>52.99866226768232</v>
      </c>
      <c r="L97" s="40">
        <f t="shared" si="52"/>
        <v>53.951825999193325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-1.5468640304042602</v>
      </c>
      <c r="C99" s="44">
        <f t="shared" si="53"/>
        <v>-8.2376618753965296</v>
      </c>
      <c r="D99" s="44">
        <f t="shared" si="53"/>
        <v>0.45444602297870507</v>
      </c>
      <c r="E99" s="44">
        <f t="shared" si="53"/>
        <v>-0.52420788407809837</v>
      </c>
      <c r="F99" s="44">
        <f>IF(AND(F$5-D$5 &lt;&gt; 0,F47 &lt;&gt; 0,D47 &lt;&gt; 0),(EXP(LN(F47/D47)/(F$5-D$5))-1)*100,0)</f>
        <v>-0.19905389562788756</v>
      </c>
      <c r="H99" s="44">
        <f>(B47/B$51)*100</f>
        <v>12.151114883104976</v>
      </c>
      <c r="I99" s="44">
        <f>(C47/C$51)*100</f>
        <v>10.968622721505321</v>
      </c>
      <c r="J99" s="44">
        <f>(D47/D$51)*100</f>
        <v>9.9622035251910468</v>
      </c>
      <c r="K99" s="44">
        <f>(E47/E$51)*100</f>
        <v>10.06174031576356</v>
      </c>
      <c r="L99" s="44">
        <f>(F47/F$51)*100</f>
        <v>9.2782590262713764</v>
      </c>
    </row>
    <row r="100" spans="1:12" x14ac:dyDescent="0.2">
      <c r="A100" t="str">
        <f>A48</f>
        <v>91 Elementary trades and related occupations</v>
      </c>
      <c r="B100" s="49">
        <f t="shared" si="53"/>
        <v>-3.3402934832154174</v>
      </c>
      <c r="C100" s="44">
        <f t="shared" si="53"/>
        <v>-8.5274369343567251</v>
      </c>
      <c r="D100" s="49">
        <f t="shared" si="53"/>
        <v>12.787846883929422</v>
      </c>
      <c r="E100" s="49">
        <f t="shared" si="53"/>
        <v>1.0731640505252216</v>
      </c>
      <c r="F100" s="44">
        <f>IF(AND(F$5-D$5 &lt;&gt; 0,F48 &lt;&gt; 0,D48 &lt;&gt; 0),(EXP(LN(F48/D48)/(F$5-D$5))-1)*100,0)</f>
        <v>4.8362174329441565</v>
      </c>
      <c r="H100" s="40">
        <f t="shared" ref="H100:L101" si="54">(B48/B$47)*100</f>
        <v>18.231197021950663</v>
      </c>
      <c r="I100" s="40">
        <f t="shared" si="54"/>
        <v>16.938652445849787</v>
      </c>
      <c r="J100" s="40">
        <f t="shared" si="54"/>
        <v>16.885162102082202</v>
      </c>
      <c r="K100" s="40">
        <f t="shared" si="54"/>
        <v>30.128044887700085</v>
      </c>
      <c r="L100" s="40">
        <f t="shared" si="54"/>
        <v>35.330965204317366</v>
      </c>
    </row>
    <row r="101" spans="1:12" x14ac:dyDescent="0.2">
      <c r="A101" t="str">
        <f>A49</f>
        <v>92 Elementary administration and service occupations</v>
      </c>
      <c r="B101" s="49">
        <f t="shared" si="53"/>
        <v>-1.1600795591728441</v>
      </c>
      <c r="C101" s="44">
        <f t="shared" si="53"/>
        <v>-8.1785682156409791</v>
      </c>
      <c r="D101" s="49">
        <f t="shared" si="53"/>
        <v>-2.9726813838721</v>
      </c>
      <c r="E101" s="49">
        <f t="shared" si="53"/>
        <v>-1.2909994916933787</v>
      </c>
      <c r="F101" s="44">
        <f>IF(AND(F$5-D$5 &lt;&gt; 0,F49 &lt;&gt; 0,D49 &lt;&gt; 0),(EXP(LN(F49/D49)/(F$5-D$5))-1)*100,0)</f>
        <v>-1.8547739788591366</v>
      </c>
      <c r="H101" s="40">
        <f t="shared" si="54"/>
        <v>81.768802978049351</v>
      </c>
      <c r="I101" s="40">
        <f t="shared" si="54"/>
        <v>83.061347554150217</v>
      </c>
      <c r="J101" s="40">
        <f t="shared" si="54"/>
        <v>83.114837897917795</v>
      </c>
      <c r="K101" s="40">
        <f t="shared" si="54"/>
        <v>69.871955112299915</v>
      </c>
      <c r="L101" s="40">
        <f t="shared" si="54"/>
        <v>64.66903479568262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1.0056251820666606</v>
      </c>
      <c r="C103" s="206">
        <f t="shared" ref="C103" si="56">IF(AND(D$5-C$5 &lt;&gt; 0,D51 &lt;&gt; 0,C51 &lt;&gt; 0),(EXP(LN(D51/C51)/(D$5-C$5))-1)*100,0)</f>
        <v>1.0325139801515615</v>
      </c>
      <c r="D103" s="50">
        <f>IF(AND(E$5-D$5 &lt;&gt; 0,E51 &lt;&gt; 0,D51 &lt;&gt; 0),(EXP(LN(E51/D51)/(E$5-D$5))-1)*100,0)</f>
        <v>0.2549036886893008</v>
      </c>
      <c r="E103" s="50">
        <f>IF(AND(F$5-E$5 &lt;&gt; 0,F51 &lt;&gt; 0,E51 &lt;&gt; 0),(EXP(LN(F51/E51)/(F$5-E$5))-1)*100,0)</f>
        <v>0.28548224299045355</v>
      </c>
      <c r="F103" s="206">
        <f>IF(AND(F$5-D$5 &lt;&gt; 0,F51 &lt;&gt; 0,D51 &lt;&gt; 0),(EXP(LN(F51/D51)/(F$5-D$5))-1)*100,0)</f>
        <v>0.27528835539654128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21.967906681690867</v>
      </c>
      <c r="C9" s="330">
        <v>46.144289045357766</v>
      </c>
      <c r="D9" s="330">
        <f>SUM(B9:C9)</f>
        <v>68.112195727048629</v>
      </c>
      <c r="E9" s="331"/>
      <c r="F9" s="330">
        <v>29.954504214843492</v>
      </c>
      <c r="G9" s="330">
        <v>56.701717238521368</v>
      </c>
      <c r="H9" s="330">
        <f>SUM(F9:G9)</f>
        <v>86.656221453364864</v>
      </c>
      <c r="I9" s="331"/>
      <c r="J9" s="330">
        <v>34.723240413792595</v>
      </c>
      <c r="K9" s="330">
        <v>49.4886027020518</v>
      </c>
      <c r="L9" s="330">
        <f>SUM(J9:K9)</f>
        <v>84.211843115844403</v>
      </c>
      <c r="M9" s="236"/>
      <c r="N9" s="328">
        <f>IF(B9&gt;0,(EXP(LN(F9/B9)/($F$6-$B$6))-1)*100,0)</f>
        <v>6.3983007780492152</v>
      </c>
      <c r="O9" s="328">
        <f>IF(F9&gt;0,(EXP(LN(J9/F9)/($J$6-$F$6))-1)*100,0)</f>
        <v>0.98972914633703724</v>
      </c>
      <c r="P9" s="328"/>
      <c r="Q9" s="328">
        <f>IF(C9&gt;0,(EXP(LN(G9/C9)/($F$6-$B$6))-1)*100,0)</f>
        <v>4.2067018256796596</v>
      </c>
      <c r="R9" s="328">
        <f>IF(G9&gt;0,(EXP(LN(K9/G9)/($J$6-$F$6))-1)*100,0)</f>
        <v>-0.90297911439460865</v>
      </c>
      <c r="S9" s="327"/>
      <c r="T9" s="328">
        <f>IF(D9&gt;0,(EXP(LN(H9/D9)/($F$6-$B$6))-1)*100,0)</f>
        <v>4.9336968496679345</v>
      </c>
      <c r="U9" s="328">
        <f>IF(H9&gt;0,(EXP(LN(L9/H9)/($J$6-$F$6))-1)*100,0)</f>
        <v>-0.19057316132744528</v>
      </c>
    </row>
    <row r="10" spans="1:21" x14ac:dyDescent="0.2">
      <c r="A10" s="329" t="str">
        <f>name!D5</f>
        <v>12 Other managers and proprietors</v>
      </c>
      <c r="B10" s="330">
        <v>14.165563631737463</v>
      </c>
      <c r="C10" s="330">
        <v>20.552702923633209</v>
      </c>
      <c r="D10" s="330">
        <f t="shared" ref="D10:D33" si="0">SUM(B10:C10)</f>
        <v>34.718266555370676</v>
      </c>
      <c r="E10" s="331"/>
      <c r="F10" s="330">
        <v>16.744812497753422</v>
      </c>
      <c r="G10" s="330">
        <v>21.686763896169378</v>
      </c>
      <c r="H10" s="330">
        <f t="shared" ref="H10:H33" si="1">SUM(F10:G10)</f>
        <v>38.431576393922796</v>
      </c>
      <c r="I10" s="331"/>
      <c r="J10" s="330">
        <v>16.530441081427767</v>
      </c>
      <c r="K10" s="330">
        <v>25.899370009321061</v>
      </c>
      <c r="L10" s="330">
        <f t="shared" ref="L10:L33" si="2">SUM(J10:K10)</f>
        <v>42.429811090748828</v>
      </c>
      <c r="M10" s="236"/>
      <c r="N10" s="328">
        <f t="shared" ref="N10:N36" si="3">IF(B10&gt;0,(EXP(LN(F10/B10)/($F$6-$B$6))-1)*100,0)</f>
        <v>3.4020826066591958</v>
      </c>
      <c r="O10" s="328">
        <f t="shared" ref="O10:O34" si="4">IF(F10&gt;0,(EXP(LN(J10/F10)/($J$6-$F$6))-1)*100,0)</f>
        <v>-8.5862540394099351E-2</v>
      </c>
      <c r="P10" s="328"/>
      <c r="Q10" s="328">
        <f t="shared" ref="Q10:Q34" si="5">IF(C10&gt;0,(EXP(LN(G10/C10)/($F$6-$B$6))-1)*100,0)</f>
        <v>1.0799832542986998</v>
      </c>
      <c r="R10" s="328">
        <f t="shared" ref="R10:R34" si="6">IF(G10&gt;0,(EXP(LN(K10/G10)/($J$6-$F$6))-1)*100,0)</f>
        <v>1.1904739237834194</v>
      </c>
      <c r="S10" s="327"/>
      <c r="T10" s="328">
        <f t="shared" ref="T10:T34" si="7">IF(D10&gt;0,(EXP(LN(H10/D10)/($F$6-$B$6))-1)*100,0)</f>
        <v>2.0530604259879848</v>
      </c>
      <c r="U10" s="328">
        <f t="shared" ref="U10:U34" si="8">IF(H10&gt;0,(EXP(LN(L10/H10)/($J$6-$F$6))-1)*100,0)</f>
        <v>0.66199344294783913</v>
      </c>
    </row>
    <row r="11" spans="1:21" x14ac:dyDescent="0.2">
      <c r="A11" s="329" t="str">
        <f>name!D6</f>
        <v>21 Science, research, engineering and technology professionals</v>
      </c>
      <c r="B11" s="330">
        <v>10.979609699905184</v>
      </c>
      <c r="C11" s="330">
        <v>40.14653703577811</v>
      </c>
      <c r="D11" s="330">
        <f t="shared" si="0"/>
        <v>51.126146735683292</v>
      </c>
      <c r="E11" s="331"/>
      <c r="F11" s="330">
        <v>15.551008076629481</v>
      </c>
      <c r="G11" s="330">
        <v>50.327491177790982</v>
      </c>
      <c r="H11" s="330">
        <f t="shared" si="1"/>
        <v>65.878499254420461</v>
      </c>
      <c r="I11" s="331"/>
      <c r="J11" s="330">
        <v>26.267719921498895</v>
      </c>
      <c r="K11" s="330">
        <v>65.547812724218815</v>
      </c>
      <c r="L11" s="330">
        <f t="shared" si="2"/>
        <v>91.81553264571771</v>
      </c>
      <c r="M11" s="236"/>
      <c r="N11" s="328">
        <f t="shared" si="3"/>
        <v>7.2097612695385616</v>
      </c>
      <c r="O11" s="328">
        <f t="shared" si="4"/>
        <v>3.556553635049009</v>
      </c>
      <c r="P11" s="328"/>
      <c r="Q11" s="328">
        <f t="shared" si="5"/>
        <v>4.6240284981853508</v>
      </c>
      <c r="R11" s="328">
        <f t="shared" si="6"/>
        <v>1.7771287718580941</v>
      </c>
      <c r="S11" s="327"/>
      <c r="T11" s="328">
        <f t="shared" si="7"/>
        <v>5.2010627217888405</v>
      </c>
      <c r="U11" s="328">
        <f t="shared" si="8"/>
        <v>2.2378004293557074</v>
      </c>
    </row>
    <row r="12" spans="1:21" x14ac:dyDescent="0.2">
      <c r="A12" s="329" t="str">
        <f>name!D7</f>
        <v>22 Health professionals</v>
      </c>
      <c r="B12" s="330">
        <v>32.943270557005604</v>
      </c>
      <c r="C12" s="330">
        <v>11.850055571237817</v>
      </c>
      <c r="D12" s="330">
        <f t="shared" si="0"/>
        <v>44.793326128243422</v>
      </c>
      <c r="E12" s="331"/>
      <c r="F12" s="330">
        <v>37.788517861255265</v>
      </c>
      <c r="G12" s="330">
        <v>16.160242534312736</v>
      </c>
      <c r="H12" s="330">
        <f t="shared" si="1"/>
        <v>53.948760395568002</v>
      </c>
      <c r="I12" s="331"/>
      <c r="J12" s="330">
        <v>40.798376328389104</v>
      </c>
      <c r="K12" s="330">
        <v>16.846019367908102</v>
      </c>
      <c r="L12" s="330">
        <f t="shared" si="2"/>
        <v>57.644395696297209</v>
      </c>
      <c r="M12" s="236"/>
      <c r="N12" s="328">
        <f t="shared" si="3"/>
        <v>2.7823703434713964</v>
      </c>
      <c r="O12" s="328">
        <f t="shared" si="4"/>
        <v>0.51222064436189374</v>
      </c>
      <c r="P12" s="328"/>
      <c r="Q12" s="328">
        <f t="shared" si="5"/>
        <v>6.4009480190392765</v>
      </c>
      <c r="R12" s="328">
        <f t="shared" si="6"/>
        <v>0.27745304585804487</v>
      </c>
      <c r="S12" s="327"/>
      <c r="T12" s="328">
        <f t="shared" si="7"/>
        <v>3.789550623694149</v>
      </c>
      <c r="U12" s="328">
        <f t="shared" si="8"/>
        <v>0.44269912951249157</v>
      </c>
    </row>
    <row r="13" spans="1:21" x14ac:dyDescent="0.2">
      <c r="A13" s="329" t="str">
        <f>name!D8</f>
        <v>23 Teaching and other educational professionals</v>
      </c>
      <c r="B13" s="330">
        <v>33.672412163625211</v>
      </c>
      <c r="C13" s="330">
        <v>15.559371167696165</v>
      </c>
      <c r="D13" s="330">
        <f t="shared" si="0"/>
        <v>49.231783331321374</v>
      </c>
      <c r="E13" s="331"/>
      <c r="F13" s="330">
        <v>39.588155197193885</v>
      </c>
      <c r="G13" s="330">
        <v>16.049164004403021</v>
      </c>
      <c r="H13" s="330">
        <f t="shared" si="1"/>
        <v>55.63731920159691</v>
      </c>
      <c r="I13" s="331"/>
      <c r="J13" s="330">
        <v>41.486102428729453</v>
      </c>
      <c r="K13" s="330">
        <v>16.135040988665388</v>
      </c>
      <c r="L13" s="330">
        <f t="shared" si="2"/>
        <v>57.62114341739484</v>
      </c>
      <c r="M13" s="236"/>
      <c r="N13" s="328">
        <f t="shared" si="3"/>
        <v>3.2899832720900246</v>
      </c>
      <c r="O13" s="328">
        <f t="shared" si="4"/>
        <v>0.31267800493348652</v>
      </c>
      <c r="P13" s="328"/>
      <c r="Q13" s="328">
        <f t="shared" si="5"/>
        <v>0.62179832376667576</v>
      </c>
      <c r="R13" s="328">
        <f t="shared" si="6"/>
        <v>3.5583693439056319E-2</v>
      </c>
      <c r="S13" s="327"/>
      <c r="T13" s="328">
        <f t="shared" si="7"/>
        <v>2.4764626391776234</v>
      </c>
      <c r="U13" s="328">
        <f t="shared" si="8"/>
        <v>0.2338422442020871</v>
      </c>
    </row>
    <row r="14" spans="1:21" x14ac:dyDescent="0.2">
      <c r="A14" s="329" t="str">
        <f>name!D9</f>
        <v>24 Business, media and public service professionals</v>
      </c>
      <c r="B14" s="330">
        <v>26.042400996903364</v>
      </c>
      <c r="C14" s="330">
        <v>33.098233850677481</v>
      </c>
      <c r="D14" s="330">
        <f t="shared" si="0"/>
        <v>59.140634847580841</v>
      </c>
      <c r="E14" s="331"/>
      <c r="F14" s="330">
        <v>37.618204253795597</v>
      </c>
      <c r="G14" s="330">
        <v>43.177290829549818</v>
      </c>
      <c r="H14" s="330">
        <f t="shared" si="1"/>
        <v>80.795495083345415</v>
      </c>
      <c r="I14" s="331"/>
      <c r="J14" s="330">
        <v>45.621783501692398</v>
      </c>
      <c r="K14" s="330">
        <v>47.461799663439081</v>
      </c>
      <c r="L14" s="330">
        <f t="shared" si="2"/>
        <v>93.083583165131472</v>
      </c>
      <c r="M14" s="236"/>
      <c r="N14" s="328">
        <f t="shared" si="3"/>
        <v>7.6324950043351825</v>
      </c>
      <c r="O14" s="328">
        <f t="shared" si="4"/>
        <v>1.2942857802907604</v>
      </c>
      <c r="P14" s="328"/>
      <c r="Q14" s="328">
        <f t="shared" si="5"/>
        <v>5.4605698704154548</v>
      </c>
      <c r="R14" s="328">
        <f t="shared" si="6"/>
        <v>0.63272991909848475</v>
      </c>
      <c r="S14" s="327"/>
      <c r="T14" s="328">
        <f t="shared" si="7"/>
        <v>6.4388645131548072</v>
      </c>
      <c r="U14" s="328">
        <f t="shared" si="8"/>
        <v>0.94831241021502422</v>
      </c>
    </row>
    <row r="15" spans="1:21" x14ac:dyDescent="0.2">
      <c r="A15" s="329" t="str">
        <f>name!D10</f>
        <v>31 Science, engineering and technology associate professionals</v>
      </c>
      <c r="B15" s="330">
        <v>5.2115996218733853</v>
      </c>
      <c r="C15" s="330">
        <v>14.543681984217098</v>
      </c>
      <c r="D15" s="330">
        <f t="shared" si="0"/>
        <v>19.755281606090485</v>
      </c>
      <c r="E15" s="331"/>
      <c r="F15" s="330">
        <v>6.797460437730976</v>
      </c>
      <c r="G15" s="330">
        <v>19.107440218660319</v>
      </c>
      <c r="H15" s="330">
        <f t="shared" si="1"/>
        <v>25.904900656391295</v>
      </c>
      <c r="I15" s="331"/>
      <c r="J15" s="330">
        <v>8.6468785147161871</v>
      </c>
      <c r="K15" s="330">
        <v>17.771625593716074</v>
      </c>
      <c r="L15" s="330">
        <f t="shared" si="2"/>
        <v>26.418504108432259</v>
      </c>
      <c r="M15" s="236"/>
      <c r="N15" s="328">
        <f t="shared" si="3"/>
        <v>5.4569311380680885</v>
      </c>
      <c r="O15" s="328">
        <f t="shared" si="4"/>
        <v>1.6172672067778393</v>
      </c>
      <c r="P15" s="328"/>
      <c r="Q15" s="328">
        <f t="shared" si="5"/>
        <v>5.6101423448363441</v>
      </c>
      <c r="R15" s="328">
        <f t="shared" si="6"/>
        <v>-0.48199918303234446</v>
      </c>
      <c r="S15" s="327"/>
      <c r="T15" s="328">
        <f t="shared" si="7"/>
        <v>5.5698103242925345</v>
      </c>
      <c r="U15" s="328">
        <f t="shared" si="8"/>
        <v>0.13096910629990521</v>
      </c>
    </row>
    <row r="16" spans="1:21" x14ac:dyDescent="0.2">
      <c r="A16" s="329" t="str">
        <f>name!D11</f>
        <v>32 Health and social care associate professionals</v>
      </c>
      <c r="B16" s="330">
        <v>14.042107178084251</v>
      </c>
      <c r="C16" s="330">
        <v>4.7858967509699406</v>
      </c>
      <c r="D16" s="330">
        <f t="shared" si="0"/>
        <v>18.828003929054191</v>
      </c>
      <c r="E16" s="331"/>
      <c r="F16" s="330">
        <v>16.672457495652271</v>
      </c>
      <c r="G16" s="330">
        <v>5.8787162910205764</v>
      </c>
      <c r="H16" s="330">
        <f t="shared" si="1"/>
        <v>22.551173786672848</v>
      </c>
      <c r="I16" s="331"/>
      <c r="J16" s="330">
        <v>33.374086255938764</v>
      </c>
      <c r="K16" s="330">
        <v>8.9953638291650915</v>
      </c>
      <c r="L16" s="330">
        <f t="shared" si="2"/>
        <v>42.369450085103857</v>
      </c>
      <c r="M16" s="236"/>
      <c r="N16" s="328">
        <f t="shared" si="3"/>
        <v>3.4935935756142067</v>
      </c>
      <c r="O16" s="328">
        <f t="shared" si="4"/>
        <v>4.7355178463764691</v>
      </c>
      <c r="P16" s="328"/>
      <c r="Q16" s="328">
        <f t="shared" si="5"/>
        <v>4.1990681946028729</v>
      </c>
      <c r="R16" s="328">
        <f t="shared" si="6"/>
        <v>2.8763977320616751</v>
      </c>
      <c r="S16" s="327"/>
      <c r="T16" s="328">
        <f t="shared" si="7"/>
        <v>3.6747446337770606</v>
      </c>
      <c r="U16" s="328">
        <f t="shared" si="8"/>
        <v>4.2939009102959114</v>
      </c>
    </row>
    <row r="17" spans="1:21" x14ac:dyDescent="0.2">
      <c r="A17" s="329" t="str">
        <f>name!D12</f>
        <v>33 Protective service occupations</v>
      </c>
      <c r="B17" s="330">
        <v>2.4545514892349241</v>
      </c>
      <c r="C17" s="330">
        <v>9.7953810699914623</v>
      </c>
      <c r="D17" s="330">
        <f t="shared" si="0"/>
        <v>12.249932559226387</v>
      </c>
      <c r="E17" s="331"/>
      <c r="F17" s="330">
        <v>3.1301699808228447</v>
      </c>
      <c r="G17" s="330">
        <v>10.656864359413534</v>
      </c>
      <c r="H17" s="330">
        <f t="shared" si="1"/>
        <v>13.787034340236378</v>
      </c>
      <c r="I17" s="331"/>
      <c r="J17" s="330">
        <v>3.5409874386857298</v>
      </c>
      <c r="K17" s="330">
        <v>8.5458940118870323</v>
      </c>
      <c r="L17" s="330">
        <f t="shared" si="2"/>
        <v>12.086881450572761</v>
      </c>
      <c r="M17" s="236"/>
      <c r="N17" s="328">
        <f t="shared" si="3"/>
        <v>4.9830425553261781</v>
      </c>
      <c r="O17" s="328">
        <f t="shared" si="4"/>
        <v>0.82551080838308977</v>
      </c>
      <c r="P17" s="328"/>
      <c r="Q17" s="328">
        <f t="shared" si="5"/>
        <v>1.7001563090358163</v>
      </c>
      <c r="R17" s="328">
        <f t="shared" si="6"/>
        <v>-1.460912194759767</v>
      </c>
      <c r="S17" s="327"/>
      <c r="T17" s="328">
        <f t="shared" si="7"/>
        <v>2.3923314541381746</v>
      </c>
      <c r="U17" s="328">
        <f t="shared" si="8"/>
        <v>-0.87354835424091615</v>
      </c>
    </row>
    <row r="18" spans="1:21" x14ac:dyDescent="0.2">
      <c r="A18" s="329" t="str">
        <f>name!D13</f>
        <v>34 Culture, media and sports occupations</v>
      </c>
      <c r="B18" s="330">
        <v>7.4751873015946693</v>
      </c>
      <c r="C18" s="330">
        <v>7.6990352805009179</v>
      </c>
      <c r="D18" s="330">
        <f t="shared" si="0"/>
        <v>15.174222582095588</v>
      </c>
      <c r="E18" s="331"/>
      <c r="F18" s="330">
        <v>9.948311935400513</v>
      </c>
      <c r="G18" s="330">
        <v>9.0184085699943974</v>
      </c>
      <c r="H18" s="330">
        <f t="shared" si="1"/>
        <v>18.96672050539491</v>
      </c>
      <c r="I18" s="331"/>
      <c r="J18" s="330">
        <v>9.8609942801247037</v>
      </c>
      <c r="K18" s="330">
        <v>7.4830175454802097</v>
      </c>
      <c r="L18" s="330">
        <f t="shared" si="2"/>
        <v>17.344011825604913</v>
      </c>
      <c r="M18" s="236"/>
      <c r="N18" s="328">
        <f t="shared" si="3"/>
        <v>5.8828111334765953</v>
      </c>
      <c r="O18" s="328">
        <f t="shared" si="4"/>
        <v>-5.8755257295239893E-2</v>
      </c>
      <c r="P18" s="327"/>
      <c r="Q18" s="328">
        <f t="shared" si="5"/>
        <v>3.2140261832577233</v>
      </c>
      <c r="R18" s="328">
        <f t="shared" si="6"/>
        <v>-1.2365034163640209</v>
      </c>
      <c r="S18" s="327"/>
      <c r="T18" s="328">
        <f t="shared" si="7"/>
        <v>4.5627890488825651</v>
      </c>
      <c r="U18" s="328">
        <f t="shared" si="8"/>
        <v>-0.59448314087892085</v>
      </c>
    </row>
    <row r="19" spans="1:21" x14ac:dyDescent="0.2">
      <c r="A19" s="329" t="str">
        <f>name!D14</f>
        <v>35 Business and public service associate professionals</v>
      </c>
      <c r="B19" s="330">
        <v>31.203836259218278</v>
      </c>
      <c r="C19" s="330">
        <v>31.079073760449109</v>
      </c>
      <c r="D19" s="330">
        <f t="shared" si="0"/>
        <v>62.282910019667383</v>
      </c>
      <c r="E19" s="331"/>
      <c r="F19" s="330">
        <v>35.890923635066123</v>
      </c>
      <c r="G19" s="330">
        <v>36.241670407143594</v>
      </c>
      <c r="H19" s="330">
        <f t="shared" si="1"/>
        <v>72.132594042209718</v>
      </c>
      <c r="I19" s="331"/>
      <c r="J19" s="330">
        <v>40.124234533145255</v>
      </c>
      <c r="K19" s="330">
        <v>36.148718804290759</v>
      </c>
      <c r="L19" s="330">
        <f t="shared" si="2"/>
        <v>76.272953337436007</v>
      </c>
      <c r="M19" s="236"/>
      <c r="N19" s="328">
        <f t="shared" si="3"/>
        <v>2.8384042165843892</v>
      </c>
      <c r="O19" s="328">
        <f t="shared" si="4"/>
        <v>0.74607647940709843</v>
      </c>
      <c r="P19" s="327"/>
      <c r="Q19" s="328">
        <f t="shared" si="5"/>
        <v>3.1212165456319552</v>
      </c>
      <c r="R19" s="328">
        <f t="shared" si="6"/>
        <v>-1.7118975513585877E-2</v>
      </c>
      <c r="S19" s="327"/>
      <c r="T19" s="328">
        <f t="shared" si="7"/>
        <v>2.9799154635321567</v>
      </c>
      <c r="U19" s="328">
        <f t="shared" si="8"/>
        <v>0.3727756750487865</v>
      </c>
    </row>
    <row r="20" spans="1:21" x14ac:dyDescent="0.2">
      <c r="A20" s="329" t="str">
        <f>name!D15</f>
        <v>41 Administrative occupations</v>
      </c>
      <c r="B20" s="330">
        <v>80.036937798790575</v>
      </c>
      <c r="C20" s="330">
        <v>44.086923525436632</v>
      </c>
      <c r="D20" s="330">
        <f t="shared" si="0"/>
        <v>124.12386132422721</v>
      </c>
      <c r="E20" s="331"/>
      <c r="F20" s="330">
        <v>78.058402430762726</v>
      </c>
      <c r="G20" s="330">
        <v>50.839463235217458</v>
      </c>
      <c r="H20" s="330">
        <f t="shared" si="1"/>
        <v>128.89786566598019</v>
      </c>
      <c r="I20" s="331"/>
      <c r="J20" s="330">
        <v>71.609923255757352</v>
      </c>
      <c r="K20" s="330">
        <v>62.278319011402324</v>
      </c>
      <c r="L20" s="330">
        <f t="shared" si="2"/>
        <v>133.88824226715968</v>
      </c>
      <c r="M20" s="236"/>
      <c r="N20" s="328">
        <f t="shared" si="3"/>
        <v>-0.49936809042542274</v>
      </c>
      <c r="O20" s="328">
        <f t="shared" si="4"/>
        <v>-0.57317530180619469</v>
      </c>
      <c r="P20" s="327"/>
      <c r="Q20" s="328">
        <f t="shared" si="5"/>
        <v>2.8912000451693398</v>
      </c>
      <c r="R20" s="328">
        <f t="shared" si="6"/>
        <v>1.3621300491372335</v>
      </c>
      <c r="S20" s="327"/>
      <c r="T20" s="328">
        <f t="shared" si="7"/>
        <v>0.75766391784821696</v>
      </c>
      <c r="U20" s="328">
        <f t="shared" si="8"/>
        <v>0.25355482316855582</v>
      </c>
    </row>
    <row r="21" spans="1:21" x14ac:dyDescent="0.2">
      <c r="A21" s="329" t="str">
        <f>name!D16</f>
        <v>42 Secretarial and related occupations</v>
      </c>
      <c r="B21" s="330">
        <v>27.086346851150836</v>
      </c>
      <c r="C21" s="330">
        <v>2.5814471676520965</v>
      </c>
      <c r="D21" s="330">
        <f t="shared" si="0"/>
        <v>29.667794018802933</v>
      </c>
      <c r="E21" s="331"/>
      <c r="F21" s="330">
        <v>24.610287004425029</v>
      </c>
      <c r="G21" s="330">
        <v>2.0443174448455239</v>
      </c>
      <c r="H21" s="330">
        <f t="shared" si="1"/>
        <v>26.654604449270554</v>
      </c>
      <c r="I21" s="331"/>
      <c r="J21" s="330">
        <v>16.52837975658543</v>
      </c>
      <c r="K21" s="330">
        <v>2.1891175915066832</v>
      </c>
      <c r="L21" s="330">
        <f t="shared" si="2"/>
        <v>18.717497348092113</v>
      </c>
      <c r="M21" s="236"/>
      <c r="N21" s="328">
        <f t="shared" si="3"/>
        <v>-1.8990419738221354</v>
      </c>
      <c r="O21" s="328">
        <f t="shared" si="4"/>
        <v>-2.6189976901858314</v>
      </c>
      <c r="P21" s="327"/>
      <c r="Q21" s="328">
        <f t="shared" si="5"/>
        <v>-4.5585522100350602</v>
      </c>
      <c r="R21" s="328">
        <f t="shared" si="6"/>
        <v>0.45727278504994473</v>
      </c>
      <c r="S21" s="327"/>
      <c r="T21" s="328">
        <f t="shared" si="7"/>
        <v>-2.1192254409351352</v>
      </c>
      <c r="U21" s="328">
        <f t="shared" si="8"/>
        <v>-2.3291345693003174</v>
      </c>
    </row>
    <row r="22" spans="1:21" x14ac:dyDescent="0.2">
      <c r="A22" s="329" t="str">
        <f>name!D17</f>
        <v>51 Skilled agricultural and related trades</v>
      </c>
      <c r="B22" s="330">
        <v>1.8604597527444804</v>
      </c>
      <c r="C22" s="330">
        <v>10.619592620145001</v>
      </c>
      <c r="D22" s="330">
        <f t="shared" si="0"/>
        <v>12.480052372889482</v>
      </c>
      <c r="E22" s="331"/>
      <c r="F22" s="330">
        <v>2.0117841513310748</v>
      </c>
      <c r="G22" s="330">
        <v>8.642678365950653</v>
      </c>
      <c r="H22" s="330">
        <f t="shared" si="1"/>
        <v>10.654462517281727</v>
      </c>
      <c r="I22" s="331"/>
      <c r="J22" s="330">
        <v>2.936519649138039</v>
      </c>
      <c r="K22" s="330">
        <v>8.9038159416989195</v>
      </c>
      <c r="L22" s="330">
        <f t="shared" si="2"/>
        <v>11.840335590836958</v>
      </c>
      <c r="M22" s="236"/>
      <c r="N22" s="328">
        <f t="shared" si="3"/>
        <v>1.5762605602175572</v>
      </c>
      <c r="O22" s="328">
        <f t="shared" si="4"/>
        <v>2.5534091161808048</v>
      </c>
      <c r="P22" s="327"/>
      <c r="Q22" s="328">
        <f t="shared" si="5"/>
        <v>-4.0360537456807677</v>
      </c>
      <c r="R22" s="328">
        <f t="shared" si="6"/>
        <v>0.19864645120188928</v>
      </c>
      <c r="S22" s="327"/>
      <c r="T22" s="328">
        <f t="shared" si="7"/>
        <v>-3.1135535000332837</v>
      </c>
      <c r="U22" s="328">
        <f t="shared" si="8"/>
        <v>0.70603510987639062</v>
      </c>
    </row>
    <row r="23" spans="1:21" x14ac:dyDescent="0.2">
      <c r="A23" s="329" t="str">
        <f>name!D18</f>
        <v>52 Skilled metal, electrical and electronic trades</v>
      </c>
      <c r="B23" s="330">
        <v>0.76006396203886539</v>
      </c>
      <c r="C23" s="330">
        <v>44.810716149161422</v>
      </c>
      <c r="D23" s="330">
        <f t="shared" si="0"/>
        <v>45.570780111200285</v>
      </c>
      <c r="E23" s="331"/>
      <c r="F23" s="330">
        <v>0.97826526471250752</v>
      </c>
      <c r="G23" s="330">
        <v>40.70896200666234</v>
      </c>
      <c r="H23" s="330">
        <f t="shared" si="1"/>
        <v>41.687227271374844</v>
      </c>
      <c r="I23" s="331"/>
      <c r="J23" s="330">
        <v>2.0450498001702564</v>
      </c>
      <c r="K23" s="330">
        <v>35.023257505821334</v>
      </c>
      <c r="L23" s="330">
        <f t="shared" si="2"/>
        <v>37.068307305991588</v>
      </c>
      <c r="M23" s="236"/>
      <c r="N23" s="328">
        <f t="shared" si="3"/>
        <v>5.1771257620297995</v>
      </c>
      <c r="O23" s="328">
        <f t="shared" si="4"/>
        <v>5.038815821951359</v>
      </c>
      <c r="P23" s="327"/>
      <c r="Q23" s="328">
        <f t="shared" si="5"/>
        <v>-1.9016666765641954</v>
      </c>
      <c r="R23" s="328">
        <f t="shared" si="6"/>
        <v>-0.9978938262320991</v>
      </c>
      <c r="S23" s="327"/>
      <c r="T23" s="328">
        <f t="shared" si="7"/>
        <v>-1.7656650370114879</v>
      </c>
      <c r="U23" s="328">
        <f t="shared" si="8"/>
        <v>-0.77982630326265401</v>
      </c>
    </row>
    <row r="24" spans="1:21" x14ac:dyDescent="0.2">
      <c r="A24" s="329" t="str">
        <f>name!D19</f>
        <v>53 Skilled construction and building trades</v>
      </c>
      <c r="B24" s="330">
        <v>0.37812022374929993</v>
      </c>
      <c r="C24" s="330">
        <v>41.707278946704278</v>
      </c>
      <c r="D24" s="330">
        <f t="shared" si="0"/>
        <v>42.085399170453577</v>
      </c>
      <c r="E24" s="331"/>
      <c r="F24" s="330">
        <v>0.73580477082359008</v>
      </c>
      <c r="G24" s="330">
        <v>34.145255550900927</v>
      </c>
      <c r="H24" s="330">
        <f t="shared" si="1"/>
        <v>34.881060321724519</v>
      </c>
      <c r="I24" s="331"/>
      <c r="J24" s="330">
        <v>0.43988927440873132</v>
      </c>
      <c r="K24" s="330">
        <v>28.320214521443564</v>
      </c>
      <c r="L24" s="330">
        <f t="shared" si="2"/>
        <v>28.760103795852295</v>
      </c>
      <c r="M24" s="236"/>
      <c r="N24" s="328">
        <f t="shared" si="3"/>
        <v>14.242194941495745</v>
      </c>
      <c r="O24" s="328">
        <f t="shared" si="4"/>
        <v>-3.3714672876024365</v>
      </c>
      <c r="P24" s="327"/>
      <c r="Q24" s="328">
        <f t="shared" si="5"/>
        <v>-3.9220557229257991</v>
      </c>
      <c r="R24" s="328">
        <f t="shared" si="6"/>
        <v>-1.2392427073686485</v>
      </c>
      <c r="S24" s="327"/>
      <c r="T24" s="328">
        <f t="shared" si="7"/>
        <v>-3.6855064113967884</v>
      </c>
      <c r="U24" s="328">
        <f t="shared" si="8"/>
        <v>-1.2781273846991015</v>
      </c>
    </row>
    <row r="25" spans="1:21" x14ac:dyDescent="0.2">
      <c r="A25" s="329" t="str">
        <f>name!D20</f>
        <v>54 Textiles, printing and other skilled trades</v>
      </c>
      <c r="B25" s="330">
        <v>9.3906915776049171</v>
      </c>
      <c r="C25" s="330">
        <v>15.828289038357237</v>
      </c>
      <c r="D25" s="330">
        <f t="shared" si="0"/>
        <v>25.218980615962153</v>
      </c>
      <c r="E25" s="331"/>
      <c r="F25" s="330">
        <v>9.0373780254019334</v>
      </c>
      <c r="G25" s="330">
        <v>12.238063149052792</v>
      </c>
      <c r="H25" s="330">
        <f t="shared" si="1"/>
        <v>21.275441174454727</v>
      </c>
      <c r="I25" s="331"/>
      <c r="J25" s="330">
        <v>8.8109569918818167</v>
      </c>
      <c r="K25" s="330">
        <v>11.626650515479186</v>
      </c>
      <c r="L25" s="330">
        <f t="shared" si="2"/>
        <v>20.437607507361001</v>
      </c>
      <c r="M25" s="236"/>
      <c r="N25" s="328">
        <f t="shared" si="3"/>
        <v>-0.76406308479426421</v>
      </c>
      <c r="O25" s="328">
        <f t="shared" si="4"/>
        <v>-0.16901055741662674</v>
      </c>
      <c r="P25" s="327"/>
      <c r="Q25" s="328">
        <f t="shared" si="5"/>
        <v>-5.0148433031126149</v>
      </c>
      <c r="R25" s="328">
        <f t="shared" si="6"/>
        <v>-0.34109098442370867</v>
      </c>
      <c r="S25" s="327"/>
      <c r="T25" s="328">
        <f t="shared" si="7"/>
        <v>-3.3436904314817384</v>
      </c>
      <c r="U25" s="328">
        <f t="shared" si="8"/>
        <v>-0.26748629655415357</v>
      </c>
    </row>
    <row r="26" spans="1:21" x14ac:dyDescent="0.2">
      <c r="A26" s="329" t="str">
        <f>name!D21</f>
        <v>61 Caring personal service occupations</v>
      </c>
      <c r="B26" s="330">
        <v>76.740693884980061</v>
      </c>
      <c r="C26" s="330">
        <v>11.543553069542012</v>
      </c>
      <c r="D26" s="330">
        <f t="shared" si="0"/>
        <v>88.284246954522075</v>
      </c>
      <c r="E26" s="331"/>
      <c r="F26" s="330">
        <v>76.948037852263269</v>
      </c>
      <c r="G26" s="330">
        <v>12.407839921226879</v>
      </c>
      <c r="H26" s="330">
        <f t="shared" si="1"/>
        <v>89.35587777349015</v>
      </c>
      <c r="I26" s="331"/>
      <c r="J26" s="330">
        <v>83.972681251449529</v>
      </c>
      <c r="K26" s="330">
        <v>17.159229555692121</v>
      </c>
      <c r="L26" s="330">
        <f t="shared" si="2"/>
        <v>101.13191080714165</v>
      </c>
      <c r="M26" s="236"/>
      <c r="N26" s="328">
        <f t="shared" si="3"/>
        <v>5.3979246778124157E-2</v>
      </c>
      <c r="O26" s="328">
        <f t="shared" si="4"/>
        <v>0.58410703648075213</v>
      </c>
      <c r="P26" s="327"/>
      <c r="Q26" s="328">
        <f t="shared" si="5"/>
        <v>1.4545048408682426</v>
      </c>
      <c r="R26" s="328">
        <f t="shared" si="6"/>
        <v>2.1849115844186029</v>
      </c>
      <c r="S26" s="327"/>
      <c r="T26" s="328">
        <f t="shared" si="7"/>
        <v>0.24159808160038043</v>
      </c>
      <c r="U26" s="328">
        <f t="shared" si="8"/>
        <v>0.82873978682487248</v>
      </c>
    </row>
    <row r="27" spans="1:21" x14ac:dyDescent="0.2">
      <c r="A27" s="329" t="str">
        <f>name!D22</f>
        <v>62 Leisure, travel and related personal service occupations</v>
      </c>
      <c r="B27" s="330">
        <v>17.706310547356093</v>
      </c>
      <c r="C27" s="330">
        <v>7.0287769956928186</v>
      </c>
      <c r="D27" s="330">
        <f t="shared" si="0"/>
        <v>24.735087543048913</v>
      </c>
      <c r="E27" s="331"/>
      <c r="F27" s="330">
        <v>18.735423946808464</v>
      </c>
      <c r="G27" s="330">
        <v>8.653522399705901</v>
      </c>
      <c r="H27" s="330">
        <f t="shared" si="1"/>
        <v>27.388946346514366</v>
      </c>
      <c r="I27" s="331"/>
      <c r="J27" s="330">
        <v>14.033275279232955</v>
      </c>
      <c r="K27" s="330">
        <v>8.4520071250160065</v>
      </c>
      <c r="L27" s="330">
        <f t="shared" si="2"/>
        <v>22.485282404248963</v>
      </c>
      <c r="M27" s="236"/>
      <c r="N27" s="328">
        <f t="shared" si="3"/>
        <v>1.1363065991385257</v>
      </c>
      <c r="O27" s="328">
        <f t="shared" si="4"/>
        <v>-1.9081253139356047</v>
      </c>
      <c r="P27" s="327"/>
      <c r="Q27" s="328">
        <f t="shared" si="5"/>
        <v>4.2467757447611332</v>
      </c>
      <c r="R27" s="328">
        <f t="shared" si="6"/>
        <v>-0.15696008289507457</v>
      </c>
      <c r="S27" s="327"/>
      <c r="T27" s="328">
        <f t="shared" si="7"/>
        <v>2.0592505116436621</v>
      </c>
      <c r="U27" s="328">
        <f t="shared" si="8"/>
        <v>-1.3065793920955637</v>
      </c>
    </row>
    <row r="28" spans="1:21" x14ac:dyDescent="0.2">
      <c r="A28" s="329" t="str">
        <f>name!D23</f>
        <v>63 Community and civil enforcement occupations</v>
      </c>
      <c r="B28" s="330">
        <v>0.24564194385623633</v>
      </c>
      <c r="C28" s="330">
        <v>0.936041364065063</v>
      </c>
      <c r="D28" s="330">
        <f t="shared" si="0"/>
        <v>1.1816833079212994</v>
      </c>
      <c r="E28" s="331"/>
      <c r="F28" s="330">
        <v>0.25685161035396886</v>
      </c>
      <c r="G28" s="330">
        <v>1.0255030963881835</v>
      </c>
      <c r="H28" s="330">
        <f t="shared" si="1"/>
        <v>1.2823547067421524</v>
      </c>
      <c r="I28" s="331"/>
      <c r="J28" s="330">
        <v>0.32578720946561074</v>
      </c>
      <c r="K28" s="330">
        <v>0.7034998793160202</v>
      </c>
      <c r="L28" s="330">
        <f>SUM(J28:K28)</f>
        <v>1.029287088781631</v>
      </c>
      <c r="M28" s="236"/>
      <c r="N28" s="328">
        <f t="shared" si="3"/>
        <v>0.89646567210928119</v>
      </c>
      <c r="O28" s="328">
        <f t="shared" si="4"/>
        <v>1.5976000512847088</v>
      </c>
      <c r="P28" s="327"/>
      <c r="Q28" s="328">
        <f t="shared" si="5"/>
        <v>1.8423441336158142</v>
      </c>
      <c r="R28" s="328">
        <f t="shared" si="6"/>
        <v>-2.4811727013030804</v>
      </c>
      <c r="S28" s="327"/>
      <c r="T28" s="328">
        <f t="shared" si="7"/>
        <v>1.6486028921525175</v>
      </c>
      <c r="U28" s="328">
        <f t="shared" si="8"/>
        <v>-1.4548570874228117</v>
      </c>
    </row>
    <row r="29" spans="1:21" x14ac:dyDescent="0.2">
      <c r="A29" s="329" t="str">
        <f>name!D24</f>
        <v>71 Sales occupations</v>
      </c>
      <c r="B29" s="330">
        <v>50.30560885154275</v>
      </c>
      <c r="C29" s="330">
        <v>29.672336277132928</v>
      </c>
      <c r="D29" s="330">
        <f t="shared" si="0"/>
        <v>79.977945128675685</v>
      </c>
      <c r="E29" s="331"/>
      <c r="F29" s="330">
        <v>45.882803718104853</v>
      </c>
      <c r="G29" s="330">
        <v>31.90220620480477</v>
      </c>
      <c r="H29" s="330">
        <f t="shared" si="1"/>
        <v>77.785009922909623</v>
      </c>
      <c r="I29" s="331"/>
      <c r="J29" s="330">
        <v>39.893633278450878</v>
      </c>
      <c r="K29" s="330">
        <v>31.219957665316336</v>
      </c>
      <c r="L29" s="330">
        <f t="shared" si="2"/>
        <v>71.113590943767207</v>
      </c>
      <c r="M29" s="236"/>
      <c r="N29" s="328">
        <f t="shared" si="3"/>
        <v>-1.8236893755691153</v>
      </c>
      <c r="O29" s="328">
        <f t="shared" si="4"/>
        <v>-0.92815682480004158</v>
      </c>
      <c r="P29" s="327"/>
      <c r="Q29" s="328">
        <f t="shared" si="5"/>
        <v>1.4597516952656209</v>
      </c>
      <c r="R29" s="328">
        <f t="shared" si="6"/>
        <v>-0.14401358976027234</v>
      </c>
      <c r="S29" s="327"/>
      <c r="T29" s="328">
        <f t="shared" si="7"/>
        <v>-0.55450039307309851</v>
      </c>
      <c r="U29" s="328">
        <f t="shared" si="8"/>
        <v>-0.59601850076105301</v>
      </c>
    </row>
    <row r="30" spans="1:21" x14ac:dyDescent="0.2">
      <c r="A30" s="329" t="str">
        <f>name!D25</f>
        <v>72 Customer service occupations</v>
      </c>
      <c r="B30" s="330">
        <v>12.236997248819678</v>
      </c>
      <c r="C30" s="330">
        <v>10.08959664544938</v>
      </c>
      <c r="D30" s="330">
        <f t="shared" si="0"/>
        <v>22.32659389426906</v>
      </c>
      <c r="E30" s="331"/>
      <c r="F30" s="330">
        <v>13.461658719486831</v>
      </c>
      <c r="G30" s="330">
        <v>11.200874301142974</v>
      </c>
      <c r="H30" s="330">
        <f t="shared" si="1"/>
        <v>24.662533020629805</v>
      </c>
      <c r="I30" s="331"/>
      <c r="J30" s="330">
        <v>14.502884468152214</v>
      </c>
      <c r="K30" s="330">
        <v>16.085712184964148</v>
      </c>
      <c r="L30" s="330">
        <f t="shared" si="2"/>
        <v>30.588596653116362</v>
      </c>
      <c r="M30" s="236"/>
      <c r="N30" s="328">
        <f t="shared" si="3"/>
        <v>1.9259440766279834</v>
      </c>
      <c r="O30" s="328">
        <f t="shared" si="4"/>
        <v>0.4979155574525107</v>
      </c>
      <c r="P30" s="327"/>
      <c r="Q30" s="328">
        <f t="shared" si="5"/>
        <v>2.1117275538085067</v>
      </c>
      <c r="R30" s="328">
        <f t="shared" si="6"/>
        <v>2.4422773897712524</v>
      </c>
      <c r="S30" s="327"/>
      <c r="T30" s="328">
        <f t="shared" si="7"/>
        <v>2.010069009021187</v>
      </c>
      <c r="U30" s="328">
        <f t="shared" si="8"/>
        <v>1.4459682312539357</v>
      </c>
    </row>
    <row r="31" spans="1:21" x14ac:dyDescent="0.2">
      <c r="A31" s="329" t="str">
        <f>name!D26</f>
        <v>81 Process, plant and machine operatives</v>
      </c>
      <c r="B31" s="330">
        <v>11.020826201918336</v>
      </c>
      <c r="C31" s="330">
        <v>32.24305427198194</v>
      </c>
      <c r="D31" s="330">
        <f t="shared" si="0"/>
        <v>43.263880473900272</v>
      </c>
      <c r="E31" s="331"/>
      <c r="F31" s="330">
        <v>9.5962227585009021</v>
      </c>
      <c r="G31" s="330">
        <v>28.087095050023709</v>
      </c>
      <c r="H31" s="330">
        <f t="shared" si="1"/>
        <v>37.683317808524613</v>
      </c>
      <c r="I31" s="331"/>
      <c r="J31" s="330">
        <v>10.877271663169353</v>
      </c>
      <c r="K31" s="330">
        <v>24.575105782152065</v>
      </c>
      <c r="L31" s="330">
        <f t="shared" si="2"/>
        <v>35.452377445321417</v>
      </c>
      <c r="M31" s="236"/>
      <c r="N31" s="328">
        <f t="shared" si="3"/>
        <v>-2.73037682209607</v>
      </c>
      <c r="O31" s="328">
        <f t="shared" si="4"/>
        <v>0.83887154192476832</v>
      </c>
      <c r="P31" s="327"/>
      <c r="Q31" s="328">
        <f t="shared" si="5"/>
        <v>-2.7221127006070933</v>
      </c>
      <c r="R31" s="328">
        <f t="shared" si="6"/>
        <v>-0.88655504789032502</v>
      </c>
      <c r="S31" s="327"/>
      <c r="T31" s="328">
        <f t="shared" si="7"/>
        <v>-2.7242175953389625</v>
      </c>
      <c r="U31" s="328">
        <f t="shared" si="8"/>
        <v>-0.40602137923198001</v>
      </c>
    </row>
    <row r="32" spans="1:21" x14ac:dyDescent="0.2">
      <c r="A32" s="329" t="str">
        <f>name!D27</f>
        <v>82 Transport and mobile machine drivers and operatives</v>
      </c>
      <c r="B32" s="330">
        <v>2.3454612591790198</v>
      </c>
      <c r="C32" s="330">
        <v>44.231479568621381</v>
      </c>
      <c r="D32" s="330">
        <f t="shared" si="0"/>
        <v>46.576940827800399</v>
      </c>
      <c r="E32" s="331"/>
      <c r="F32" s="330">
        <v>2.1737048901809026</v>
      </c>
      <c r="G32" s="330">
        <v>41.244094995813079</v>
      </c>
      <c r="H32" s="330">
        <f t="shared" si="1"/>
        <v>43.417799885993979</v>
      </c>
      <c r="I32" s="331"/>
      <c r="J32" s="330">
        <v>3.254084763910579</v>
      </c>
      <c r="K32" s="330">
        <v>38.283295179845751</v>
      </c>
      <c r="L32" s="330">
        <f t="shared" si="2"/>
        <v>41.537379943756328</v>
      </c>
      <c r="M32" s="236"/>
      <c r="N32" s="328">
        <f t="shared" si="3"/>
        <v>-1.5094724494208234</v>
      </c>
      <c r="O32" s="328">
        <f t="shared" si="4"/>
        <v>2.7263566054553934</v>
      </c>
      <c r="P32" s="327"/>
      <c r="Q32" s="328">
        <f t="shared" si="5"/>
        <v>-1.3888412050525156</v>
      </c>
      <c r="R32" s="328">
        <f t="shared" si="6"/>
        <v>-0.49539755227155924</v>
      </c>
      <c r="S32" s="327"/>
      <c r="T32" s="328">
        <f t="shared" si="7"/>
        <v>-1.394901697951767</v>
      </c>
      <c r="U32" s="328">
        <f t="shared" si="8"/>
        <v>-0.29473645861428643</v>
      </c>
    </row>
    <row r="33" spans="1:21" x14ac:dyDescent="0.2">
      <c r="A33" s="329" t="str">
        <f>name!D28</f>
        <v>91 Elementary trades and related occupations</v>
      </c>
      <c r="B33" s="330">
        <v>7.0683547965062763</v>
      </c>
      <c r="C33" s="330">
        <v>18.675927676621892</v>
      </c>
      <c r="D33" s="330">
        <f t="shared" si="0"/>
        <v>25.74428247312817</v>
      </c>
      <c r="E33" s="331"/>
      <c r="F33" s="330">
        <v>4.9189247843219981</v>
      </c>
      <c r="G33" s="330">
        <v>15.637781414679871</v>
      </c>
      <c r="H33" s="330">
        <f t="shared" si="1"/>
        <v>20.556706199001869</v>
      </c>
      <c r="I33" s="331"/>
      <c r="J33" s="330">
        <v>19.297359032666165</v>
      </c>
      <c r="K33" s="330">
        <v>22.449487206953506</v>
      </c>
      <c r="L33" s="330">
        <f t="shared" si="2"/>
        <v>41.746846239619671</v>
      </c>
      <c r="M33" s="236"/>
      <c r="N33" s="328">
        <f t="shared" si="3"/>
        <v>-6.9941281621008544</v>
      </c>
      <c r="O33" s="328">
        <f t="shared" si="4"/>
        <v>9.5406162117063431</v>
      </c>
      <c r="P33" s="327"/>
      <c r="Q33" s="328">
        <f t="shared" si="5"/>
        <v>-3.4886054677503053</v>
      </c>
      <c r="R33" s="328">
        <f t="shared" si="6"/>
        <v>2.4398072111343483</v>
      </c>
      <c r="S33" s="327"/>
      <c r="T33" s="328">
        <f t="shared" si="7"/>
        <v>-4.4007362987829035</v>
      </c>
      <c r="U33" s="328">
        <f t="shared" si="8"/>
        <v>4.8362174329441343</v>
      </c>
    </row>
    <row r="34" spans="1:21" x14ac:dyDescent="0.2">
      <c r="A34" s="329" t="str">
        <f>name!D29</f>
        <v>92 Elementary administration and service occupations</v>
      </c>
      <c r="B34" s="330">
        <v>56.336547110002925</v>
      </c>
      <c r="C34" s="330">
        <v>59.129220651812986</v>
      </c>
      <c r="D34" s="330">
        <f t="shared" ref="D34" si="9">SUM(B34:C34)</f>
        <v>115.46576776181591</v>
      </c>
      <c r="E34" s="331"/>
      <c r="F34" s="330">
        <v>48.538090416137891</v>
      </c>
      <c r="G34" s="330">
        <v>52.649407406845157</v>
      </c>
      <c r="H34" s="330">
        <f t="shared" ref="H34" si="10">SUM(F34:G34)</f>
        <v>101.18749782298305</v>
      </c>
      <c r="I34" s="331"/>
      <c r="J34" s="330">
        <v>29.871694958026808</v>
      </c>
      <c r="K34" s="330">
        <v>46.540829762641543</v>
      </c>
      <c r="L34" s="330">
        <f t="shared" ref="L34" si="11">SUM(J34:K34)</f>
        <v>76.412524720668358</v>
      </c>
      <c r="M34" s="236"/>
      <c r="N34" s="328">
        <f t="shared" si="3"/>
        <v>-2.9359312518340119</v>
      </c>
      <c r="O34" s="328">
        <f t="shared" si="4"/>
        <v>-3.1844436897586759</v>
      </c>
      <c r="P34" s="327"/>
      <c r="Q34" s="328">
        <f t="shared" si="5"/>
        <v>-2.2946676154040557</v>
      </c>
      <c r="R34" s="328">
        <f t="shared" si="6"/>
        <v>-0.81879609654894603</v>
      </c>
      <c r="S34" s="327"/>
      <c r="T34" s="328">
        <f t="shared" si="7"/>
        <v>-2.6054350877440458</v>
      </c>
      <c r="U34" s="328">
        <f t="shared" si="8"/>
        <v>-1.8547739788591366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553.67750759111368</v>
      </c>
      <c r="C36" s="333">
        <f t="shared" ref="C36:D36" si="12">SUM(C9:C34)</f>
        <v>608.43849240888608</v>
      </c>
      <c r="D36" s="333">
        <f t="shared" si="12"/>
        <v>1162.116</v>
      </c>
      <c r="E36" s="333"/>
      <c r="F36" s="333">
        <f>SUM(F9:F34)</f>
        <v>585.62816592975992</v>
      </c>
      <c r="G36" s="333">
        <f t="shared" ref="G36:H36" si="13">SUM(G9:G34)</f>
        <v>636.43283407023989</v>
      </c>
      <c r="H36" s="333">
        <f t="shared" si="13"/>
        <v>1222.0609999999995</v>
      </c>
      <c r="I36" s="333"/>
      <c r="J36" s="333">
        <f>SUM(J9:J34)</f>
        <v>619.37423533060655</v>
      </c>
      <c r="K36" s="333">
        <f t="shared" ref="K36:L36" si="14">SUM(K9:K34)</f>
        <v>654.1337646693928</v>
      </c>
      <c r="L36" s="333">
        <f t="shared" si="14"/>
        <v>1273.5079999999994</v>
      </c>
      <c r="M36" s="258"/>
      <c r="N36" s="334">
        <f t="shared" si="3"/>
        <v>1.1283717883092681</v>
      </c>
      <c r="O36" s="334">
        <f>IF(F36&gt;0,(EXP(LN(J36/F36)/($J$6-$F$6))-1)*100,0)</f>
        <v>0.37419578045756463</v>
      </c>
      <c r="P36" s="335"/>
      <c r="Q36" s="334">
        <f t="shared" ref="Q36" si="15">IF(C36&gt;0,(EXP(LN(G36/C36)/($F$6-$B$6))-1)*100,0)</f>
        <v>0.90372035410670737</v>
      </c>
      <c r="R36" s="334">
        <f t="shared" ref="R36" si="16">IF(G36&gt;0,(EXP(LN(K36/G36)/($J$6-$F$6))-1)*100,0)</f>
        <v>0.18305383999972502</v>
      </c>
      <c r="S36" s="335"/>
      <c r="T36" s="334">
        <f t="shared" ref="T36" si="17">IF(D36&gt;0,(EXP(LN(H36/D36)/($F$6-$B$6))-1)*100,0)</f>
        <v>1.0110023691277892</v>
      </c>
      <c r="U36" s="334">
        <f t="shared" ref="U36" si="18">IF(H36&gt;0,(EXP(LN(L36/H36)/($J$6-$F$6))-1)*100,0)</f>
        <v>0.27528835539654128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Yorkshire</v>
      </c>
      <c r="Q1" s="19" t="str">
        <f>CONCATENATE("Occupation Table 5.1  Males: Employment Change by Status (SOC 2020), ",B$5,"-",L$5,", ",Info!B5)</f>
        <v>Occupation Table 5.1  Males: Employment Change by Status (SOC 2020), 2015-2035, West Yorkshire</v>
      </c>
      <c r="AG1" s="19" t="str">
        <f>CONCATENATE("Occupation Table 5.2  Females: Employment Change by Status (SOC 2020), ",R$5,"-",AB$5,", ",Info!B5)</f>
        <v>Occupation Table 5.2  Females: Employment Change by Status (SOC 2020), 2015-2035, West Yorkshire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71.610330814778706</v>
      </c>
      <c r="C8" s="11">
        <v>9.7203252790289412</v>
      </c>
      <c r="D8" s="11">
        <v>21.499806188611657</v>
      </c>
      <c r="E8" s="11">
        <f>SUM(B8:D8)</f>
        <v>102.8304622824193</v>
      </c>
      <c r="F8" s="11"/>
      <c r="G8" s="11">
        <v>86.462850851405179</v>
      </c>
      <c r="H8" s="11">
        <v>15.360030664059314</v>
      </c>
      <c r="I8" s="11">
        <v>23.264916331823226</v>
      </c>
      <c r="J8" s="11">
        <f>SUM(G8:I8)</f>
        <v>125.08779784728772</v>
      </c>
      <c r="K8" s="11"/>
      <c r="L8" s="11">
        <v>83.251635518994817</v>
      </c>
      <c r="M8" s="11">
        <v>17.940441461146747</v>
      </c>
      <c r="N8" s="11">
        <v>25.449577226451662</v>
      </c>
      <c r="O8" s="11">
        <f>SUM(L8:N8)</f>
        <v>126.64165420659323</v>
      </c>
      <c r="Q8" s="10" t="str">
        <f>name!E4</f>
        <v>Managers, directors and senior officials</v>
      </c>
      <c r="R8" s="11">
        <v>48.863696913924173</v>
      </c>
      <c r="S8" s="11">
        <v>3.3873544301564169</v>
      </c>
      <c r="T8" s="11">
        <v>14.445940624910431</v>
      </c>
      <c r="U8" s="11">
        <f>SUM(R8:T8)</f>
        <v>66.696991968991014</v>
      </c>
      <c r="V8" s="11"/>
      <c r="W8" s="11">
        <v>58.5561768996536</v>
      </c>
      <c r="X8" s="11">
        <v>5.6073115876833066</v>
      </c>
      <c r="Y8" s="11">
        <v>14.224992647353909</v>
      </c>
      <c r="Z8" s="11">
        <f>SUM(W8:Y8)</f>
        <v>78.388481134690821</v>
      </c>
      <c r="AA8" s="11"/>
      <c r="AB8" s="11">
        <v>53.586711406238507</v>
      </c>
      <c r="AC8" s="11">
        <v>5.9787769681897567</v>
      </c>
      <c r="AD8" s="11">
        <v>15.82248433694463</v>
      </c>
      <c r="AE8" s="11">
        <f>SUM(AB8:AD8)</f>
        <v>75.387972711372896</v>
      </c>
      <c r="AG8" s="10" t="str">
        <f>name!E4</f>
        <v>Managers, directors and senior officials</v>
      </c>
      <c r="AH8" s="11">
        <v>22.746633900854576</v>
      </c>
      <c r="AI8" s="11">
        <v>6.332970848872522</v>
      </c>
      <c r="AJ8" s="11">
        <v>7.0538655637012262</v>
      </c>
      <c r="AK8" s="11">
        <f>SUM(AH8:AJ8)</f>
        <v>36.133470313428319</v>
      </c>
      <c r="AL8" s="11"/>
      <c r="AM8" s="11">
        <v>27.906673951751575</v>
      </c>
      <c r="AN8" s="11">
        <v>9.7527190763760139</v>
      </c>
      <c r="AO8" s="11">
        <v>9.0399236844693185</v>
      </c>
      <c r="AP8" s="11">
        <f>SUM(AM8:AO8)</f>
        <v>46.699316712596911</v>
      </c>
      <c r="AQ8" s="11"/>
      <c r="AR8" s="11">
        <v>29.664924112756303</v>
      </c>
      <c r="AS8" s="11">
        <v>11.961664492956981</v>
      </c>
      <c r="AT8" s="11">
        <v>9.6270928895070362</v>
      </c>
      <c r="AU8" s="11">
        <f>SUM(AR8:AT8)</f>
        <v>51.25368149522032</v>
      </c>
    </row>
    <row r="9" spans="1:47" x14ac:dyDescent="0.2">
      <c r="A9" t="str">
        <f>name!E5</f>
        <v>Professional occupations</v>
      </c>
      <c r="B9" s="11">
        <v>141.94418813304227</v>
      </c>
      <c r="C9" s="11">
        <v>39.082107305948398</v>
      </c>
      <c r="D9" s="11">
        <v>23.265595603838324</v>
      </c>
      <c r="E9" s="11">
        <f t="shared" ref="E9:E18" si="0">SUM(B9:D9)</f>
        <v>204.29189104282901</v>
      </c>
      <c r="F9" s="11"/>
      <c r="G9" s="11">
        <v>180.86552852665872</v>
      </c>
      <c r="H9" s="11">
        <v>48.833349205148771</v>
      </c>
      <c r="I9" s="11">
        <v>26.561196203123281</v>
      </c>
      <c r="J9" s="11">
        <f t="shared" ref="J9:J16" si="1">SUM(G9:I9)</f>
        <v>256.2600739349308</v>
      </c>
      <c r="K9" s="11"/>
      <c r="L9" s="11">
        <v>217.19969624246789</v>
      </c>
      <c r="M9" s="11">
        <v>56.958196242849347</v>
      </c>
      <c r="N9" s="11">
        <v>26.006762439223923</v>
      </c>
      <c r="O9" s="11">
        <f t="shared" ref="O9:O16" si="2">SUM(L9:N9)</f>
        <v>300.16465492454114</v>
      </c>
      <c r="Q9" s="10" t="str">
        <f>name!E5</f>
        <v>Professional occupations</v>
      </c>
      <c r="R9" s="11">
        <v>78.63920599627734</v>
      </c>
      <c r="S9" s="11">
        <v>6.5928070910271162</v>
      </c>
      <c r="T9" s="11">
        <v>15.42218453808524</v>
      </c>
      <c r="U9" s="11">
        <f t="shared" ref="U9:U16" si="3">SUM(R9:T9)</f>
        <v>100.65419762538968</v>
      </c>
      <c r="V9" s="11"/>
      <c r="W9" s="11">
        <v>100.18364270295091</v>
      </c>
      <c r="X9" s="11">
        <v>9.8319068254654329</v>
      </c>
      <c r="Y9" s="11">
        <v>15.698639017640224</v>
      </c>
      <c r="Z9" s="11">
        <f t="shared" ref="Z9:Z16" si="4">SUM(W9:Y9)</f>
        <v>125.71418854605656</v>
      </c>
      <c r="AA9" s="11"/>
      <c r="AB9" s="11">
        <v>119.60889964465267</v>
      </c>
      <c r="AC9" s="11">
        <v>12.603606568601883</v>
      </c>
      <c r="AD9" s="11">
        <v>13.778166530976799</v>
      </c>
      <c r="AE9" s="11">
        <f t="shared" ref="AE9:AE16" si="5">SUM(AB9:AD9)</f>
        <v>145.99067274423135</v>
      </c>
      <c r="AG9" s="10" t="str">
        <f>name!E5</f>
        <v>Professional occupations</v>
      </c>
      <c r="AH9" s="11">
        <v>63.304982136764984</v>
      </c>
      <c r="AI9" s="11">
        <v>32.489300214921279</v>
      </c>
      <c r="AJ9" s="11">
        <v>7.8434110657530969</v>
      </c>
      <c r="AK9" s="11">
        <f t="shared" ref="AK9:AK18" si="6">SUM(AH9:AJ9)</f>
        <v>103.63769341743937</v>
      </c>
      <c r="AL9" s="11"/>
      <c r="AM9" s="11">
        <v>80.68188582370783</v>
      </c>
      <c r="AN9" s="11">
        <v>39.001442379683333</v>
      </c>
      <c r="AO9" s="11">
        <v>10.862557185483059</v>
      </c>
      <c r="AP9" s="11">
        <f t="shared" ref="AP9:AP18" si="7">SUM(AM9:AO9)</f>
        <v>130.54588538887424</v>
      </c>
      <c r="AQ9" s="11"/>
      <c r="AR9" s="11">
        <v>97.590796597815299</v>
      </c>
      <c r="AS9" s="11">
        <v>44.354589674247464</v>
      </c>
      <c r="AT9" s="11">
        <v>12.228595908247121</v>
      </c>
      <c r="AU9" s="11">
        <f t="shared" ref="AU9:AU18" si="8">SUM(AR9:AT9)</f>
        <v>154.17398218030988</v>
      </c>
    </row>
    <row r="10" spans="1:47" x14ac:dyDescent="0.2">
      <c r="A10" t="str">
        <f>name!E6</f>
        <v>Associate professional occupations</v>
      </c>
      <c r="B10" s="11">
        <v>86.917030259280864</v>
      </c>
      <c r="C10" s="11">
        <v>25.276183815411393</v>
      </c>
      <c r="D10" s="11">
        <v>16.097136621441837</v>
      </c>
      <c r="E10" s="11">
        <f t="shared" si="0"/>
        <v>128.29035069613411</v>
      </c>
      <c r="F10" s="11"/>
      <c r="G10" s="11">
        <v>104.63140190496826</v>
      </c>
      <c r="H10" s="11">
        <v>30.4280610911451</v>
      </c>
      <c r="I10" s="11">
        <v>18.282960334791778</v>
      </c>
      <c r="J10" s="11">
        <f t="shared" si="1"/>
        <v>153.34242333090512</v>
      </c>
      <c r="K10" s="11"/>
      <c r="L10" s="11">
        <v>117.83439112021334</v>
      </c>
      <c r="M10" s="11">
        <v>38.055960143839499</v>
      </c>
      <c r="N10" s="11">
        <v>18.601449543096987</v>
      </c>
      <c r="O10" s="11">
        <f t="shared" si="2"/>
        <v>174.49180080714982</v>
      </c>
      <c r="Q10" s="10" t="str">
        <f>name!E6</f>
        <v>Associate professional occupations</v>
      </c>
      <c r="R10" s="11">
        <v>53.200865492138817</v>
      </c>
      <c r="S10" s="11">
        <v>5.6754789358176119</v>
      </c>
      <c r="T10" s="11">
        <v>9.0267244181720887</v>
      </c>
      <c r="U10" s="11">
        <f t="shared" si="3"/>
        <v>67.903068846128519</v>
      </c>
      <c r="V10" s="11"/>
      <c r="W10" s="11">
        <v>63.16280101342231</v>
      </c>
      <c r="X10" s="11">
        <v>8.1675018625061497</v>
      </c>
      <c r="Y10" s="11">
        <v>9.5727969703040241</v>
      </c>
      <c r="Z10" s="11">
        <f t="shared" si="4"/>
        <v>80.903099846232479</v>
      </c>
      <c r="AA10" s="11"/>
      <c r="AB10" s="11">
        <v>60.859886053795996</v>
      </c>
      <c r="AC10" s="11">
        <v>8.5942712646234902</v>
      </c>
      <c r="AD10" s="11">
        <v>9.490462466119725</v>
      </c>
      <c r="AE10" s="11">
        <f t="shared" si="5"/>
        <v>78.944619784539213</v>
      </c>
      <c r="AG10" s="10" t="str">
        <f>name!E6</f>
        <v>Associate professional occupations</v>
      </c>
      <c r="AH10" s="11">
        <v>33.716164767142047</v>
      </c>
      <c r="AI10" s="11">
        <v>19.600704879593774</v>
      </c>
      <c r="AJ10" s="11">
        <v>7.0704122032697434</v>
      </c>
      <c r="AK10" s="11">
        <f t="shared" si="6"/>
        <v>60.387281850005564</v>
      </c>
      <c r="AL10" s="11"/>
      <c r="AM10" s="11">
        <v>41.468600891545954</v>
      </c>
      <c r="AN10" s="11">
        <v>22.26055922863895</v>
      </c>
      <c r="AO10" s="11">
        <v>8.7101633644877499</v>
      </c>
      <c r="AP10" s="11">
        <f t="shared" si="7"/>
        <v>72.439323484672656</v>
      </c>
      <c r="AQ10" s="11"/>
      <c r="AR10" s="11">
        <v>56.974505066417322</v>
      </c>
      <c r="AS10" s="11">
        <v>29.461688879216009</v>
      </c>
      <c r="AT10" s="11">
        <v>9.1109870769772545</v>
      </c>
      <c r="AU10" s="11">
        <f t="shared" si="8"/>
        <v>95.547181022610587</v>
      </c>
    </row>
    <row r="11" spans="1:47" x14ac:dyDescent="0.2">
      <c r="A11" t="str">
        <f>name!E7</f>
        <v>Administrative and secretarial occupations</v>
      </c>
      <c r="B11" s="11">
        <v>86.908211393197618</v>
      </c>
      <c r="C11" s="11">
        <v>62.359082979121681</v>
      </c>
      <c r="D11" s="11">
        <v>4.5243609707107897</v>
      </c>
      <c r="E11" s="11">
        <f t="shared" si="0"/>
        <v>153.7916553430301</v>
      </c>
      <c r="F11" s="11"/>
      <c r="G11" s="11">
        <v>88.915466619771578</v>
      </c>
      <c r="H11" s="11">
        <v>61.931497613511517</v>
      </c>
      <c r="I11" s="11">
        <v>4.7055058819676487</v>
      </c>
      <c r="J11" s="11">
        <f t="shared" si="1"/>
        <v>155.55247011525074</v>
      </c>
      <c r="K11" s="11"/>
      <c r="L11" s="11">
        <v>90.846342482847106</v>
      </c>
      <c r="M11" s="11">
        <v>57.35953503978994</v>
      </c>
      <c r="N11" s="11">
        <v>4.3998620926147742</v>
      </c>
      <c r="O11" s="11">
        <f t="shared" si="2"/>
        <v>152.60573961525182</v>
      </c>
      <c r="Q11" s="10" t="str">
        <f>name!E7</f>
        <v>Administrative and secretarial occupations</v>
      </c>
      <c r="R11" s="11">
        <v>35.487519691725218</v>
      </c>
      <c r="S11" s="11">
        <v>9.9114743476859992</v>
      </c>
      <c r="T11" s="11">
        <v>1.2693766536774431</v>
      </c>
      <c r="U11" s="11">
        <f t="shared" si="3"/>
        <v>46.668370693088661</v>
      </c>
      <c r="V11" s="11"/>
      <c r="W11" s="11">
        <v>39.892562192695841</v>
      </c>
      <c r="X11" s="11">
        <v>11.823525557461181</v>
      </c>
      <c r="Y11" s="11">
        <v>1.1676929299059378</v>
      </c>
      <c r="Z11" s="11">
        <f t="shared" si="4"/>
        <v>52.883780680062962</v>
      </c>
      <c r="AA11" s="11"/>
      <c r="AB11" s="11">
        <v>50.290065000717739</v>
      </c>
      <c r="AC11" s="11">
        <v>12.626132304599293</v>
      </c>
      <c r="AD11" s="11">
        <v>1.5512392975919433</v>
      </c>
      <c r="AE11" s="11">
        <f t="shared" si="5"/>
        <v>64.467436602908975</v>
      </c>
      <c r="AG11" s="10" t="str">
        <f>name!E7</f>
        <v>Administrative and secretarial occupations</v>
      </c>
      <c r="AH11" s="11">
        <v>51.420691701472364</v>
      </c>
      <c r="AI11" s="11">
        <v>52.447608631435692</v>
      </c>
      <c r="AJ11" s="11">
        <v>3.254984317033347</v>
      </c>
      <c r="AK11" s="11">
        <f t="shared" si="6"/>
        <v>107.12328464994141</v>
      </c>
      <c r="AL11" s="11"/>
      <c r="AM11" s="11">
        <v>49.022904427075709</v>
      </c>
      <c r="AN11" s="11">
        <v>50.107972056050343</v>
      </c>
      <c r="AO11" s="11">
        <v>3.5378129520617119</v>
      </c>
      <c r="AP11" s="11">
        <f t="shared" si="7"/>
        <v>102.66868943518777</v>
      </c>
      <c r="AQ11" s="11"/>
      <c r="AR11" s="11">
        <v>40.556277482129332</v>
      </c>
      <c r="AS11" s="11">
        <v>44.733402735190637</v>
      </c>
      <c r="AT11" s="11">
        <v>2.84862279502283</v>
      </c>
      <c r="AU11" s="11">
        <f t="shared" si="8"/>
        <v>88.138303012342803</v>
      </c>
    </row>
    <row r="12" spans="1:47" x14ac:dyDescent="0.2">
      <c r="A12" t="str">
        <f>name!E8</f>
        <v>Skilled trades occupations</v>
      </c>
      <c r="B12" s="11">
        <v>72.589422287569121</v>
      </c>
      <c r="C12" s="11">
        <v>10.909311401710536</v>
      </c>
      <c r="D12" s="11">
        <v>41.856478581225851</v>
      </c>
      <c r="E12" s="11">
        <f t="shared" si="0"/>
        <v>125.35521227050552</v>
      </c>
      <c r="F12" s="11"/>
      <c r="G12" s="11">
        <v>65.200168265269838</v>
      </c>
      <c r="H12" s="11">
        <v>9.8523065807189525</v>
      </c>
      <c r="I12" s="11">
        <v>33.445716438846993</v>
      </c>
      <c r="J12" s="11">
        <f t="shared" si="1"/>
        <v>108.4981912848358</v>
      </c>
      <c r="K12" s="11"/>
      <c r="L12" s="11">
        <v>51.065747174762826</v>
      </c>
      <c r="M12" s="11">
        <v>11.063136454702819</v>
      </c>
      <c r="N12" s="11">
        <v>35.977470570576195</v>
      </c>
      <c r="O12" s="11">
        <f t="shared" si="2"/>
        <v>98.106354200041835</v>
      </c>
      <c r="Q12" s="10" t="str">
        <f>name!E8</f>
        <v>Skilled trades occupations</v>
      </c>
      <c r="R12" s="11">
        <v>67.80810603876094</v>
      </c>
      <c r="S12" s="11">
        <v>7.0020716335589093</v>
      </c>
      <c r="T12" s="11">
        <v>38.155699082048102</v>
      </c>
      <c r="U12" s="11">
        <f t="shared" si="3"/>
        <v>112.96587675436795</v>
      </c>
      <c r="V12" s="11"/>
      <c r="W12" s="11">
        <v>60.224431921847277</v>
      </c>
      <c r="X12" s="11">
        <v>6.2960342560166653</v>
      </c>
      <c r="Y12" s="11">
        <v>29.214492894702772</v>
      </c>
      <c r="Z12" s="11">
        <f t="shared" si="4"/>
        <v>95.73495907256671</v>
      </c>
      <c r="AA12" s="11"/>
      <c r="AB12" s="11">
        <v>45.847608716275019</v>
      </c>
      <c r="AC12" s="11">
        <v>7.2321389959619449</v>
      </c>
      <c r="AD12" s="11">
        <v>30.794190772206029</v>
      </c>
      <c r="AE12" s="11">
        <f t="shared" si="5"/>
        <v>83.873938484442988</v>
      </c>
      <c r="AG12" s="10" t="str">
        <f>name!E8</f>
        <v>Skilled trades occupations</v>
      </c>
      <c r="AH12" s="11">
        <v>4.7813162488081824</v>
      </c>
      <c r="AI12" s="11">
        <v>3.9072397681516282</v>
      </c>
      <c r="AJ12" s="11">
        <v>3.7007794991777403</v>
      </c>
      <c r="AK12" s="11">
        <f t="shared" si="6"/>
        <v>12.389335516137551</v>
      </c>
      <c r="AL12" s="11"/>
      <c r="AM12" s="11">
        <v>4.9757363434225788</v>
      </c>
      <c r="AN12" s="11">
        <v>3.5562723247022867</v>
      </c>
      <c r="AO12" s="11">
        <v>4.2312235441442381</v>
      </c>
      <c r="AP12" s="11">
        <f t="shared" si="7"/>
        <v>12.763232212269102</v>
      </c>
      <c r="AQ12" s="11"/>
      <c r="AR12" s="11">
        <v>5.2181384584878039</v>
      </c>
      <c r="AS12" s="11">
        <v>3.8309974587408768</v>
      </c>
      <c r="AT12" s="11">
        <v>5.1832797983701679</v>
      </c>
      <c r="AU12" s="11">
        <f t="shared" si="8"/>
        <v>14.232415715598847</v>
      </c>
    </row>
    <row r="13" spans="1:47" x14ac:dyDescent="0.2">
      <c r="A13" t="str">
        <f>name!E9</f>
        <v>Caring, leisure and other service occupations</v>
      </c>
      <c r="B13" s="11">
        <v>52.514067846173745</v>
      </c>
      <c r="C13" s="11">
        <v>52.435389978854111</v>
      </c>
      <c r="D13" s="11">
        <v>9.2515599804644406</v>
      </c>
      <c r="E13" s="11">
        <f t="shared" si="0"/>
        <v>114.20101780549228</v>
      </c>
      <c r="F13" s="11"/>
      <c r="G13" s="11">
        <v>54.61008513561017</v>
      </c>
      <c r="H13" s="11">
        <v>52.081501124606802</v>
      </c>
      <c r="I13" s="11">
        <v>11.335592566529634</v>
      </c>
      <c r="J13" s="11">
        <f t="shared" si="1"/>
        <v>118.02717882674662</v>
      </c>
      <c r="K13" s="11"/>
      <c r="L13" s="11">
        <v>61.562229054709313</v>
      </c>
      <c r="M13" s="11">
        <v>51.254261331580039</v>
      </c>
      <c r="N13" s="11">
        <v>11.829989913882772</v>
      </c>
      <c r="O13" s="11">
        <f t="shared" si="2"/>
        <v>124.64648030017213</v>
      </c>
      <c r="Q13" s="10" t="str">
        <f>name!E9</f>
        <v>Caring, leisure and other service occupations</v>
      </c>
      <c r="R13" s="11">
        <v>11.985007845973621</v>
      </c>
      <c r="S13" s="11">
        <v>5.6623386861245937</v>
      </c>
      <c r="T13" s="11">
        <v>1.8610248972016734</v>
      </c>
      <c r="U13" s="11">
        <f t="shared" si="3"/>
        <v>19.508371429299888</v>
      </c>
      <c r="V13" s="11"/>
      <c r="W13" s="11">
        <v>13.766070289115026</v>
      </c>
      <c r="X13" s="11">
        <v>6.5174854236927251</v>
      </c>
      <c r="Y13" s="11">
        <v>1.80330970451323</v>
      </c>
      <c r="Z13" s="11">
        <f t="shared" si="4"/>
        <v>22.086865417320979</v>
      </c>
      <c r="AA13" s="11"/>
      <c r="AB13" s="11">
        <v>15.371454698852419</v>
      </c>
      <c r="AC13" s="11">
        <v>8.4496303558376091</v>
      </c>
      <c r="AD13" s="11">
        <v>2.4936515053341179</v>
      </c>
      <c r="AE13" s="11">
        <f t="shared" si="5"/>
        <v>26.314736560024148</v>
      </c>
      <c r="AG13" s="10" t="str">
        <f>name!E9</f>
        <v>Caring, leisure and other service occupations</v>
      </c>
      <c r="AH13" s="11">
        <v>40.529060000200147</v>
      </c>
      <c r="AI13" s="11">
        <v>46.773051292729512</v>
      </c>
      <c r="AJ13" s="11">
        <v>7.3905350832627645</v>
      </c>
      <c r="AK13" s="11">
        <f t="shared" si="6"/>
        <v>94.692646376192414</v>
      </c>
      <c r="AL13" s="11"/>
      <c r="AM13" s="11">
        <v>40.844014846495135</v>
      </c>
      <c r="AN13" s="11">
        <v>45.564015700914091</v>
      </c>
      <c r="AO13" s="11">
        <v>9.5322828620164071</v>
      </c>
      <c r="AP13" s="11">
        <f t="shared" si="7"/>
        <v>95.940313409425627</v>
      </c>
      <c r="AQ13" s="11"/>
      <c r="AR13" s="11">
        <v>46.190774355856902</v>
      </c>
      <c r="AS13" s="11">
        <v>42.804630975742427</v>
      </c>
      <c r="AT13" s="11">
        <v>9.3363384085486505</v>
      </c>
      <c r="AU13" s="11">
        <f t="shared" si="8"/>
        <v>98.331743740147985</v>
      </c>
    </row>
    <row r="14" spans="1:47" x14ac:dyDescent="0.2">
      <c r="A14" t="str">
        <f>name!E10</f>
        <v>Sales and customer service occupations</v>
      </c>
      <c r="B14" s="11">
        <v>40.494426761152148</v>
      </c>
      <c r="C14" s="11">
        <v>54.841638697763166</v>
      </c>
      <c r="D14" s="11">
        <v>6.9684735640294386</v>
      </c>
      <c r="E14" s="11">
        <f t="shared" si="0"/>
        <v>102.30453902294475</v>
      </c>
      <c r="F14" s="11"/>
      <c r="G14" s="11">
        <v>40.442351448195325</v>
      </c>
      <c r="H14" s="11">
        <v>57.073944188651687</v>
      </c>
      <c r="I14" s="11">
        <v>4.9312473066923941</v>
      </c>
      <c r="J14" s="11">
        <f t="shared" si="1"/>
        <v>102.44754294353942</v>
      </c>
      <c r="K14" s="11"/>
      <c r="L14" s="11">
        <v>40.230197463698737</v>
      </c>
      <c r="M14" s="11">
        <v>57.758672012442155</v>
      </c>
      <c r="N14" s="11">
        <v>3.7133181207427342</v>
      </c>
      <c r="O14" s="11">
        <f t="shared" si="2"/>
        <v>101.70218759688362</v>
      </c>
      <c r="Q14" s="10" t="str">
        <f>name!E10</f>
        <v>Sales and customer service occupations</v>
      </c>
      <c r="R14" s="11">
        <v>21.121821730859168</v>
      </c>
      <c r="S14" s="11">
        <v>14.593203101715922</v>
      </c>
      <c r="T14" s="11">
        <v>4.0469080900072107</v>
      </c>
      <c r="U14" s="11">
        <f t="shared" si="3"/>
        <v>39.761932922582304</v>
      </c>
      <c r="V14" s="11"/>
      <c r="W14" s="11">
        <v>22.672835212672485</v>
      </c>
      <c r="X14" s="11">
        <v>17.523590694895763</v>
      </c>
      <c r="Y14" s="11">
        <v>2.9066545983795011</v>
      </c>
      <c r="Z14" s="11">
        <f t="shared" si="4"/>
        <v>43.103080505947752</v>
      </c>
      <c r="AA14" s="11"/>
      <c r="AB14" s="11">
        <v>25.421345897957355</v>
      </c>
      <c r="AC14" s="11">
        <v>19.47591921001808</v>
      </c>
      <c r="AD14" s="11">
        <v>2.4084047423050605</v>
      </c>
      <c r="AE14" s="11">
        <f t="shared" si="5"/>
        <v>47.305669850280495</v>
      </c>
      <c r="AG14" s="10" t="str">
        <f>name!E10</f>
        <v>Sales and customer service occupations</v>
      </c>
      <c r="AH14" s="11">
        <v>19.372605030293006</v>
      </c>
      <c r="AI14" s="11">
        <v>40.24843559604723</v>
      </c>
      <c r="AJ14" s="11">
        <v>2.921565474022227</v>
      </c>
      <c r="AK14" s="11">
        <f t="shared" si="6"/>
        <v>62.542606100362462</v>
      </c>
      <c r="AL14" s="11"/>
      <c r="AM14" s="11">
        <v>17.76951623552285</v>
      </c>
      <c r="AN14" s="11">
        <v>39.550353493755928</v>
      </c>
      <c r="AO14" s="11">
        <v>2.0245927083128938</v>
      </c>
      <c r="AP14" s="11">
        <f t="shared" si="7"/>
        <v>59.344462437591673</v>
      </c>
      <c r="AQ14" s="11"/>
      <c r="AR14" s="11">
        <v>14.808851565741358</v>
      </c>
      <c r="AS14" s="11">
        <v>38.282752802424071</v>
      </c>
      <c r="AT14" s="11">
        <v>1.3049133784376763</v>
      </c>
      <c r="AU14" s="11">
        <f t="shared" si="8"/>
        <v>54.396517746603102</v>
      </c>
    </row>
    <row r="15" spans="1:47" x14ac:dyDescent="0.2">
      <c r="A15" t="str">
        <f>name!E11</f>
        <v>Process, plant and machine operatives</v>
      </c>
      <c r="B15" s="11">
        <v>65.297876244644115</v>
      </c>
      <c r="C15" s="11">
        <v>10.820707078105096</v>
      </c>
      <c r="D15" s="11">
        <v>13.722237978951501</v>
      </c>
      <c r="E15" s="11">
        <f t="shared" si="0"/>
        <v>89.840821301700714</v>
      </c>
      <c r="F15" s="11"/>
      <c r="G15" s="11">
        <v>57.380284904901316</v>
      </c>
      <c r="H15" s="11">
        <v>12.645458022469537</v>
      </c>
      <c r="I15" s="11">
        <v>11.075374767147748</v>
      </c>
      <c r="J15" s="11">
        <f t="shared" si="1"/>
        <v>81.101117694518607</v>
      </c>
      <c r="K15" s="11"/>
      <c r="L15" s="11">
        <v>48.447838387146547</v>
      </c>
      <c r="M15" s="11">
        <v>14.856718434668048</v>
      </c>
      <c r="N15" s="11">
        <v>13.685200567263248</v>
      </c>
      <c r="O15" s="11">
        <f t="shared" si="2"/>
        <v>76.989757389077838</v>
      </c>
      <c r="Q15" s="10" t="str">
        <f>name!E11</f>
        <v>Process, plant and machine operatives</v>
      </c>
      <c r="R15" s="11">
        <v>56.447965934314084</v>
      </c>
      <c r="S15" s="11">
        <v>7.5135620567922015</v>
      </c>
      <c r="T15" s="11">
        <v>12.513005849497077</v>
      </c>
      <c r="U15" s="11">
        <f t="shared" si="3"/>
        <v>76.474533840603357</v>
      </c>
      <c r="V15" s="11"/>
      <c r="W15" s="11">
        <v>50.160652101312998</v>
      </c>
      <c r="X15" s="11">
        <v>9.4790041392049016</v>
      </c>
      <c r="Y15" s="11">
        <v>9.6915338053188798</v>
      </c>
      <c r="Z15" s="11">
        <f t="shared" si="4"/>
        <v>69.331190045836777</v>
      </c>
      <c r="AA15" s="11"/>
      <c r="AB15" s="11">
        <v>40.441565855685255</v>
      </c>
      <c r="AC15" s="11">
        <v>10.138905637732217</v>
      </c>
      <c r="AD15" s="11">
        <v>12.277929468580423</v>
      </c>
      <c r="AE15" s="11">
        <f t="shared" si="5"/>
        <v>62.858400961997894</v>
      </c>
      <c r="AG15" s="10" t="str">
        <f>name!E11</f>
        <v>Process, plant and machine operatives</v>
      </c>
      <c r="AH15" s="11">
        <v>8.8499103103300296</v>
      </c>
      <c r="AI15" s="11">
        <v>3.307145021312901</v>
      </c>
      <c r="AJ15" s="11">
        <v>1.2092321294544301</v>
      </c>
      <c r="AK15" s="11">
        <f t="shared" si="6"/>
        <v>13.366287461097359</v>
      </c>
      <c r="AL15" s="11"/>
      <c r="AM15" s="11">
        <v>7.2196328035883104</v>
      </c>
      <c r="AN15" s="11">
        <v>3.1664538832646305</v>
      </c>
      <c r="AO15" s="11">
        <v>1.3838409618288674</v>
      </c>
      <c r="AP15" s="11">
        <f t="shared" si="7"/>
        <v>11.769927648681808</v>
      </c>
      <c r="AQ15" s="11"/>
      <c r="AR15" s="11">
        <v>8.0062725314612795</v>
      </c>
      <c r="AS15" s="11">
        <v>4.717812796935843</v>
      </c>
      <c r="AT15" s="11">
        <v>1.4072710986828232</v>
      </c>
      <c r="AU15" s="11">
        <f t="shared" si="8"/>
        <v>14.131356427079947</v>
      </c>
    </row>
    <row r="16" spans="1:47" x14ac:dyDescent="0.2">
      <c r="A16" t="str">
        <f>name!E12</f>
        <v>Elementary occupations</v>
      </c>
      <c r="B16" s="11">
        <v>61.728816479284291</v>
      </c>
      <c r="C16" s="11">
        <v>70.693457183444849</v>
      </c>
      <c r="D16" s="11">
        <v>8.7877765722150549</v>
      </c>
      <c r="E16" s="11">
        <f t="shared" si="0"/>
        <v>141.21005023494419</v>
      </c>
      <c r="F16" s="11"/>
      <c r="G16" s="11">
        <v>55.002023274167612</v>
      </c>
      <c r="H16" s="11">
        <v>59.937254762655044</v>
      </c>
      <c r="I16" s="11">
        <v>6.8049259851622939</v>
      </c>
      <c r="J16" s="11">
        <f t="shared" si="1"/>
        <v>121.74420402198496</v>
      </c>
      <c r="K16" s="11"/>
      <c r="L16" s="11">
        <v>58.637673934827404</v>
      </c>
      <c r="M16" s="11">
        <v>50.743718469972301</v>
      </c>
      <c r="N16" s="11">
        <v>8.777978555488291</v>
      </c>
      <c r="O16" s="11">
        <f t="shared" si="2"/>
        <v>118.15937096028799</v>
      </c>
      <c r="Q16" s="10" t="str">
        <f>name!E12</f>
        <v>Elementary occupations</v>
      </c>
      <c r="R16" s="11">
        <v>48.554128490951115</v>
      </c>
      <c r="S16" s="11">
        <v>23.324793888665059</v>
      </c>
      <c r="T16" s="11">
        <v>5.9262259488187317</v>
      </c>
      <c r="U16" s="11">
        <f t="shared" si="3"/>
        <v>77.805148328434896</v>
      </c>
      <c r="V16" s="11"/>
      <c r="W16" s="11">
        <v>43.376807828639777</v>
      </c>
      <c r="X16" s="11">
        <v>20.591693361555812</v>
      </c>
      <c r="Y16" s="11">
        <v>4.3186876313294382</v>
      </c>
      <c r="Z16" s="11">
        <f t="shared" si="4"/>
        <v>68.287188821525021</v>
      </c>
      <c r="AA16" s="11"/>
      <c r="AB16" s="11">
        <v>45.820285660927063</v>
      </c>
      <c r="AC16" s="11">
        <v>17.634261725314978</v>
      </c>
      <c r="AD16" s="11">
        <v>5.5357695833529617</v>
      </c>
      <c r="AE16" s="11">
        <f t="shared" si="5"/>
        <v>68.990316969595</v>
      </c>
      <c r="AG16" s="10" t="str">
        <f>name!E12</f>
        <v>Elementary occupations</v>
      </c>
      <c r="AH16" s="11">
        <v>13.174687988333163</v>
      </c>
      <c r="AI16" s="11">
        <v>47.368663294779751</v>
      </c>
      <c r="AJ16" s="11">
        <v>2.8615506233963193</v>
      </c>
      <c r="AK16" s="11">
        <f t="shared" si="6"/>
        <v>63.404901906509231</v>
      </c>
      <c r="AL16" s="11"/>
      <c r="AM16" s="11">
        <v>11.625215445527868</v>
      </c>
      <c r="AN16" s="11">
        <v>39.345561401099239</v>
      </c>
      <c r="AO16" s="11">
        <v>2.4862383538328543</v>
      </c>
      <c r="AP16" s="11">
        <f t="shared" si="7"/>
        <v>53.457015200459956</v>
      </c>
      <c r="AQ16" s="11"/>
      <c r="AR16" s="11">
        <v>12.817388273900313</v>
      </c>
      <c r="AS16" s="11">
        <v>33.109456744657336</v>
      </c>
      <c r="AT16" s="11">
        <v>3.2422089721353307</v>
      </c>
      <c r="AU16" s="11">
        <f t="shared" si="8"/>
        <v>49.16905399069298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680.00437021912285</v>
      </c>
      <c r="C18" s="34">
        <f t="shared" ref="C18:D18" si="9">SUM(C8:C16)</f>
        <v>336.13820371938823</v>
      </c>
      <c r="D18" s="34">
        <f t="shared" si="9"/>
        <v>145.97342606148888</v>
      </c>
      <c r="E18" s="34">
        <f t="shared" si="0"/>
        <v>1162.116</v>
      </c>
      <c r="F18" s="34"/>
      <c r="G18" s="34">
        <f>SUM(G8:G16)</f>
        <v>733.51016093094813</v>
      </c>
      <c r="H18" s="34">
        <f t="shared" ref="H18:I18" si="10">SUM(H8:H16)</f>
        <v>348.14340325296678</v>
      </c>
      <c r="I18" s="34">
        <f t="shared" si="10"/>
        <v>140.40743581608501</v>
      </c>
      <c r="J18" s="34">
        <f t="shared" ref="J18" si="11">SUM(G18:I18)</f>
        <v>1222.0610000000001</v>
      </c>
      <c r="K18" s="34"/>
      <c r="L18" s="34">
        <f>SUM(L8:L16)</f>
        <v>769.07575137966796</v>
      </c>
      <c r="M18" s="34">
        <f t="shared" ref="M18:N18" si="12">SUM(M8:M16)</f>
        <v>355.9906395909909</v>
      </c>
      <c r="N18" s="34">
        <f t="shared" si="12"/>
        <v>148.44160902934058</v>
      </c>
      <c r="O18" s="34">
        <f>SUM(L18:N18)</f>
        <v>1273.5079999999994</v>
      </c>
      <c r="Q18" s="231" t="str">
        <f>name!E3</f>
        <v>All occupations</v>
      </c>
      <c r="R18" s="34">
        <f>SUM(R8:R16)</f>
        <v>422.1083181349245</v>
      </c>
      <c r="S18" s="34">
        <f t="shared" ref="S18:T18" si="13">SUM(S8:S16)</f>
        <v>83.663084171543829</v>
      </c>
      <c r="T18" s="34">
        <f t="shared" si="13"/>
        <v>102.66709010241799</v>
      </c>
      <c r="U18" s="34">
        <f t="shared" ref="U18" si="14">SUM(R18:T18)</f>
        <v>608.4384924088863</v>
      </c>
      <c r="V18" s="34"/>
      <c r="W18" s="34">
        <f>SUM(W8:W16)</f>
        <v>451.99598016231022</v>
      </c>
      <c r="X18" s="34">
        <f t="shared" ref="X18:Y18" si="15">SUM(X8:X16)</f>
        <v>95.838053708481951</v>
      </c>
      <c r="Y18" s="34">
        <f t="shared" si="15"/>
        <v>88.598800199447922</v>
      </c>
      <c r="Z18" s="34">
        <f t="shared" ref="Z18" si="16">SUM(W18:Y18)</f>
        <v>636.43283407024012</v>
      </c>
      <c r="AA18" s="34"/>
      <c r="AB18" s="34">
        <f>SUM(AB8:AB16)</f>
        <v>457.24782293510202</v>
      </c>
      <c r="AC18" s="34">
        <f t="shared" ref="AC18:AD18" si="17">SUM(AC8:AC16)</f>
        <v>102.73364303087925</v>
      </c>
      <c r="AD18" s="34">
        <f t="shared" si="17"/>
        <v>94.152298703411688</v>
      </c>
      <c r="AE18" s="34">
        <f t="shared" ref="AE18" si="18">SUM(AB18:AD18)</f>
        <v>654.13376466939292</v>
      </c>
      <c r="AG18" s="231" t="str">
        <f>name!E3</f>
        <v>All occupations</v>
      </c>
      <c r="AH18" s="34">
        <f>SUM(AH8:AH16)</f>
        <v>257.89605208419852</v>
      </c>
      <c r="AI18" s="34">
        <f t="shared" ref="AI18:AJ18" si="19">SUM(AI8:AI16)</f>
        <v>252.47511954784426</v>
      </c>
      <c r="AJ18" s="34">
        <f t="shared" si="19"/>
        <v>43.306335959070893</v>
      </c>
      <c r="AK18" s="34">
        <f t="shared" si="6"/>
        <v>553.67750759111368</v>
      </c>
      <c r="AL18" s="34"/>
      <c r="AM18" s="34">
        <f>SUM(AM8:AM16)</f>
        <v>281.5141807686378</v>
      </c>
      <c r="AN18" s="34">
        <f t="shared" ref="AN18:AO18" si="20">SUM(AN8:AN16)</f>
        <v>252.30534954448484</v>
      </c>
      <c r="AO18" s="34">
        <f t="shared" si="20"/>
        <v>51.808635616637098</v>
      </c>
      <c r="AP18" s="34">
        <f t="shared" si="7"/>
        <v>585.62816592975969</v>
      </c>
      <c r="AQ18" s="34"/>
      <c r="AR18" s="34">
        <f>SUM(AR8:AR16)</f>
        <v>311.82792844456588</v>
      </c>
      <c r="AS18" s="34">
        <f t="shared" ref="AS18:AT18" si="21">SUM(AS8:AS16)</f>
        <v>253.25699656011165</v>
      </c>
      <c r="AT18" s="34">
        <f t="shared" si="21"/>
        <v>54.289310325928874</v>
      </c>
      <c r="AU18" s="34">
        <f t="shared" si="8"/>
        <v>619.37423533060644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10.530863322496469</v>
      </c>
      <c r="C26" s="18">
        <f t="shared" ref="C26:O26" si="22">C8/C$18*100</f>
        <v>2.8917645097977536</v>
      </c>
      <c r="D26" s="18">
        <f t="shared" si="22"/>
        <v>14.728575446023456</v>
      </c>
      <c r="E26" s="18">
        <f t="shared" si="22"/>
        <v>8.8485540412849755</v>
      </c>
      <c r="F26" s="18"/>
      <c r="G26" s="18">
        <f t="shared" si="22"/>
        <v>11.78754643857547</v>
      </c>
      <c r="H26" s="18">
        <f t="shared" si="22"/>
        <v>4.4119838321045135</v>
      </c>
      <c r="I26" s="18">
        <f t="shared" si="22"/>
        <v>16.569575675676578</v>
      </c>
      <c r="J26" s="18">
        <f t="shared" si="22"/>
        <v>10.235806383420117</v>
      </c>
      <c r="K26" s="18"/>
      <c r="L26" s="18">
        <f t="shared" si="22"/>
        <v>10.824894084834586</v>
      </c>
      <c r="M26" s="18">
        <f t="shared" si="22"/>
        <v>5.0395823558055062</v>
      </c>
      <c r="N26" s="18">
        <f t="shared" si="22"/>
        <v>17.144503749903013</v>
      </c>
      <c r="O26" s="18">
        <f t="shared" si="22"/>
        <v>9.9443155603728677</v>
      </c>
      <c r="Q26" t="str">
        <f>$A$8</f>
        <v>Managers, directors and senior officials</v>
      </c>
      <c r="R26" s="18">
        <f>R8/R$18*100</f>
        <v>11.576103766404616</v>
      </c>
      <c r="S26" s="18">
        <f t="shared" ref="S26:U26" si="23">S8/S$18*100</f>
        <v>4.0488041574118201</v>
      </c>
      <c r="T26" s="18">
        <f t="shared" si="23"/>
        <v>14.070663355218835</v>
      </c>
      <c r="U26" s="18">
        <f t="shared" si="23"/>
        <v>10.961994154072837</v>
      </c>
      <c r="V26" s="18"/>
      <c r="W26" s="18">
        <f t="shared" ref="W26:Z26" si="24">W8/W$18*100</f>
        <v>12.955021608516578</v>
      </c>
      <c r="X26" s="18">
        <f t="shared" si="24"/>
        <v>5.850819555183687</v>
      </c>
      <c r="Y26" s="18">
        <f t="shared" si="24"/>
        <v>16.055513861735733</v>
      </c>
      <c r="Z26" s="18">
        <f t="shared" si="24"/>
        <v>12.316850567461366</v>
      </c>
      <c r="AA26" s="18"/>
      <c r="AB26" s="18">
        <f t="shared" ref="AB26:AE26" si="25">AB8/AB$18*100</f>
        <v>11.719402196879166</v>
      </c>
      <c r="AC26" s="18">
        <f t="shared" si="25"/>
        <v>5.8196874867882187</v>
      </c>
      <c r="AD26" s="18">
        <f t="shared" si="25"/>
        <v>16.80520237406725</v>
      </c>
      <c r="AE26" s="18">
        <f t="shared" si="25"/>
        <v>11.524855737950613</v>
      </c>
      <c r="AG26" t="str">
        <f>$A$8</f>
        <v>Managers, directors and senior officials</v>
      </c>
      <c r="AH26" s="18">
        <f>AH8/AH$18*100</f>
        <v>8.8200783676317016</v>
      </c>
      <c r="AI26" s="18">
        <f t="shared" ref="AI26:AK26" si="26">AI8/AI$18*100</f>
        <v>2.508354431206604</v>
      </c>
      <c r="AJ26" s="18">
        <f t="shared" si="26"/>
        <v>16.288299177210195</v>
      </c>
      <c r="AK26" s="18">
        <f t="shared" si="26"/>
        <v>6.5260860009709099</v>
      </c>
      <c r="AL26" s="18"/>
      <c r="AM26" s="18">
        <f t="shared" ref="AM26:AP26" si="27">AM8/AM$18*100</f>
        <v>9.9130615287500046</v>
      </c>
      <c r="AN26" s="18">
        <f t="shared" si="27"/>
        <v>3.8654428429613925</v>
      </c>
      <c r="AO26" s="18">
        <f t="shared" si="27"/>
        <v>17.44868124179353</v>
      </c>
      <c r="AP26" s="18">
        <f t="shared" si="27"/>
        <v>7.9742265535428558</v>
      </c>
      <c r="AQ26" s="18"/>
      <c r="AR26" s="18">
        <f t="shared" ref="AR26:AU26" si="28">AR8/AR$18*100</f>
        <v>9.5132351552756713</v>
      </c>
      <c r="AS26" s="18">
        <f t="shared" si="28"/>
        <v>4.7231328869201956</v>
      </c>
      <c r="AT26" s="18">
        <f t="shared" si="28"/>
        <v>17.732943800004552</v>
      </c>
      <c r="AU26" s="18">
        <f t="shared" si="28"/>
        <v>8.2750748370833342</v>
      </c>
    </row>
    <row r="27" spans="1:47" x14ac:dyDescent="0.2">
      <c r="A27" t="str">
        <f>$A$9</f>
        <v>Professional occupations</v>
      </c>
      <c r="B27" s="18">
        <f t="shared" ref="B27:B34" si="29">B9/B$18*100</f>
        <v>20.874011160737474</v>
      </c>
      <c r="C27" s="18">
        <f t="shared" ref="C27:O27" si="30">C9/C$18*100</f>
        <v>11.626797214212093</v>
      </c>
      <c r="D27" s="18">
        <f t="shared" si="30"/>
        <v>15.93824042606089</v>
      </c>
      <c r="E27" s="18">
        <f t="shared" si="30"/>
        <v>17.57930284436571</v>
      </c>
      <c r="F27" s="18"/>
      <c r="G27" s="18">
        <f t="shared" si="30"/>
        <v>24.657535527130239</v>
      </c>
      <c r="H27" s="18">
        <f t="shared" si="30"/>
        <v>14.026791474105757</v>
      </c>
      <c r="I27" s="18">
        <f t="shared" si="30"/>
        <v>18.917229026185549</v>
      </c>
      <c r="J27" s="18">
        <f t="shared" si="30"/>
        <v>20.969499389550176</v>
      </c>
      <c r="K27" s="18"/>
      <c r="L27" s="18">
        <f t="shared" si="30"/>
        <v>28.241651859758534</v>
      </c>
      <c r="M27" s="18">
        <f t="shared" si="30"/>
        <v>15.999914016922032</v>
      </c>
      <c r="N27" s="18">
        <f t="shared" si="30"/>
        <v>17.519860239512422</v>
      </c>
      <c r="O27" s="18">
        <f t="shared" si="30"/>
        <v>23.569907289513793</v>
      </c>
      <c r="Q27" t="str">
        <f>$A$9</f>
        <v>Professional occupations</v>
      </c>
      <c r="R27" s="18">
        <f t="shared" ref="R27:U27" si="31">R9/R$18*100</f>
        <v>18.63010099960664</v>
      </c>
      <c r="S27" s="18">
        <f t="shared" si="31"/>
        <v>7.880186531862897</v>
      </c>
      <c r="T27" s="18">
        <f t="shared" si="31"/>
        <v>15.021546361838517</v>
      </c>
      <c r="U27" s="18">
        <f t="shared" si="31"/>
        <v>16.543035800855854</v>
      </c>
      <c r="V27" s="18"/>
      <c r="W27" s="18">
        <f t="shared" ref="W27:Z27" si="32">W9/W$18*100</f>
        <v>22.164719842635613</v>
      </c>
      <c r="X27" s="18">
        <f t="shared" si="32"/>
        <v>10.25887572317767</v>
      </c>
      <c r="Y27" s="18">
        <f t="shared" si="32"/>
        <v>17.71879413976313</v>
      </c>
      <c r="Z27" s="18">
        <f t="shared" si="32"/>
        <v>19.752938851703252</v>
      </c>
      <c r="AA27" s="18"/>
      <c r="AB27" s="18">
        <f t="shared" ref="AB27:AE27" si="33">AB9/AB$18*100</f>
        <v>26.158440487890299</v>
      </c>
      <c r="AC27" s="18">
        <f t="shared" si="33"/>
        <v>12.26823676915024</v>
      </c>
      <c r="AD27" s="18">
        <f t="shared" si="33"/>
        <v>14.633914116509548</v>
      </c>
      <c r="AE27" s="18">
        <f t="shared" si="33"/>
        <v>22.318168030665227</v>
      </c>
      <c r="AG27" t="str">
        <f>$A$9</f>
        <v>Professional occupations</v>
      </c>
      <c r="AH27" s="18">
        <f t="shared" ref="AH27:AK27" si="34">AH9/AH$18*100</f>
        <v>24.546704621944745</v>
      </c>
      <c r="AI27" s="18">
        <f>AI9/AI$18*100</f>
        <v>12.868317588325581</v>
      </c>
      <c r="AJ27" s="18">
        <f t="shared" si="34"/>
        <v>18.111463119775262</v>
      </c>
      <c r="AK27" s="18">
        <f t="shared" si="34"/>
        <v>18.718060964465792</v>
      </c>
      <c r="AL27" s="18"/>
      <c r="AM27" s="18">
        <f t="shared" ref="AM27:AP27" si="35">AM9/AM$18*100</f>
        <v>28.659972156079828</v>
      </c>
      <c r="AN27" s="18">
        <f t="shared" si="35"/>
        <v>15.458032281161305</v>
      </c>
      <c r="AO27" s="18">
        <f t="shared" si="35"/>
        <v>20.966692243859843</v>
      </c>
      <c r="AP27" s="18">
        <f t="shared" si="35"/>
        <v>22.29159951376586</v>
      </c>
      <c r="AQ27" s="18"/>
      <c r="AR27" s="18">
        <f t="shared" ref="AR27:AU27" si="36">AR9/AR$18*100</f>
        <v>31.296361773818525</v>
      </c>
      <c r="AS27" s="18">
        <f t="shared" si="36"/>
        <v>17.513668043409695</v>
      </c>
      <c r="AT27" s="18">
        <f t="shared" si="36"/>
        <v>22.524868772198559</v>
      </c>
      <c r="AU27" s="18">
        <f t="shared" si="36"/>
        <v>24.891894655258895</v>
      </c>
    </row>
    <row r="28" spans="1:47" x14ac:dyDescent="0.2">
      <c r="A28" t="str">
        <f>$A$10</f>
        <v>Associate professional occupations</v>
      </c>
      <c r="B28" s="18">
        <f t="shared" si="29"/>
        <v>12.78183406840061</v>
      </c>
      <c r="C28" s="18">
        <f t="shared" ref="C28:O28" si="37">C10/C$18*100</f>
        <v>7.5195807961514012</v>
      </c>
      <c r="D28" s="18">
        <f t="shared" si="37"/>
        <v>11.027443183159368</v>
      </c>
      <c r="E28" s="18">
        <f t="shared" si="37"/>
        <v>11.039375647193062</v>
      </c>
      <c r="F28" s="18"/>
      <c r="G28" s="18">
        <f t="shared" si="37"/>
        <v>14.264478868591727</v>
      </c>
      <c r="H28" s="18">
        <f t="shared" si="37"/>
        <v>8.7400941126078333</v>
      </c>
      <c r="I28" s="18">
        <f t="shared" si="37"/>
        <v>13.021361887656729</v>
      </c>
      <c r="J28" s="18">
        <f t="shared" si="37"/>
        <v>12.547853448469848</v>
      </c>
      <c r="K28" s="18"/>
      <c r="L28" s="18">
        <f t="shared" si="37"/>
        <v>15.321558495223222</v>
      </c>
      <c r="M28" s="18">
        <f t="shared" si="37"/>
        <v>10.690157524243677</v>
      </c>
      <c r="N28" s="18">
        <f t="shared" si="37"/>
        <v>12.531155964107255</v>
      </c>
      <c r="O28" s="18">
        <f t="shared" si="37"/>
        <v>13.701665070588479</v>
      </c>
      <c r="Q28" t="str">
        <f>$A$10</f>
        <v>Associate professional occupations</v>
      </c>
      <c r="R28" s="18">
        <f t="shared" ref="R28:U28" si="38">R10/R$18*100</f>
        <v>12.603605095300081</v>
      </c>
      <c r="S28" s="18">
        <f t="shared" si="38"/>
        <v>6.7837314294803415</v>
      </c>
      <c r="T28" s="18">
        <f t="shared" si="38"/>
        <v>8.7922277812366811</v>
      </c>
      <c r="U28" s="18">
        <f t="shared" si="38"/>
        <v>11.160219100749449</v>
      </c>
      <c r="V28" s="18"/>
      <c r="W28" s="18">
        <f t="shared" ref="W28:Z28" si="39">W10/W$18*100</f>
        <v>13.974195299422965</v>
      </c>
      <c r="X28" s="18">
        <f t="shared" si="39"/>
        <v>8.5221908693491155</v>
      </c>
      <c r="Y28" s="18">
        <f t="shared" si="39"/>
        <v>10.804657567319602</v>
      </c>
      <c r="Z28" s="18">
        <f t="shared" si="39"/>
        <v>12.711961972298806</v>
      </c>
      <c r="AA28" s="18"/>
      <c r="AB28" s="18">
        <f t="shared" ref="AB28:AE28" si="40">AB10/AB$18*100</f>
        <v>13.310043919538561</v>
      </c>
      <c r="AC28" s="18">
        <f t="shared" si="40"/>
        <v>8.3655860057841611</v>
      </c>
      <c r="AD28" s="18">
        <f t="shared" si="40"/>
        <v>10.079905214014525</v>
      </c>
      <c r="AE28" s="18">
        <f t="shared" si="40"/>
        <v>12.068574357178884</v>
      </c>
      <c r="AG28" t="str">
        <f>$A$10</f>
        <v>Associate professional occupations</v>
      </c>
      <c r="AH28" s="18">
        <f t="shared" ref="AH28:AK28" si="41">AH10/AH$18*100</f>
        <v>13.073548235679977</v>
      </c>
      <c r="AI28" s="18">
        <f t="shared" si="41"/>
        <v>7.7634203776976216</v>
      </c>
      <c r="AJ28" s="18">
        <f t="shared" si="41"/>
        <v>16.326507534491114</v>
      </c>
      <c r="AK28" s="18">
        <f t="shared" si="41"/>
        <v>10.906580278605263</v>
      </c>
      <c r="AL28" s="18"/>
      <c r="AM28" s="18">
        <f t="shared" ref="AM28:AP28" si="42">AM10/AM$18*100</f>
        <v>14.730554879445625</v>
      </c>
      <c r="AN28" s="18">
        <f t="shared" si="42"/>
        <v>8.8228645444214457</v>
      </c>
      <c r="AO28" s="18">
        <f t="shared" si="42"/>
        <v>16.812184418326375</v>
      </c>
      <c r="AP28" s="18">
        <f t="shared" si="42"/>
        <v>12.36950811094715</v>
      </c>
      <c r="AQ28" s="18"/>
      <c r="AR28" s="18">
        <f t="shared" ref="AR28:AU28" si="43">AR10/AR$18*100</f>
        <v>18.271136055905192</v>
      </c>
      <c r="AS28" s="18">
        <f t="shared" si="43"/>
        <v>11.6331194317955</v>
      </c>
      <c r="AT28" s="18">
        <f t="shared" si="43"/>
        <v>16.782285540705786</v>
      </c>
      <c r="AU28" s="18">
        <f t="shared" si="43"/>
        <v>15.426405486758728</v>
      </c>
    </row>
    <row r="29" spans="1:47" x14ac:dyDescent="0.2">
      <c r="A29" t="str">
        <f>$A$11</f>
        <v>Administrative and secretarial occupations</v>
      </c>
      <c r="B29" s="18">
        <f t="shared" si="29"/>
        <v>12.780537184664349</v>
      </c>
      <c r="C29" s="18">
        <f t="shared" ref="C29:O29" si="44">C11/C$18*100</f>
        <v>18.551620223204296</v>
      </c>
      <c r="D29" s="18">
        <f t="shared" si="44"/>
        <v>3.0994415167079641</v>
      </c>
      <c r="E29" s="18">
        <f t="shared" si="44"/>
        <v>13.233761117051145</v>
      </c>
      <c r="F29" s="18"/>
      <c r="G29" s="18">
        <f t="shared" si="44"/>
        <v>12.121913417930415</v>
      </c>
      <c r="H29" s="18">
        <f t="shared" si="44"/>
        <v>17.78907686741692</v>
      </c>
      <c r="I29" s="18">
        <f t="shared" si="44"/>
        <v>3.3513224243559527</v>
      </c>
      <c r="J29" s="18">
        <f t="shared" si="44"/>
        <v>12.728699313311751</v>
      </c>
      <c r="K29" s="18"/>
      <c r="L29" s="18">
        <f t="shared" si="44"/>
        <v>11.812404996500687</v>
      </c>
      <c r="M29" s="18">
        <f t="shared" si="44"/>
        <v>16.112652598307683</v>
      </c>
      <c r="N29" s="18">
        <f t="shared" si="44"/>
        <v>2.9640355702053247</v>
      </c>
      <c r="O29" s="18">
        <f t="shared" si="44"/>
        <v>11.983100193736663</v>
      </c>
      <c r="Q29" t="str">
        <f>$A$11</f>
        <v>Administrative and secretarial occupations</v>
      </c>
      <c r="R29" s="18">
        <f t="shared" ref="R29:U29" si="45">R11/R$18*100</f>
        <v>8.4072069104266838</v>
      </c>
      <c r="S29" s="18">
        <f t="shared" si="45"/>
        <v>11.846890950569536</v>
      </c>
      <c r="T29" s="18">
        <f t="shared" si="45"/>
        <v>1.236400732124721</v>
      </c>
      <c r="U29" s="18">
        <f t="shared" si="45"/>
        <v>7.6701870896304687</v>
      </c>
      <c r="V29" s="18"/>
      <c r="W29" s="18">
        <f t="shared" ref="W29:Z29" si="46">W11/W$18*100</f>
        <v>8.8258665880989824</v>
      </c>
      <c r="X29" s="18">
        <f t="shared" si="46"/>
        <v>12.336984214460069</v>
      </c>
      <c r="Y29" s="18">
        <f t="shared" si="46"/>
        <v>1.3179556915864576</v>
      </c>
      <c r="Z29" s="18">
        <f t="shared" si="46"/>
        <v>8.3094048341048392</v>
      </c>
      <c r="AA29" s="18"/>
      <c r="AB29" s="18">
        <f t="shared" ref="AB29:AE29" si="47">AB11/AB$18*100</f>
        <v>10.99842634086319</v>
      </c>
      <c r="AC29" s="18">
        <f t="shared" si="47"/>
        <v>12.290163117065928</v>
      </c>
      <c r="AD29" s="18">
        <f t="shared" si="47"/>
        <v>1.6475851561293138</v>
      </c>
      <c r="AE29" s="18">
        <f t="shared" si="47"/>
        <v>9.8553904545030786</v>
      </c>
      <c r="AG29" t="str">
        <f>$A$11</f>
        <v>Administrative and secretarial occupations</v>
      </c>
      <c r="AH29" s="18">
        <f t="shared" ref="AH29:AK29" si="48">AH11/AH$18*100</f>
        <v>19.938533872819587</v>
      </c>
      <c r="AI29" s="18">
        <f t="shared" si="48"/>
        <v>20.773377085775309</v>
      </c>
      <c r="AJ29" s="18">
        <f t="shared" si="48"/>
        <v>7.5161849760498196</v>
      </c>
      <c r="AK29" s="18">
        <f t="shared" si="48"/>
        <v>19.347595519276734</v>
      </c>
      <c r="AL29" s="18"/>
      <c r="AM29" s="18">
        <f t="shared" ref="AM29:AP29" si="49">AM11/AM$18*100</f>
        <v>17.414008876293568</v>
      </c>
      <c r="AN29" s="18">
        <f t="shared" si="49"/>
        <v>19.860051380803416</v>
      </c>
      <c r="AO29" s="18">
        <f t="shared" si="49"/>
        <v>6.8286163299881002</v>
      </c>
      <c r="AP29" s="18">
        <f t="shared" si="49"/>
        <v>17.531378340074898</v>
      </c>
      <c r="AQ29" s="18"/>
      <c r="AR29" s="18">
        <f t="shared" ref="AR29:AU29" si="50">AR11/AR$18*100</f>
        <v>13.005979831386105</v>
      </c>
      <c r="AS29" s="18">
        <f t="shared" si="50"/>
        <v>17.663244586639866</v>
      </c>
      <c r="AT29" s="18">
        <f t="shared" si="50"/>
        <v>5.247115459601468</v>
      </c>
      <c r="AU29" s="18">
        <f t="shared" si="50"/>
        <v>14.230217852910332</v>
      </c>
    </row>
    <row r="30" spans="1:47" x14ac:dyDescent="0.2">
      <c r="A30" t="str">
        <f>$A$12</f>
        <v>Skilled trades occupations</v>
      </c>
      <c r="B30" s="18">
        <f t="shared" si="29"/>
        <v>10.674846437263056</v>
      </c>
      <c r="C30" s="18">
        <f t="shared" ref="C30:O30" si="51">C12/C$18*100</f>
        <v>3.2454839351785627</v>
      </c>
      <c r="D30" s="18">
        <f t="shared" si="51"/>
        <v>28.674040002044283</v>
      </c>
      <c r="E30" s="18">
        <f t="shared" si="51"/>
        <v>10.786807192268718</v>
      </c>
      <c r="F30" s="18"/>
      <c r="G30" s="18">
        <f t="shared" si="51"/>
        <v>8.8887886955130693</v>
      </c>
      <c r="H30" s="18">
        <f t="shared" si="51"/>
        <v>2.829956416999837</v>
      </c>
      <c r="I30" s="18">
        <f t="shared" si="51"/>
        <v>23.820473783636658</v>
      </c>
      <c r="J30" s="18">
        <f t="shared" si="51"/>
        <v>8.8782958694235212</v>
      </c>
      <c r="K30" s="18"/>
      <c r="L30" s="18">
        <f t="shared" si="51"/>
        <v>6.639885223679781</v>
      </c>
      <c r="M30" s="18">
        <f t="shared" si="51"/>
        <v>3.1077043113868426</v>
      </c>
      <c r="N30" s="18">
        <f t="shared" si="51"/>
        <v>24.236782938310096</v>
      </c>
      <c r="O30" s="18">
        <f t="shared" si="51"/>
        <v>7.7036307742112244</v>
      </c>
      <c r="Q30" t="str">
        <f>$A$12</f>
        <v>Skilled trades occupations</v>
      </c>
      <c r="R30" s="18">
        <f t="shared" ref="R30:U30" si="52">R12/R$18*100</f>
        <v>16.064148258998884</v>
      </c>
      <c r="S30" s="18">
        <f t="shared" si="52"/>
        <v>8.3693682857803502</v>
      </c>
      <c r="T30" s="18">
        <f t="shared" si="52"/>
        <v>37.164488682775541</v>
      </c>
      <c r="U30" s="18">
        <f t="shared" si="52"/>
        <v>18.566523677212057</v>
      </c>
      <c r="V30" s="18"/>
      <c r="W30" s="18">
        <f t="shared" ref="W30:Z30" si="53">W12/W$18*100</f>
        <v>13.324107860477186</v>
      </c>
      <c r="X30" s="18">
        <f t="shared" si="53"/>
        <v>6.5694512903692743</v>
      </c>
      <c r="Y30" s="18">
        <f t="shared" si="53"/>
        <v>32.973914803515378</v>
      </c>
      <c r="Z30" s="18">
        <f t="shared" si="53"/>
        <v>15.042429294589299</v>
      </c>
      <c r="AA30" s="18"/>
      <c r="AB30" s="18">
        <f t="shared" ref="AB30:AE30" si="54">AB12/AB$18*100</f>
        <v>10.026862112098508</v>
      </c>
      <c r="AC30" s="18">
        <f t="shared" si="54"/>
        <v>7.0396987613766786</v>
      </c>
      <c r="AD30" s="18">
        <f t="shared" si="54"/>
        <v>32.706785916306231</v>
      </c>
      <c r="AE30" s="18">
        <f t="shared" si="54"/>
        <v>12.822138683948516</v>
      </c>
      <c r="AG30" t="str">
        <f>$A$12</f>
        <v>Skilled trades occupations</v>
      </c>
      <c r="AH30" s="18">
        <f t="shared" ref="AH30:AK30" si="55">AH12/AH$18*100</f>
        <v>1.8539703148488549</v>
      </c>
      <c r="AI30" s="18">
        <f t="shared" si="55"/>
        <v>1.5475741828141616</v>
      </c>
      <c r="AJ30" s="18">
        <f t="shared" si="55"/>
        <v>8.5455844213543539</v>
      </c>
      <c r="AK30" s="18">
        <f t="shared" si="55"/>
        <v>2.2376447203065681</v>
      </c>
      <c r="AL30" s="18"/>
      <c r="AM30" s="18">
        <f t="shared" ref="AM30:AP30" si="56">AM12/AM$18*100</f>
        <v>1.767490479462519</v>
      </c>
      <c r="AN30" s="18">
        <f t="shared" si="56"/>
        <v>1.4095112652675912</v>
      </c>
      <c r="AO30" s="18">
        <f t="shared" si="56"/>
        <v>8.1670236897446546</v>
      </c>
      <c r="AP30" s="18">
        <f t="shared" si="56"/>
        <v>2.1794088732064032</v>
      </c>
      <c r="AQ30" s="18"/>
      <c r="AR30" s="18">
        <f t="shared" ref="AR30:AU30" si="57">AR12/AR$18*100</f>
        <v>1.6734031760774246</v>
      </c>
      <c r="AS30" s="18">
        <f t="shared" si="57"/>
        <v>1.5126916573977347</v>
      </c>
      <c r="AT30" s="18">
        <f t="shared" si="57"/>
        <v>9.5475145424616041</v>
      </c>
      <c r="AU30" s="18">
        <f t="shared" si="57"/>
        <v>2.2978701572889841</v>
      </c>
    </row>
    <row r="31" spans="1:47" x14ac:dyDescent="0.2">
      <c r="A31" t="str">
        <f>$A$13</f>
        <v>Caring, leisure and other service occupations</v>
      </c>
      <c r="B31" s="18">
        <f t="shared" si="29"/>
        <v>7.7226074046041422</v>
      </c>
      <c r="C31" s="18">
        <f t="shared" ref="C31:O31" si="58">C13/C$18*100</f>
        <v>15.599354491293626</v>
      </c>
      <c r="D31" s="18">
        <f t="shared" si="58"/>
        <v>6.337838488881788</v>
      </c>
      <c r="E31" s="18">
        <f t="shared" si="58"/>
        <v>9.8269895436851655</v>
      </c>
      <c r="F31" s="18"/>
      <c r="G31" s="18">
        <f t="shared" si="58"/>
        <v>7.4450345808844371</v>
      </c>
      <c r="H31" s="18">
        <f t="shared" si="58"/>
        <v>14.959783996470993</v>
      </c>
      <c r="I31" s="18">
        <f t="shared" si="58"/>
        <v>8.0733563009994338</v>
      </c>
      <c r="J31" s="18">
        <f t="shared" si="58"/>
        <v>9.6580431604270665</v>
      </c>
      <c r="K31" s="18"/>
      <c r="L31" s="18">
        <f t="shared" si="58"/>
        <v>8.0047029105092697</v>
      </c>
      <c r="M31" s="18">
        <f t="shared" si="58"/>
        <v>14.39764298029513</v>
      </c>
      <c r="N31" s="18">
        <f t="shared" si="58"/>
        <v>7.969456806106491</v>
      </c>
      <c r="O31" s="18">
        <f t="shared" si="58"/>
        <v>9.7876480006542721</v>
      </c>
      <c r="Q31" t="str">
        <f>$A$13</f>
        <v>Caring, leisure and other service occupations</v>
      </c>
      <c r="R31" s="18">
        <f t="shared" ref="R31:U31" si="59">R13/R$18*100</f>
        <v>2.8393204613756704</v>
      </c>
      <c r="S31" s="18">
        <f t="shared" si="59"/>
        <v>6.7680252792431892</v>
      </c>
      <c r="T31" s="18">
        <f t="shared" si="59"/>
        <v>1.8126791120164836</v>
      </c>
      <c r="U31" s="18">
        <f t="shared" si="59"/>
        <v>3.2063013225977426</v>
      </c>
      <c r="V31" s="18"/>
      <c r="W31" s="18">
        <f t="shared" ref="W31:Z31" si="60">W13/W$18*100</f>
        <v>3.0456178579667186</v>
      </c>
      <c r="X31" s="18">
        <f t="shared" si="60"/>
        <v>6.8005193881727459</v>
      </c>
      <c r="Y31" s="18">
        <f t="shared" si="60"/>
        <v>2.0353658293946815</v>
      </c>
      <c r="Z31" s="18">
        <f t="shared" si="60"/>
        <v>3.4704157665887103</v>
      </c>
      <c r="AA31" s="18"/>
      <c r="AB31" s="18">
        <f t="shared" ref="AB31:AE31" si="61">AB13/AB$18*100</f>
        <v>3.3617338186942263</v>
      </c>
      <c r="AC31" s="18">
        <f t="shared" si="61"/>
        <v>8.2247938519009338</v>
      </c>
      <c r="AD31" s="18">
        <f t="shared" si="61"/>
        <v>2.6485296054102165</v>
      </c>
      <c r="AE31" s="18">
        <f t="shared" si="61"/>
        <v>4.022837220965644</v>
      </c>
      <c r="AG31" t="str">
        <f>$A$13</f>
        <v>Caring, leisure and other service occupations</v>
      </c>
      <c r="AH31" s="18">
        <f t="shared" ref="AH31:AK31" si="62">AH13/AH$18*100</f>
        <v>15.715269649404373</v>
      </c>
      <c r="AI31" s="18">
        <f t="shared" si="62"/>
        <v>18.525806177058161</v>
      </c>
      <c r="AJ31" s="18">
        <f t="shared" si="62"/>
        <v>17.065713179354653</v>
      </c>
      <c r="AK31" s="18">
        <f t="shared" si="62"/>
        <v>17.10249108513943</v>
      </c>
      <c r="AL31" s="18"/>
      <c r="AM31" s="18">
        <f t="shared" ref="AM31:AP31" si="63">AM13/AM$18*100</f>
        <v>14.50868824262276</v>
      </c>
      <c r="AN31" s="18">
        <f t="shared" si="63"/>
        <v>18.059076346647394</v>
      </c>
      <c r="AO31" s="18">
        <f t="shared" si="63"/>
        <v>18.399023152339769</v>
      </c>
      <c r="AP31" s="18">
        <f t="shared" si="63"/>
        <v>16.382462284256444</v>
      </c>
      <c r="AQ31" s="18"/>
      <c r="AR31" s="18">
        <f t="shared" ref="AR31:AU31" si="64">AR13/AR$18*100</f>
        <v>14.812904856297472</v>
      </c>
      <c r="AS31" s="18">
        <f t="shared" si="64"/>
        <v>16.901657824715837</v>
      </c>
      <c r="AT31" s="18">
        <f t="shared" si="64"/>
        <v>17.197378917686422</v>
      </c>
      <c r="AU31" s="18">
        <f t="shared" si="64"/>
        <v>15.875982262591364</v>
      </c>
    </row>
    <row r="32" spans="1:47" x14ac:dyDescent="0.2">
      <c r="A32" t="str">
        <f>$A$14</f>
        <v>Sales and customer service occupations</v>
      </c>
      <c r="B32" s="18">
        <f t="shared" si="29"/>
        <v>5.9550244872842999</v>
      </c>
      <c r="C32" s="18">
        <f t="shared" ref="C32:O32" si="65">C14/C$18*100</f>
        <v>16.31520549908857</v>
      </c>
      <c r="D32" s="18">
        <f t="shared" si="65"/>
        <v>4.773795992904958</v>
      </c>
      <c r="E32" s="18">
        <f t="shared" si="65"/>
        <v>8.8032983818263197</v>
      </c>
      <c r="F32" s="18"/>
      <c r="G32" s="18">
        <f t="shared" si="65"/>
        <v>5.51353663552079</v>
      </c>
      <c r="H32" s="18">
        <f t="shared" si="65"/>
        <v>16.393803144154599</v>
      </c>
      <c r="I32" s="18">
        <f t="shared" si="65"/>
        <v>3.5120983999392092</v>
      </c>
      <c r="J32" s="18">
        <f t="shared" si="65"/>
        <v>8.3831775127051262</v>
      </c>
      <c r="K32" s="18"/>
      <c r="L32" s="18">
        <f t="shared" si="65"/>
        <v>5.2309798341097853</v>
      </c>
      <c r="M32" s="18">
        <f t="shared" si="65"/>
        <v>16.22477267346213</v>
      </c>
      <c r="N32" s="18">
        <f t="shared" si="65"/>
        <v>2.5015345394220088</v>
      </c>
      <c r="O32" s="18">
        <f t="shared" si="65"/>
        <v>7.9859873355238973</v>
      </c>
      <c r="Q32" t="str">
        <f>$A$14</f>
        <v>Sales and customer service occupations</v>
      </c>
      <c r="R32" s="18">
        <f t="shared" ref="R32:U32" si="66">R14/R$18*100</f>
        <v>5.0038866384309673</v>
      </c>
      <c r="S32" s="18">
        <f t="shared" si="66"/>
        <v>17.442822298773777</v>
      </c>
      <c r="T32" s="18">
        <f t="shared" si="66"/>
        <v>3.9417773367981126</v>
      </c>
      <c r="U32" s="18">
        <f t="shared" si="66"/>
        <v>6.5350784703248639</v>
      </c>
      <c r="V32" s="18"/>
      <c r="W32" s="18">
        <f t="shared" ref="W32:Z32" si="67">W14/W$18*100</f>
        <v>5.0161585960412189</v>
      </c>
      <c r="X32" s="18">
        <f t="shared" si="67"/>
        <v>18.284585315347314</v>
      </c>
      <c r="Y32" s="18">
        <f t="shared" si="67"/>
        <v>3.2806929572818451</v>
      </c>
      <c r="Z32" s="18">
        <f t="shared" si="67"/>
        <v>6.7726047743775997</v>
      </c>
      <c r="AA32" s="18"/>
      <c r="AB32" s="18">
        <f>AB14/AB$18*100</f>
        <v>5.5596428507359894</v>
      </c>
      <c r="AC32" s="18">
        <f t="shared" ref="AC32:AE32" si="68">AC14/AC$18*100</f>
        <v>18.957683807790296</v>
      </c>
      <c r="AD32" s="18">
        <f t="shared" si="68"/>
        <v>2.5579882546381101</v>
      </c>
      <c r="AE32" s="18">
        <f t="shared" si="68"/>
        <v>7.231803708250613</v>
      </c>
      <c r="AG32" t="str">
        <f>$A$14</f>
        <v>Sales and customer service occupations</v>
      </c>
      <c r="AH32" s="18">
        <f t="shared" ref="AH32:AK32" si="69">AH14/AH$18*100</f>
        <v>7.5117881308117864</v>
      </c>
      <c r="AI32" s="18">
        <f t="shared" si="69"/>
        <v>15.941545316674311</v>
      </c>
      <c r="AJ32" s="18">
        <f t="shared" si="69"/>
        <v>6.7462772116842622</v>
      </c>
      <c r="AK32" s="18">
        <f t="shared" si="69"/>
        <v>11.295854580126752</v>
      </c>
      <c r="AL32" s="18"/>
      <c r="AM32" s="18">
        <f t="shared" ref="AM32:AP32" si="70">AM14/AM$18*100</f>
        <v>6.3121211823168197</v>
      </c>
      <c r="AN32" s="18">
        <f t="shared" si="70"/>
        <v>15.675590535500186</v>
      </c>
      <c r="AO32" s="18">
        <f t="shared" si="70"/>
        <v>3.9078286548483137</v>
      </c>
      <c r="AP32" s="18">
        <f t="shared" si="70"/>
        <v>10.133471354366083</v>
      </c>
      <c r="AQ32" s="18"/>
      <c r="AR32" s="18">
        <f t="shared" ref="AR32:AU32" si="71">AR14/AR$18*100</f>
        <v>4.7490459368439639</v>
      </c>
      <c r="AS32" s="18">
        <f t="shared" si="71"/>
        <v>15.116167893642968</v>
      </c>
      <c r="AT32" s="18">
        <f t="shared" si="71"/>
        <v>2.4036285791872407</v>
      </c>
      <c r="AU32" s="18">
        <f t="shared" si="71"/>
        <v>8.7824960490272268</v>
      </c>
    </row>
    <row r="33" spans="1:47" x14ac:dyDescent="0.2">
      <c r="A33" t="str">
        <f>$A$15</f>
        <v>Process, plant and machine operatives</v>
      </c>
      <c r="B33" s="18">
        <f t="shared" si="29"/>
        <v>9.6025671457968276</v>
      </c>
      <c r="C33" s="18">
        <f t="shared" ref="C33:O33" si="72">C15/C$18*100</f>
        <v>3.2191244429741577</v>
      </c>
      <c r="D33" s="18">
        <f t="shared" si="72"/>
        <v>9.4005041528389128</v>
      </c>
      <c r="E33" s="18">
        <f t="shared" si="72"/>
        <v>7.7307963492199328</v>
      </c>
      <c r="F33" s="18"/>
      <c r="G33" s="18">
        <f t="shared" si="72"/>
        <v>7.8226980294418906</v>
      </c>
      <c r="H33" s="18">
        <f t="shared" si="72"/>
        <v>3.6322555315750549</v>
      </c>
      <c r="I33" s="18">
        <f t="shared" si="72"/>
        <v>7.8880258034588788</v>
      </c>
      <c r="J33" s="18">
        <f t="shared" si="72"/>
        <v>6.6364213975013184</v>
      </c>
      <c r="K33" s="18"/>
      <c r="L33" s="18">
        <f t="shared" si="72"/>
        <v>6.2994884834471145</v>
      </c>
      <c r="M33" s="18">
        <f t="shared" si="72"/>
        <v>4.1733452463068721</v>
      </c>
      <c r="N33" s="18">
        <f t="shared" si="72"/>
        <v>9.2192483339076894</v>
      </c>
      <c r="O33" s="18">
        <f t="shared" si="72"/>
        <v>6.0454867491274396</v>
      </c>
      <c r="Q33" t="str">
        <f>$A$15</f>
        <v>Process, plant and machine operatives</v>
      </c>
      <c r="R33" s="18">
        <f t="shared" ref="R33:U33" si="73">R15/R$18*100</f>
        <v>13.372862724839935</v>
      </c>
      <c r="S33" s="18">
        <f t="shared" si="73"/>
        <v>8.9807375991378713</v>
      </c>
      <c r="T33" s="18">
        <f t="shared" si="73"/>
        <v>12.187942442913723</v>
      </c>
      <c r="U33" s="18">
        <f t="shared" si="73"/>
        <v>12.568983520064753</v>
      </c>
      <c r="V33" s="18"/>
      <c r="W33" s="18">
        <f t="shared" ref="W33:Z33" si="74">W15/W$18*100</f>
        <v>11.09758809874824</v>
      </c>
      <c r="X33" s="18">
        <f t="shared" si="74"/>
        <v>9.8906475793403779</v>
      </c>
      <c r="Y33" s="18">
        <f t="shared" si="74"/>
        <v>10.93867386860987</v>
      </c>
      <c r="Z33" s="18">
        <f t="shared" si="74"/>
        <v>10.893716718296313</v>
      </c>
      <c r="AA33" s="18"/>
      <c r="AB33" s="18">
        <f t="shared" ref="AB33:AE33" si="75">AB15/AB$18*100</f>
        <v>8.8445617074977729</v>
      </c>
      <c r="AC33" s="18">
        <f t="shared" si="75"/>
        <v>9.8691191498822892</v>
      </c>
      <c r="AD33" s="18">
        <f t="shared" si="75"/>
        <v>13.040498891330332</v>
      </c>
      <c r="AE33" s="18">
        <f t="shared" si="75"/>
        <v>9.6094108509697982</v>
      </c>
      <c r="AG33" t="str">
        <f>$A$15</f>
        <v>Process, plant and machine operatives</v>
      </c>
      <c r="AH33" s="18">
        <f t="shared" ref="AH33:AK33" si="76">AH15/AH$18*100</f>
        <v>3.4315803746544713</v>
      </c>
      <c r="AI33" s="18">
        <f t="shared" si="76"/>
        <v>1.3098894763316249</v>
      </c>
      <c r="AJ33" s="18">
        <f t="shared" si="76"/>
        <v>2.792275316473976</v>
      </c>
      <c r="AK33" s="18">
        <f t="shared" si="76"/>
        <v>2.4140925498762096</v>
      </c>
      <c r="AL33" s="18"/>
      <c r="AM33" s="18">
        <f t="shared" ref="AM33:AP33" si="77">AM15/AM$18*100</f>
        <v>2.5645716261525595</v>
      </c>
      <c r="AN33" s="18">
        <f t="shared" si="77"/>
        <v>1.255008619112272</v>
      </c>
      <c r="AO33" s="18">
        <f t="shared" si="77"/>
        <v>2.6710623535210027</v>
      </c>
      <c r="AP33" s="18">
        <f t="shared" si="77"/>
        <v>2.0097953502621482</v>
      </c>
      <c r="AQ33" s="18"/>
      <c r="AR33" s="18">
        <f t="shared" ref="AR33:AU33" si="78">AR15/AR$18*100</f>
        <v>2.5675290123618821</v>
      </c>
      <c r="AS33" s="18">
        <f t="shared" si="78"/>
        <v>1.862855858284669</v>
      </c>
      <c r="AT33" s="18">
        <f t="shared" si="78"/>
        <v>2.5921697848696059</v>
      </c>
      <c r="AU33" s="18">
        <f t="shared" si="78"/>
        <v>2.2815538039836261</v>
      </c>
    </row>
    <row r="34" spans="1:47" x14ac:dyDescent="0.2">
      <c r="A34" t="str">
        <f>$A$16</f>
        <v>Elementary occupations</v>
      </c>
      <c r="B34" s="18">
        <f t="shared" si="29"/>
        <v>9.0777087887527781</v>
      </c>
      <c r="C34" s="18">
        <f t="shared" ref="C34:O34" si="79">C16/C$18*100</f>
        <v>21.031068888099522</v>
      </c>
      <c r="D34" s="18">
        <f t="shared" si="79"/>
        <v>6.0201207913783907</v>
      </c>
      <c r="E34" s="18">
        <f t="shared" si="79"/>
        <v>12.151114883104972</v>
      </c>
      <c r="F34" s="18"/>
      <c r="G34" s="18">
        <f t="shared" si="79"/>
        <v>7.4984678064119477</v>
      </c>
      <c r="H34" s="18">
        <f t="shared" si="79"/>
        <v>17.216254624564474</v>
      </c>
      <c r="I34" s="18">
        <f t="shared" si="79"/>
        <v>4.8465566980910024</v>
      </c>
      <c r="J34" s="18">
        <f t="shared" si="79"/>
        <v>9.962203525191045</v>
      </c>
      <c r="K34" s="18"/>
      <c r="L34" s="18">
        <f t="shared" si="79"/>
        <v>7.6244341119370267</v>
      </c>
      <c r="M34" s="18">
        <f t="shared" si="79"/>
        <v>14.254228293270124</v>
      </c>
      <c r="N34" s="18">
        <f t="shared" si="79"/>
        <v>5.9134218585257043</v>
      </c>
      <c r="O34" s="18">
        <f t="shared" si="79"/>
        <v>9.2782590262713747</v>
      </c>
      <c r="Q34" t="str">
        <f>$A$16</f>
        <v>Elementary occupations</v>
      </c>
      <c r="R34" s="18">
        <f t="shared" ref="R34:U34" si="80">R16/R$18*100</f>
        <v>11.502765144616522</v>
      </c>
      <c r="S34" s="18">
        <f t="shared" si="80"/>
        <v>27.879433467740217</v>
      </c>
      <c r="T34" s="18">
        <f t="shared" si="80"/>
        <v>5.7722741950773946</v>
      </c>
      <c r="U34" s="18">
        <f t="shared" si="80"/>
        <v>12.787676864491972</v>
      </c>
      <c r="V34" s="18"/>
      <c r="W34" s="18">
        <f t="shared" ref="W34:Z34" si="81">W16/W$18*100</f>
        <v>9.5967242480924977</v>
      </c>
      <c r="X34" s="18">
        <f t="shared" si="81"/>
        <v>21.485926064599731</v>
      </c>
      <c r="Y34" s="18">
        <f t="shared" si="81"/>
        <v>4.8744312807932912</v>
      </c>
      <c r="Z34" s="18">
        <f t="shared" si="81"/>
        <v>10.729677220579804</v>
      </c>
      <c r="AA34" s="18"/>
      <c r="AB34" s="18">
        <f t="shared" ref="AB34:AE34" si="82">AB16/AB$18*100</f>
        <v>10.020886565802286</v>
      </c>
      <c r="AC34" s="18">
        <f t="shared" si="82"/>
        <v>17.165031050261252</v>
      </c>
      <c r="AD34" s="18">
        <f t="shared" si="82"/>
        <v>5.879590471594474</v>
      </c>
      <c r="AE34" s="18">
        <f t="shared" si="82"/>
        <v>10.546820955567632</v>
      </c>
      <c r="AG34" t="str">
        <f>$A$16</f>
        <v>Elementary occupations</v>
      </c>
      <c r="AH34" s="18">
        <f t="shared" ref="AH34:AK34" si="83">AH16/AH$18*100</f>
        <v>5.1085264322044992</v>
      </c>
      <c r="AI34" s="18">
        <f t="shared" si="83"/>
        <v>18.76171536411664</v>
      </c>
      <c r="AJ34" s="18">
        <f t="shared" si="83"/>
        <v>6.607695063606374</v>
      </c>
      <c r="AK34" s="18">
        <f t="shared" si="83"/>
        <v>11.45159430123234</v>
      </c>
      <c r="AL34" s="18"/>
      <c r="AM34" s="18">
        <f t="shared" ref="AM34:AP34" si="84">AM16/AM$18*100</f>
        <v>4.1295310288763192</v>
      </c>
      <c r="AN34" s="18">
        <f t="shared" si="84"/>
        <v>15.594422184124987</v>
      </c>
      <c r="AO34" s="18">
        <f t="shared" si="84"/>
        <v>4.798887915578419</v>
      </c>
      <c r="AP34" s="18">
        <f t="shared" si="84"/>
        <v>9.1281496195781671</v>
      </c>
      <c r="AQ34" s="18"/>
      <c r="AR34" s="18">
        <f t="shared" ref="AR34:AU34" si="85">AR16/AR$18*100</f>
        <v>4.1104042020337763</v>
      </c>
      <c r="AS34" s="18">
        <f t="shared" si="85"/>
        <v>13.073461817193532</v>
      </c>
      <c r="AT34" s="18">
        <f t="shared" si="85"/>
        <v>5.9720946032847904</v>
      </c>
      <c r="AU34" s="18">
        <f t="shared" si="85"/>
        <v>7.9385048950975134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14.852520036626473</v>
      </c>
      <c r="C44" s="27">
        <f t="shared" ref="C44:E44" si="93">H8-C8</f>
        <v>5.6397053850303731</v>
      </c>
      <c r="D44" s="27">
        <f t="shared" si="93"/>
        <v>1.7651101432115688</v>
      </c>
      <c r="E44" s="27">
        <f t="shared" si="93"/>
        <v>22.257335564868413</v>
      </c>
      <c r="F44" s="27"/>
      <c r="G44" s="27">
        <f>L8-G8</f>
        <v>-3.2112153324103616</v>
      </c>
      <c r="H44" s="27">
        <f t="shared" ref="H44:J44" si="94">M8-H8</f>
        <v>2.580410797087433</v>
      </c>
      <c r="I44" s="27">
        <f t="shared" si="94"/>
        <v>2.1846608946284363</v>
      </c>
      <c r="J44" s="27">
        <f t="shared" si="94"/>
        <v>1.553856359305513</v>
      </c>
      <c r="K44" s="27"/>
      <c r="L44" s="27">
        <f>L8-B8</f>
        <v>11.641304704216111</v>
      </c>
      <c r="M44" s="27">
        <f t="shared" ref="M44:O44" si="95">M8-C8</f>
        <v>8.2201161821178061</v>
      </c>
      <c r="N44" s="27">
        <f t="shared" si="95"/>
        <v>3.9497710378400051</v>
      </c>
      <c r="O44" s="27">
        <f t="shared" si="95"/>
        <v>23.811191924173926</v>
      </c>
      <c r="Q44" t="str">
        <f>$A$8</f>
        <v>Managers, directors and senior officials</v>
      </c>
      <c r="R44" s="27">
        <f>W8-R8</f>
        <v>9.6924799857294275</v>
      </c>
      <c r="S44" s="27">
        <f t="shared" ref="S44:S52" si="96">X8-S8</f>
        <v>2.2199571575268897</v>
      </c>
      <c r="T44" s="27">
        <f t="shared" ref="T44:T52" si="97">Y8-T8</f>
        <v>-0.22094797755652174</v>
      </c>
      <c r="U44" s="27">
        <f t="shared" ref="U44:U52" si="98">Z8-U8</f>
        <v>11.691489165699807</v>
      </c>
      <c r="V44" s="27"/>
      <c r="W44" s="27">
        <f>AB8-W8</f>
        <v>-4.9694654934150932</v>
      </c>
      <c r="X44" s="27">
        <f t="shared" ref="X44:X52" si="99">AC8-X8</f>
        <v>0.37146538050645006</v>
      </c>
      <c r="Y44" s="27">
        <f t="shared" ref="Y44:Y52" si="100">AD8-Y8</f>
        <v>1.5974916895907203</v>
      </c>
      <c r="Z44" s="27">
        <f t="shared" ref="Z44:Z52" si="101">AE8-Z8</f>
        <v>-3.0005084233179247</v>
      </c>
      <c r="AA44" s="27"/>
      <c r="AB44" s="27">
        <f>AB8-R8</f>
        <v>4.7230144923143342</v>
      </c>
      <c r="AC44" s="27">
        <f t="shared" ref="AC44:AC52" si="102">AC8-S8</f>
        <v>2.5914225380333398</v>
      </c>
      <c r="AD44" s="27">
        <f t="shared" ref="AD44:AD52" si="103">AD8-T8</f>
        <v>1.3765437120341986</v>
      </c>
      <c r="AE44" s="27">
        <f t="shared" ref="AE44:AE52" si="104">AE8-U8</f>
        <v>8.6909807423818819</v>
      </c>
      <c r="AG44" t="str">
        <f>$A$8</f>
        <v>Managers, directors and senior officials</v>
      </c>
      <c r="AH44" s="27">
        <f>AM8-AH8</f>
        <v>5.160040050896999</v>
      </c>
      <c r="AI44" s="27">
        <f t="shared" ref="AI44:AI52" si="105">AN8-AI8</f>
        <v>3.4197482275034918</v>
      </c>
      <c r="AJ44" s="27">
        <f t="shared" ref="AJ44:AJ52" si="106">AO8-AJ8</f>
        <v>1.9860581207680923</v>
      </c>
      <c r="AK44" s="27">
        <f t="shared" ref="AK44:AK52" si="107">AP8-AK8</f>
        <v>10.565846399168592</v>
      </c>
      <c r="AL44" s="27"/>
      <c r="AM44" s="27">
        <f>AR8-AM8</f>
        <v>1.7582501610047281</v>
      </c>
      <c r="AN44" s="27">
        <f t="shared" ref="AN44:AN52" si="108">AS8-AN8</f>
        <v>2.208945416580967</v>
      </c>
      <c r="AO44" s="27">
        <f t="shared" ref="AO44:AO52" si="109">AT8-AO8</f>
        <v>0.58716920503771775</v>
      </c>
      <c r="AP44" s="27">
        <f t="shared" ref="AP44:AP52" si="110">AU8-AP8</f>
        <v>4.5543647826234093</v>
      </c>
      <c r="AQ44" s="27"/>
      <c r="AR44" s="27">
        <f>AR8-AH8</f>
        <v>6.9182902119017271</v>
      </c>
      <c r="AS44" s="27">
        <f t="shared" ref="AS44:AS52" si="111">AS8-AI8</f>
        <v>5.6286936440844588</v>
      </c>
      <c r="AT44" s="27">
        <f t="shared" ref="AT44:AT52" si="112">AT8-AJ8</f>
        <v>2.57322732580581</v>
      </c>
      <c r="AU44" s="27">
        <f t="shared" ref="AU44:AU52" si="113">AU8-AK8</f>
        <v>15.120211181792001</v>
      </c>
    </row>
    <row r="45" spans="1:47" x14ac:dyDescent="0.2">
      <c r="A45" t="str">
        <f>$A$9</f>
        <v>Professional occupations</v>
      </c>
      <c r="B45" s="27">
        <f t="shared" ref="B45:B54" si="114">G9-B9</f>
        <v>38.921340393616447</v>
      </c>
      <c r="C45" s="27">
        <f t="shared" ref="C45:C54" si="115">H9-C9</f>
        <v>9.7512418992003731</v>
      </c>
      <c r="D45" s="27">
        <f t="shared" ref="D45:D54" si="116">I9-D9</f>
        <v>3.2956005992849562</v>
      </c>
      <c r="E45" s="27">
        <f t="shared" ref="E45:E54" si="117">J9-E9</f>
        <v>51.968182892101794</v>
      </c>
      <c r="F45" s="27"/>
      <c r="G45" s="27">
        <f t="shared" ref="G45:G54" si="118">L9-G9</f>
        <v>36.334167715809173</v>
      </c>
      <c r="H45" s="27">
        <f t="shared" ref="H45:H54" si="119">M9-H9</f>
        <v>8.1248470377005759</v>
      </c>
      <c r="I45" s="27">
        <f t="shared" ref="I45:I54" si="120">N9-I9</f>
        <v>-0.5544337638993575</v>
      </c>
      <c r="J45" s="27">
        <f t="shared" ref="J45:J54" si="121">O9-J9</f>
        <v>43.904580989610338</v>
      </c>
      <c r="K45" s="27"/>
      <c r="L45" s="27">
        <f t="shared" ref="L45:L54" si="122">L9-B9</f>
        <v>75.25550810942562</v>
      </c>
      <c r="M45" s="27">
        <f t="shared" ref="M45:M54" si="123">M9-C9</f>
        <v>17.876088936900949</v>
      </c>
      <c r="N45" s="27">
        <f t="shared" ref="N45:N54" si="124">N9-D9</f>
        <v>2.7411668353855987</v>
      </c>
      <c r="O45" s="27">
        <f t="shared" ref="O45:O54" si="125">O9-E9</f>
        <v>95.872763881712132</v>
      </c>
      <c r="Q45" t="str">
        <f>$A$9</f>
        <v>Professional occupations</v>
      </c>
      <c r="R45" s="27">
        <f t="shared" ref="R45:R52" si="126">W9-R9</f>
        <v>21.544436706673565</v>
      </c>
      <c r="S45" s="27">
        <f t="shared" si="96"/>
        <v>3.2390997344383168</v>
      </c>
      <c r="T45" s="27">
        <f t="shared" si="97"/>
        <v>0.27645447955498348</v>
      </c>
      <c r="U45" s="27">
        <f t="shared" si="98"/>
        <v>25.059990920666877</v>
      </c>
      <c r="V45" s="27"/>
      <c r="W45" s="27">
        <f t="shared" ref="W45:W52" si="127">AB9-W9</f>
        <v>19.425256941701761</v>
      </c>
      <c r="X45" s="27">
        <f t="shared" si="99"/>
        <v>2.7716997431364501</v>
      </c>
      <c r="Y45" s="27">
        <f t="shared" si="100"/>
        <v>-1.9204724866634244</v>
      </c>
      <c r="Z45" s="27">
        <f t="shared" si="101"/>
        <v>20.276484198174785</v>
      </c>
      <c r="AA45" s="27"/>
      <c r="AB45" s="27">
        <f t="shared" ref="AB45:AB52" si="128">AB9-R9</f>
        <v>40.969693648375326</v>
      </c>
      <c r="AC45" s="27">
        <f t="shared" si="102"/>
        <v>6.0107994775747668</v>
      </c>
      <c r="AD45" s="27">
        <f t="shared" si="103"/>
        <v>-1.6440180071084409</v>
      </c>
      <c r="AE45" s="27">
        <f t="shared" si="104"/>
        <v>45.336475118841662</v>
      </c>
      <c r="AG45" t="str">
        <f>$A$9</f>
        <v>Professional occupations</v>
      </c>
      <c r="AH45" s="27">
        <f t="shared" ref="AH45:AH52" si="129">AM9-AH9</f>
        <v>17.376903686942846</v>
      </c>
      <c r="AI45" s="27">
        <f t="shared" si="105"/>
        <v>6.5121421647620537</v>
      </c>
      <c r="AJ45" s="27">
        <f t="shared" si="106"/>
        <v>3.0191461197299621</v>
      </c>
      <c r="AK45" s="27">
        <f t="shared" si="107"/>
        <v>26.908191971434874</v>
      </c>
      <c r="AL45" s="27"/>
      <c r="AM45" s="27">
        <f t="shared" ref="AM45:AM52" si="130">AR9-AM9</f>
        <v>16.908910774107468</v>
      </c>
      <c r="AN45" s="27">
        <f t="shared" si="108"/>
        <v>5.3531472945641312</v>
      </c>
      <c r="AO45" s="27">
        <f t="shared" si="109"/>
        <v>1.3660387227640616</v>
      </c>
      <c r="AP45" s="27">
        <f t="shared" si="110"/>
        <v>23.628096791435638</v>
      </c>
      <c r="AQ45" s="27"/>
      <c r="AR45" s="27">
        <f t="shared" ref="AR45:AR52" si="131">AR9-AH9</f>
        <v>34.285814461050315</v>
      </c>
      <c r="AS45" s="27">
        <f t="shared" si="111"/>
        <v>11.865289459326185</v>
      </c>
      <c r="AT45" s="27">
        <f t="shared" si="112"/>
        <v>4.3851848424940236</v>
      </c>
      <c r="AU45" s="27">
        <f t="shared" si="113"/>
        <v>50.536288762870512</v>
      </c>
    </row>
    <row r="46" spans="1:47" x14ac:dyDescent="0.2">
      <c r="A46" t="str">
        <f>$A$10</f>
        <v>Associate professional occupations</v>
      </c>
      <c r="B46" s="27">
        <f t="shared" si="114"/>
        <v>17.714371645687393</v>
      </c>
      <c r="C46" s="27">
        <f t="shared" si="115"/>
        <v>5.1518772757337068</v>
      </c>
      <c r="D46" s="27">
        <f t="shared" si="116"/>
        <v>2.1858237133499401</v>
      </c>
      <c r="E46" s="27">
        <f t="shared" si="117"/>
        <v>25.052072634771008</v>
      </c>
      <c r="F46" s="27"/>
      <c r="G46" s="27">
        <f t="shared" si="118"/>
        <v>13.202989215245083</v>
      </c>
      <c r="H46" s="27">
        <f t="shared" si="119"/>
        <v>7.6278990526943993</v>
      </c>
      <c r="I46" s="27">
        <f t="shared" si="120"/>
        <v>0.3184892083052091</v>
      </c>
      <c r="J46" s="27">
        <f t="shared" si="121"/>
        <v>21.149377476244695</v>
      </c>
      <c r="K46" s="27"/>
      <c r="L46" s="27">
        <f t="shared" si="122"/>
        <v>30.917360860932476</v>
      </c>
      <c r="M46" s="27">
        <f t="shared" si="123"/>
        <v>12.779776328428106</v>
      </c>
      <c r="N46" s="27">
        <f t="shared" si="124"/>
        <v>2.5043129216551492</v>
      </c>
      <c r="O46" s="27">
        <f t="shared" si="125"/>
        <v>46.201450111015703</v>
      </c>
      <c r="Q46" t="str">
        <f>$A$10</f>
        <v>Associate professional occupations</v>
      </c>
      <c r="R46" s="27">
        <f t="shared" si="126"/>
        <v>9.9619355212834932</v>
      </c>
      <c r="S46" s="27">
        <f t="shared" si="96"/>
        <v>2.4920229266885379</v>
      </c>
      <c r="T46" s="27">
        <f t="shared" si="97"/>
        <v>0.5460725521319354</v>
      </c>
      <c r="U46" s="27">
        <f t="shared" si="98"/>
        <v>13.000031000103959</v>
      </c>
      <c r="V46" s="27"/>
      <c r="W46" s="27">
        <f>AB10-W10</f>
        <v>-2.3029149596263139</v>
      </c>
      <c r="X46" s="27">
        <f t="shared" si="99"/>
        <v>0.42676940211734049</v>
      </c>
      <c r="Y46" s="27">
        <f t="shared" si="100"/>
        <v>-8.2334504184299107E-2</v>
      </c>
      <c r="Z46" s="27">
        <f t="shared" si="101"/>
        <v>-1.9584800616932654</v>
      </c>
      <c r="AA46" s="27"/>
      <c r="AB46" s="27">
        <f t="shared" si="128"/>
        <v>7.6590205616571794</v>
      </c>
      <c r="AC46" s="27">
        <f t="shared" si="102"/>
        <v>2.9187923288058784</v>
      </c>
      <c r="AD46" s="27">
        <f t="shared" si="103"/>
        <v>0.46373804794763629</v>
      </c>
      <c r="AE46" s="27">
        <f t="shared" si="104"/>
        <v>11.041550938410694</v>
      </c>
      <c r="AG46" t="str">
        <f>$A$10</f>
        <v>Associate professional occupations</v>
      </c>
      <c r="AH46" s="27">
        <f t="shared" si="129"/>
        <v>7.7524361244039071</v>
      </c>
      <c r="AI46" s="27">
        <f t="shared" si="105"/>
        <v>2.659854349045176</v>
      </c>
      <c r="AJ46" s="27">
        <f t="shared" si="106"/>
        <v>1.6397511612180065</v>
      </c>
      <c r="AK46" s="27">
        <f t="shared" si="107"/>
        <v>12.052041634667091</v>
      </c>
      <c r="AL46" s="27"/>
      <c r="AM46" s="27">
        <f t="shared" si="130"/>
        <v>15.505904174871368</v>
      </c>
      <c r="AN46" s="27">
        <f t="shared" si="108"/>
        <v>7.2011296505770588</v>
      </c>
      <c r="AO46" s="27">
        <f t="shared" si="109"/>
        <v>0.40082371248950466</v>
      </c>
      <c r="AP46" s="27">
        <f t="shared" si="110"/>
        <v>23.107857537937932</v>
      </c>
      <c r="AQ46" s="27"/>
      <c r="AR46" s="27">
        <f t="shared" si="131"/>
        <v>23.258340299275275</v>
      </c>
      <c r="AS46" s="27">
        <f t="shared" si="111"/>
        <v>9.8609839996222348</v>
      </c>
      <c r="AT46" s="27">
        <f t="shared" si="112"/>
        <v>2.0405748737075111</v>
      </c>
      <c r="AU46" s="27">
        <f t="shared" si="113"/>
        <v>35.159899172605023</v>
      </c>
    </row>
    <row r="47" spans="1:47" x14ac:dyDescent="0.2">
      <c r="A47" t="str">
        <f>$A$11</f>
        <v>Administrative and secretarial occupations</v>
      </c>
      <c r="B47" s="27">
        <f t="shared" si="114"/>
        <v>2.0072552265739603</v>
      </c>
      <c r="C47" s="27">
        <f t="shared" si="115"/>
        <v>-0.42758536561016314</v>
      </c>
      <c r="D47" s="27">
        <f t="shared" si="116"/>
        <v>0.18114491125685905</v>
      </c>
      <c r="E47" s="27">
        <f t="shared" si="117"/>
        <v>1.7608147722206411</v>
      </c>
      <c r="F47" s="27"/>
      <c r="G47" s="27">
        <f t="shared" si="118"/>
        <v>1.9308758630755278</v>
      </c>
      <c r="H47" s="27">
        <f t="shared" si="119"/>
        <v>-4.5719625737215779</v>
      </c>
      <c r="I47" s="27">
        <f t="shared" si="120"/>
        <v>-0.30564378935287451</v>
      </c>
      <c r="J47" s="27">
        <f t="shared" si="121"/>
        <v>-2.946730499998921</v>
      </c>
      <c r="K47" s="27"/>
      <c r="L47" s="27">
        <f t="shared" si="122"/>
        <v>3.9381310896494881</v>
      </c>
      <c r="M47" s="27">
        <f t="shared" si="123"/>
        <v>-4.999547939331741</v>
      </c>
      <c r="N47" s="27">
        <f t="shared" si="124"/>
        <v>-0.12449887809601545</v>
      </c>
      <c r="O47" s="27">
        <f t="shared" si="125"/>
        <v>-1.1859157277782799</v>
      </c>
      <c r="Q47" t="str">
        <f>$A$11</f>
        <v>Administrative and secretarial occupations</v>
      </c>
      <c r="R47" s="27">
        <f t="shared" si="126"/>
        <v>4.4050425009706231</v>
      </c>
      <c r="S47" s="27">
        <f t="shared" si="96"/>
        <v>1.9120512097751821</v>
      </c>
      <c r="T47" s="27">
        <f t="shared" si="97"/>
        <v>-0.10168372377150536</v>
      </c>
      <c r="U47" s="27">
        <f t="shared" si="98"/>
        <v>6.2154099869743007</v>
      </c>
      <c r="V47" s="27"/>
      <c r="W47" s="27">
        <f t="shared" si="127"/>
        <v>10.397502808021898</v>
      </c>
      <c r="X47" s="27">
        <f t="shared" si="99"/>
        <v>0.8026067471381122</v>
      </c>
      <c r="Y47" s="27">
        <f t="shared" si="100"/>
        <v>0.38354636768600558</v>
      </c>
      <c r="Z47" s="27">
        <f t="shared" si="101"/>
        <v>11.583655922846013</v>
      </c>
      <c r="AA47" s="27"/>
      <c r="AB47" s="27">
        <f t="shared" si="128"/>
        <v>14.802545308992521</v>
      </c>
      <c r="AC47" s="27">
        <f t="shared" si="102"/>
        <v>2.7146579569132943</v>
      </c>
      <c r="AD47" s="27">
        <f t="shared" si="103"/>
        <v>0.28186264391450022</v>
      </c>
      <c r="AE47" s="27">
        <f t="shared" si="104"/>
        <v>17.799065909820314</v>
      </c>
      <c r="AG47" t="str">
        <f>$A$11</f>
        <v>Administrative and secretarial occupations</v>
      </c>
      <c r="AH47" s="27">
        <f t="shared" si="129"/>
        <v>-2.3977872743966557</v>
      </c>
      <c r="AI47" s="27">
        <f t="shared" si="105"/>
        <v>-2.3396365753853487</v>
      </c>
      <c r="AJ47" s="27">
        <f t="shared" si="106"/>
        <v>0.28282863502836486</v>
      </c>
      <c r="AK47" s="27">
        <f t="shared" si="107"/>
        <v>-4.4545952147536383</v>
      </c>
      <c r="AL47" s="27"/>
      <c r="AM47" s="27">
        <f t="shared" si="130"/>
        <v>-8.4666269449463769</v>
      </c>
      <c r="AN47" s="27">
        <f t="shared" si="108"/>
        <v>-5.3745693208597061</v>
      </c>
      <c r="AO47" s="27">
        <f t="shared" si="109"/>
        <v>-0.68919015703888187</v>
      </c>
      <c r="AP47" s="27">
        <f>AU11-AP11</f>
        <v>-14.53038642284497</v>
      </c>
      <c r="AQ47" s="27"/>
      <c r="AR47" s="27">
        <f t="shared" si="131"/>
        <v>-10.864414219343033</v>
      </c>
      <c r="AS47" s="27">
        <f t="shared" si="111"/>
        <v>-7.7142058962450548</v>
      </c>
      <c r="AT47" s="27">
        <f t="shared" si="112"/>
        <v>-0.40636152201051701</v>
      </c>
      <c r="AU47" s="27">
        <f t="shared" si="113"/>
        <v>-18.984981637598608</v>
      </c>
    </row>
    <row r="48" spans="1:47" x14ac:dyDescent="0.2">
      <c r="A48" t="str">
        <f>$A$12</f>
        <v>Skilled trades occupations</v>
      </c>
      <c r="B48" s="27">
        <f t="shared" si="114"/>
        <v>-7.3892540222992835</v>
      </c>
      <c r="C48" s="27">
        <f t="shared" si="115"/>
        <v>-1.0570048209915832</v>
      </c>
      <c r="D48" s="27">
        <f t="shared" si="116"/>
        <v>-8.4107621423788572</v>
      </c>
      <c r="E48" s="27">
        <f t="shared" si="117"/>
        <v>-16.85702098566972</v>
      </c>
      <c r="F48" s="27"/>
      <c r="G48" s="27">
        <f t="shared" si="118"/>
        <v>-14.134421090507011</v>
      </c>
      <c r="H48" s="27">
        <f t="shared" si="119"/>
        <v>1.210829873983867</v>
      </c>
      <c r="I48" s="27">
        <f t="shared" si="120"/>
        <v>2.5317541317292012</v>
      </c>
      <c r="J48" s="27">
        <f t="shared" si="121"/>
        <v>-10.391837084793963</v>
      </c>
      <c r="K48" s="27"/>
      <c r="L48" s="27">
        <f t="shared" si="122"/>
        <v>-21.523675112806295</v>
      </c>
      <c r="M48" s="27">
        <f t="shared" si="123"/>
        <v>0.15382505299228377</v>
      </c>
      <c r="N48" s="27">
        <f t="shared" si="124"/>
        <v>-5.8790080106496561</v>
      </c>
      <c r="O48" s="27">
        <f t="shared" si="125"/>
        <v>-27.248858070463683</v>
      </c>
      <c r="Q48" t="str">
        <f>$A$12</f>
        <v>Skilled trades occupations</v>
      </c>
      <c r="R48" s="27">
        <f t="shared" si="126"/>
        <v>-7.583674116913663</v>
      </c>
      <c r="S48" s="27">
        <f t="shared" si="96"/>
        <v>-0.70603737754224394</v>
      </c>
      <c r="T48" s="27">
        <f t="shared" si="97"/>
        <v>-8.9412061873453297</v>
      </c>
      <c r="U48" s="27">
        <f t="shared" si="98"/>
        <v>-17.230917681801245</v>
      </c>
      <c r="V48" s="27"/>
      <c r="W48" s="27">
        <f t="shared" si="127"/>
        <v>-14.376823205572258</v>
      </c>
      <c r="X48" s="27">
        <f t="shared" si="99"/>
        <v>0.93610473994527954</v>
      </c>
      <c r="Y48" s="27">
        <f t="shared" si="100"/>
        <v>1.5796978775032571</v>
      </c>
      <c r="Z48" s="27">
        <f t="shared" si="101"/>
        <v>-11.861020588123722</v>
      </c>
      <c r="AA48" s="27"/>
      <c r="AB48" s="27">
        <f t="shared" si="128"/>
        <v>-21.960497322485921</v>
      </c>
      <c r="AC48" s="27">
        <f t="shared" si="102"/>
        <v>0.2300673624030356</v>
      </c>
      <c r="AD48" s="27">
        <f t="shared" si="103"/>
        <v>-7.3615083098420726</v>
      </c>
      <c r="AE48" s="27">
        <f t="shared" si="104"/>
        <v>-29.091938269924967</v>
      </c>
      <c r="AG48" t="str">
        <f>$A$12</f>
        <v>Skilled trades occupations</v>
      </c>
      <c r="AH48" s="27">
        <f t="shared" si="129"/>
        <v>0.19442009461439635</v>
      </c>
      <c r="AI48" s="27">
        <f t="shared" si="105"/>
        <v>-0.3509674434493415</v>
      </c>
      <c r="AJ48" s="27">
        <f t="shared" si="106"/>
        <v>0.53044404496649777</v>
      </c>
      <c r="AK48" s="27">
        <f t="shared" si="107"/>
        <v>0.37389669613155085</v>
      </c>
      <c r="AL48" s="27"/>
      <c r="AM48" s="27">
        <f t="shared" si="130"/>
        <v>0.24240211506522513</v>
      </c>
      <c r="AN48" s="27">
        <f t="shared" si="108"/>
        <v>0.27472513403859011</v>
      </c>
      <c r="AO48" s="27">
        <f t="shared" si="109"/>
        <v>0.95205625422592988</v>
      </c>
      <c r="AP48" s="27">
        <f t="shared" si="110"/>
        <v>1.4691835033297451</v>
      </c>
      <c r="AQ48" s="27"/>
      <c r="AR48" s="27">
        <f t="shared" si="131"/>
        <v>0.43682220967962149</v>
      </c>
      <c r="AS48" s="27">
        <f t="shared" si="111"/>
        <v>-7.6242309410751385E-2</v>
      </c>
      <c r="AT48" s="27">
        <f t="shared" si="112"/>
        <v>1.4825002991924277</v>
      </c>
      <c r="AU48" s="27">
        <f t="shared" si="113"/>
        <v>1.843080199461296</v>
      </c>
    </row>
    <row r="49" spans="1:47" x14ac:dyDescent="0.2">
      <c r="A49" t="str">
        <f>$A$13</f>
        <v>Caring, leisure and other service occupations</v>
      </c>
      <c r="B49" s="27">
        <f t="shared" si="114"/>
        <v>2.0960172894364248</v>
      </c>
      <c r="C49" s="27">
        <f t="shared" si="115"/>
        <v>-0.35388885424730887</v>
      </c>
      <c r="D49" s="27">
        <f t="shared" si="116"/>
        <v>2.0840325860651934</v>
      </c>
      <c r="E49" s="27">
        <f t="shared" si="117"/>
        <v>3.826161021254336</v>
      </c>
      <c r="F49" s="27"/>
      <c r="G49" s="27">
        <f t="shared" si="118"/>
        <v>6.952143919099143</v>
      </c>
      <c r="H49" s="27">
        <f t="shared" si="119"/>
        <v>-0.82723979302676298</v>
      </c>
      <c r="I49" s="27">
        <f t="shared" si="120"/>
        <v>0.49439734735313756</v>
      </c>
      <c r="J49" s="27">
        <f t="shared" si="121"/>
        <v>6.6193014734255087</v>
      </c>
      <c r="K49" s="27"/>
      <c r="L49" s="27">
        <f t="shared" si="122"/>
        <v>9.0481612085355678</v>
      </c>
      <c r="M49" s="27">
        <f t="shared" si="123"/>
        <v>-1.1811286472740719</v>
      </c>
      <c r="N49" s="27">
        <f t="shared" si="124"/>
        <v>2.5784299334183309</v>
      </c>
      <c r="O49" s="27">
        <f t="shared" si="125"/>
        <v>10.445462494679845</v>
      </c>
      <c r="Q49" t="str">
        <f>$A$13</f>
        <v>Caring, leisure and other service occupations</v>
      </c>
      <c r="R49" s="27">
        <f t="shared" si="126"/>
        <v>1.7810624431414048</v>
      </c>
      <c r="S49" s="27">
        <f t="shared" si="96"/>
        <v>0.85514673756813142</v>
      </c>
      <c r="T49" s="27">
        <f t="shared" si="97"/>
        <v>-5.7715192688443384E-2</v>
      </c>
      <c r="U49" s="27">
        <f t="shared" si="98"/>
        <v>2.5784939880210906</v>
      </c>
      <c r="V49" s="27"/>
      <c r="W49" s="27">
        <f t="shared" si="127"/>
        <v>1.6053844097373933</v>
      </c>
      <c r="X49" s="27">
        <f t="shared" si="99"/>
        <v>1.932144932144884</v>
      </c>
      <c r="Y49" s="27">
        <f t="shared" si="100"/>
        <v>0.69034180082088792</v>
      </c>
      <c r="Z49" s="27">
        <f t="shared" si="101"/>
        <v>4.2278711427031688</v>
      </c>
      <c r="AA49" s="27"/>
      <c r="AB49" s="27">
        <f t="shared" si="128"/>
        <v>3.3864468528787981</v>
      </c>
      <c r="AC49" s="27">
        <f t="shared" si="102"/>
        <v>2.7872916697130155</v>
      </c>
      <c r="AD49" s="27">
        <f t="shared" si="103"/>
        <v>0.63262660813244453</v>
      </c>
      <c r="AE49" s="27">
        <f t="shared" si="104"/>
        <v>6.8063651307242594</v>
      </c>
      <c r="AG49" t="str">
        <f>$A$13</f>
        <v>Caring, leisure and other service occupations</v>
      </c>
      <c r="AH49" s="27">
        <f t="shared" si="129"/>
        <v>0.31495484629498804</v>
      </c>
      <c r="AI49" s="27">
        <f t="shared" si="105"/>
        <v>-1.2090355918154216</v>
      </c>
      <c r="AJ49" s="27">
        <f t="shared" si="106"/>
        <v>2.1417477787536425</v>
      </c>
      <c r="AK49" s="27">
        <f t="shared" si="107"/>
        <v>1.2476670332332134</v>
      </c>
      <c r="AL49" s="27"/>
      <c r="AM49" s="27">
        <f t="shared" si="130"/>
        <v>5.3467595093617675</v>
      </c>
      <c r="AN49" s="27">
        <f t="shared" si="108"/>
        <v>-2.7593847251716639</v>
      </c>
      <c r="AO49" s="27">
        <f t="shared" si="109"/>
        <v>-0.19594445346775657</v>
      </c>
      <c r="AP49" s="27">
        <f t="shared" si="110"/>
        <v>2.3914303307223577</v>
      </c>
      <c r="AQ49" s="27"/>
      <c r="AR49" s="27">
        <f t="shared" si="131"/>
        <v>5.6617143556567555</v>
      </c>
      <c r="AS49" s="27">
        <f t="shared" si="111"/>
        <v>-3.9684203169870855</v>
      </c>
      <c r="AT49" s="27">
        <f t="shared" si="112"/>
        <v>1.945803325285886</v>
      </c>
      <c r="AU49" s="27">
        <f t="shared" si="113"/>
        <v>3.639097363955571</v>
      </c>
    </row>
    <row r="50" spans="1:47" x14ac:dyDescent="0.2">
      <c r="A50" t="str">
        <f>$A$14</f>
        <v>Sales and customer service occupations</v>
      </c>
      <c r="B50" s="27">
        <f t="shared" si="114"/>
        <v>-5.2075312956823439E-2</v>
      </c>
      <c r="C50" s="27">
        <f t="shared" si="115"/>
        <v>2.2323054908885211</v>
      </c>
      <c r="D50" s="27">
        <f t="shared" si="116"/>
        <v>-2.0372262573370445</v>
      </c>
      <c r="E50" s="27">
        <f t="shared" si="117"/>
        <v>0.1430039205946656</v>
      </c>
      <c r="F50" s="27"/>
      <c r="G50" s="27">
        <f t="shared" si="118"/>
        <v>-0.21215398449658807</v>
      </c>
      <c r="H50" s="27">
        <f t="shared" si="119"/>
        <v>0.68472782379046748</v>
      </c>
      <c r="I50" s="27">
        <f t="shared" si="120"/>
        <v>-1.2179291859496599</v>
      </c>
      <c r="J50" s="27">
        <f t="shared" si="121"/>
        <v>-0.74535534665579917</v>
      </c>
      <c r="K50" s="27"/>
      <c r="L50" s="27">
        <f t="shared" si="122"/>
        <v>-0.2642292974534115</v>
      </c>
      <c r="M50" s="27">
        <f t="shared" si="123"/>
        <v>2.9170333146789886</v>
      </c>
      <c r="N50" s="27">
        <f t="shared" si="124"/>
        <v>-3.2551554432867045</v>
      </c>
      <c r="O50" s="27">
        <f t="shared" si="125"/>
        <v>-0.60235142606113357</v>
      </c>
      <c r="Q50" t="str">
        <f>$A$14</f>
        <v>Sales and customer service occupations</v>
      </c>
      <c r="R50" s="27">
        <f t="shared" si="126"/>
        <v>1.5510134818133174</v>
      </c>
      <c r="S50" s="27">
        <f t="shared" si="96"/>
        <v>2.9303875931798409</v>
      </c>
      <c r="T50" s="27">
        <f t="shared" si="97"/>
        <v>-1.1402534916277096</v>
      </c>
      <c r="U50" s="27">
        <f t="shared" si="98"/>
        <v>3.3411475833654478</v>
      </c>
      <c r="V50" s="27"/>
      <c r="W50" s="27">
        <f t="shared" si="127"/>
        <v>2.7485106852848702</v>
      </c>
      <c r="X50" s="27">
        <f t="shared" si="99"/>
        <v>1.9523285151223178</v>
      </c>
      <c r="Y50" s="27">
        <f t="shared" si="100"/>
        <v>-0.49824985607444061</v>
      </c>
      <c r="Z50" s="27">
        <f t="shared" si="101"/>
        <v>4.2025893443327433</v>
      </c>
      <c r="AA50" s="27"/>
      <c r="AB50" s="27">
        <f t="shared" si="128"/>
        <v>4.2995241670981876</v>
      </c>
      <c r="AC50" s="27">
        <f t="shared" si="102"/>
        <v>4.8827161083021586</v>
      </c>
      <c r="AD50" s="27">
        <f t="shared" si="103"/>
        <v>-1.6385033477021502</v>
      </c>
      <c r="AE50" s="27">
        <f t="shared" si="104"/>
        <v>7.5437369276981912</v>
      </c>
      <c r="AG50" t="str">
        <f>$A$14</f>
        <v>Sales and customer service occupations</v>
      </c>
      <c r="AH50" s="27">
        <f t="shared" si="129"/>
        <v>-1.6030887947701551</v>
      </c>
      <c r="AI50" s="27">
        <f t="shared" si="105"/>
        <v>-0.69808210229130196</v>
      </c>
      <c r="AJ50" s="27">
        <f t="shared" si="106"/>
        <v>-0.89697276570933315</v>
      </c>
      <c r="AK50" s="27">
        <f t="shared" si="107"/>
        <v>-3.1981436627707893</v>
      </c>
      <c r="AL50" s="27"/>
      <c r="AM50" s="27">
        <f t="shared" si="130"/>
        <v>-2.960664669781492</v>
      </c>
      <c r="AN50" s="27">
        <f t="shared" si="108"/>
        <v>-1.2676006913318574</v>
      </c>
      <c r="AO50" s="27">
        <f t="shared" si="109"/>
        <v>-0.71967932987521754</v>
      </c>
      <c r="AP50" s="27">
        <f t="shared" si="110"/>
        <v>-4.9479446909885709</v>
      </c>
      <c r="AQ50" s="27"/>
      <c r="AR50" s="27">
        <f t="shared" si="131"/>
        <v>-4.5637534645516471</v>
      </c>
      <c r="AS50" s="27">
        <f t="shared" si="111"/>
        <v>-1.9656827936231593</v>
      </c>
      <c r="AT50" s="27">
        <f t="shared" si="112"/>
        <v>-1.6166520955845507</v>
      </c>
      <c r="AU50" s="27">
        <f t="shared" si="113"/>
        <v>-8.1460883537593602</v>
      </c>
    </row>
    <row r="51" spans="1:47" x14ac:dyDescent="0.2">
      <c r="A51" t="str">
        <f>$A$15</f>
        <v>Process, plant and machine operatives</v>
      </c>
      <c r="B51" s="27">
        <f t="shared" si="114"/>
        <v>-7.9175913397427991</v>
      </c>
      <c r="C51" s="27">
        <f t="shared" si="115"/>
        <v>1.8247509443644407</v>
      </c>
      <c r="D51" s="27">
        <f t="shared" si="116"/>
        <v>-2.6468632118037529</v>
      </c>
      <c r="E51" s="27">
        <f t="shared" si="117"/>
        <v>-8.7397036071821077</v>
      </c>
      <c r="F51" s="27"/>
      <c r="G51" s="27">
        <f t="shared" si="118"/>
        <v>-8.9324465177547694</v>
      </c>
      <c r="H51" s="27">
        <f t="shared" si="119"/>
        <v>2.2112604121985111</v>
      </c>
      <c r="I51" s="27">
        <f t="shared" si="120"/>
        <v>2.6098258001154999</v>
      </c>
      <c r="J51" s="27">
        <f t="shared" si="121"/>
        <v>-4.111360305440769</v>
      </c>
      <c r="K51" s="27"/>
      <c r="L51" s="27">
        <f t="shared" si="122"/>
        <v>-16.850037857497568</v>
      </c>
      <c r="M51" s="27">
        <f t="shared" si="123"/>
        <v>4.0360113565629518</v>
      </c>
      <c r="N51" s="27">
        <f t="shared" si="124"/>
        <v>-3.703741168825303E-2</v>
      </c>
      <c r="O51" s="27">
        <f t="shared" si="125"/>
        <v>-12.851063912622877</v>
      </c>
      <c r="Q51" t="str">
        <f>$A$15</f>
        <v>Process, plant and machine operatives</v>
      </c>
      <c r="R51" s="27">
        <f t="shared" si="126"/>
        <v>-6.287313833001086</v>
      </c>
      <c r="S51" s="27">
        <f t="shared" si="96"/>
        <v>1.9654420824127001</v>
      </c>
      <c r="T51" s="27">
        <f t="shared" si="97"/>
        <v>-2.8214720441781971</v>
      </c>
      <c r="U51" s="27">
        <f t="shared" si="98"/>
        <v>-7.1433437947665794</v>
      </c>
      <c r="V51" s="27"/>
      <c r="W51" s="27">
        <f t="shared" si="127"/>
        <v>-9.7190862456277429</v>
      </c>
      <c r="X51" s="27">
        <f t="shared" si="99"/>
        <v>0.65990149852731506</v>
      </c>
      <c r="Y51" s="27">
        <f t="shared" si="100"/>
        <v>2.586395663261543</v>
      </c>
      <c r="Z51" s="27">
        <f t="shared" si="101"/>
        <v>-6.4727890838388831</v>
      </c>
      <c r="AA51" s="27"/>
      <c r="AB51" s="27">
        <f t="shared" si="128"/>
        <v>-16.006400078628829</v>
      </c>
      <c r="AC51" s="27">
        <f t="shared" si="102"/>
        <v>2.6253435809400152</v>
      </c>
      <c r="AD51" s="27">
        <f t="shared" si="103"/>
        <v>-0.23507638091665406</v>
      </c>
      <c r="AE51" s="27">
        <f t="shared" si="104"/>
        <v>-13.616132878605463</v>
      </c>
      <c r="AG51" t="str">
        <f>$A$15</f>
        <v>Process, plant and machine operatives</v>
      </c>
      <c r="AH51" s="27">
        <f t="shared" si="129"/>
        <v>-1.6302775067417192</v>
      </c>
      <c r="AI51" s="27">
        <f t="shared" si="105"/>
        <v>-0.14069113804827049</v>
      </c>
      <c r="AJ51" s="27">
        <f t="shared" si="106"/>
        <v>0.17460883237443725</v>
      </c>
      <c r="AK51" s="27">
        <f t="shared" si="107"/>
        <v>-1.5963598124155514</v>
      </c>
      <c r="AL51" s="27"/>
      <c r="AM51" s="27">
        <f t="shared" si="130"/>
        <v>0.7866397278729691</v>
      </c>
      <c r="AN51" s="27">
        <f t="shared" si="108"/>
        <v>1.5513589136712125</v>
      </c>
      <c r="AO51" s="27">
        <f t="shared" si="109"/>
        <v>2.3430136853955785E-2</v>
      </c>
      <c r="AP51" s="27">
        <f t="shared" si="110"/>
        <v>2.3614287783981389</v>
      </c>
      <c r="AQ51" s="27"/>
      <c r="AR51" s="27">
        <f t="shared" si="131"/>
        <v>-0.84363777886875013</v>
      </c>
      <c r="AS51" s="27">
        <f t="shared" si="111"/>
        <v>1.410667775622942</v>
      </c>
      <c r="AT51" s="27">
        <f t="shared" si="112"/>
        <v>0.19803896922839304</v>
      </c>
      <c r="AU51" s="27">
        <f t="shared" si="113"/>
        <v>0.76506896598258756</v>
      </c>
    </row>
    <row r="52" spans="1:47" x14ac:dyDescent="0.2">
      <c r="A52" t="str">
        <f>$A$16</f>
        <v>Elementary occupations</v>
      </c>
      <c r="B52" s="27">
        <f t="shared" si="114"/>
        <v>-6.7267932051166781</v>
      </c>
      <c r="C52" s="27">
        <f t="shared" si="115"/>
        <v>-10.756202420789805</v>
      </c>
      <c r="D52" s="27">
        <f t="shared" si="116"/>
        <v>-1.9828505870527611</v>
      </c>
      <c r="E52" s="27">
        <f t="shared" si="117"/>
        <v>-19.465846212959235</v>
      </c>
      <c r="F52" s="27"/>
      <c r="G52" s="27">
        <f t="shared" si="118"/>
        <v>3.6356506606597918</v>
      </c>
      <c r="H52" s="27">
        <f t="shared" si="119"/>
        <v>-9.1935362926827437</v>
      </c>
      <c r="I52" s="27">
        <f t="shared" si="120"/>
        <v>1.9730525703259971</v>
      </c>
      <c r="J52" s="27">
        <f t="shared" si="121"/>
        <v>-3.584833061696969</v>
      </c>
      <c r="K52" s="27"/>
      <c r="L52" s="27">
        <f t="shared" si="122"/>
        <v>-3.0911425444568863</v>
      </c>
      <c r="M52" s="27">
        <f t="shared" si="123"/>
        <v>-19.949738713472549</v>
      </c>
      <c r="N52" s="27">
        <f t="shared" si="124"/>
        <v>-9.7980167267639473E-3</v>
      </c>
      <c r="O52" s="27">
        <f t="shared" si="125"/>
        <v>-23.050679274656204</v>
      </c>
      <c r="Q52" t="str">
        <f>$A$16</f>
        <v>Elementary occupations</v>
      </c>
      <c r="R52" s="27">
        <f t="shared" si="126"/>
        <v>-5.1773206623113381</v>
      </c>
      <c r="S52" s="27">
        <f t="shared" si="96"/>
        <v>-2.7331005271092472</v>
      </c>
      <c r="T52" s="27">
        <f t="shared" si="97"/>
        <v>-1.6075383174892934</v>
      </c>
      <c r="U52" s="27">
        <f t="shared" si="98"/>
        <v>-9.5179595069098752</v>
      </c>
      <c r="V52" s="27"/>
      <c r="W52" s="27">
        <f t="shared" si="127"/>
        <v>2.4434778322872859</v>
      </c>
      <c r="X52" s="27">
        <f t="shared" si="99"/>
        <v>-2.9574316362408339</v>
      </c>
      <c r="Y52" s="27">
        <f t="shared" si="100"/>
        <v>1.2170819520235234</v>
      </c>
      <c r="Z52" s="27">
        <f t="shared" si="101"/>
        <v>0.70312814806997892</v>
      </c>
      <c r="AA52" s="27"/>
      <c r="AB52" s="27">
        <f t="shared" si="128"/>
        <v>-2.7338428300240523</v>
      </c>
      <c r="AC52" s="27">
        <f t="shared" si="102"/>
        <v>-5.6905321633500812</v>
      </c>
      <c r="AD52" s="27">
        <f t="shared" si="103"/>
        <v>-0.39045636546577001</v>
      </c>
      <c r="AE52" s="27">
        <f t="shared" si="104"/>
        <v>-8.8148313588398963</v>
      </c>
      <c r="AG52" t="str">
        <f>$A$16</f>
        <v>Elementary occupations</v>
      </c>
      <c r="AH52" s="27">
        <f t="shared" si="129"/>
        <v>-1.5494725428052956</v>
      </c>
      <c r="AI52" s="27">
        <f t="shared" si="105"/>
        <v>-8.0231018936805114</v>
      </c>
      <c r="AJ52" s="27">
        <f t="shared" si="106"/>
        <v>-0.37531226956346497</v>
      </c>
      <c r="AK52" s="27">
        <f t="shared" si="107"/>
        <v>-9.9478867060492746</v>
      </c>
      <c r="AL52" s="27"/>
      <c r="AM52" s="27">
        <f t="shared" si="130"/>
        <v>1.1921728283724455</v>
      </c>
      <c r="AN52" s="27">
        <f t="shared" si="108"/>
        <v>-6.2361046564419027</v>
      </c>
      <c r="AO52" s="27">
        <f t="shared" si="109"/>
        <v>0.75597061830247636</v>
      </c>
      <c r="AP52" s="27">
        <f t="shared" si="110"/>
        <v>-4.2879612097669764</v>
      </c>
      <c r="AQ52" s="27"/>
      <c r="AR52" s="27">
        <f t="shared" si="131"/>
        <v>-0.35729971443285002</v>
      </c>
      <c r="AS52" s="27">
        <f t="shared" si="111"/>
        <v>-14.259206550122414</v>
      </c>
      <c r="AT52" s="27">
        <f t="shared" si="112"/>
        <v>0.38065834873901139</v>
      </c>
      <c r="AU52" s="27">
        <f t="shared" si="113"/>
        <v>-14.235847915816251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53.505790711825284</v>
      </c>
      <c r="C54" s="29">
        <f t="shared" si="115"/>
        <v>12.005199533578548</v>
      </c>
      <c r="D54" s="29">
        <f t="shared" si="116"/>
        <v>-5.5659902454038672</v>
      </c>
      <c r="E54" s="29">
        <f t="shared" si="117"/>
        <v>59.945000000000164</v>
      </c>
      <c r="F54" s="29"/>
      <c r="G54" s="29">
        <f t="shared" si="118"/>
        <v>35.565590448719831</v>
      </c>
      <c r="H54" s="29">
        <f t="shared" si="119"/>
        <v>7.8472363380241177</v>
      </c>
      <c r="I54" s="29">
        <f t="shared" si="120"/>
        <v>8.0341732132555705</v>
      </c>
      <c r="J54" s="29">
        <f t="shared" si="121"/>
        <v>51.446999999999207</v>
      </c>
      <c r="K54" s="29"/>
      <c r="L54" s="29">
        <f t="shared" si="122"/>
        <v>89.071381160545116</v>
      </c>
      <c r="M54" s="29">
        <f t="shared" si="123"/>
        <v>19.852435871602665</v>
      </c>
      <c r="N54" s="29">
        <f t="shared" si="124"/>
        <v>2.4681829678517033</v>
      </c>
      <c r="O54" s="29">
        <f t="shared" si="125"/>
        <v>111.39199999999937</v>
      </c>
      <c r="Q54" s="24" t="str">
        <f>$A$18</f>
        <v>All occupations</v>
      </c>
      <c r="R54" s="29">
        <f t="shared" ref="R54" si="132">W18-R18</f>
        <v>29.887662027385716</v>
      </c>
      <c r="S54" s="29">
        <f t="shared" ref="S54" si="133">X18-S18</f>
        <v>12.174969536938121</v>
      </c>
      <c r="T54" s="29">
        <f t="shared" ref="T54" si="134">Y18-T18</f>
        <v>-14.068289902970065</v>
      </c>
      <c r="U54" s="29">
        <f t="shared" ref="U54" si="135">Z18-U18</f>
        <v>27.994341661353815</v>
      </c>
      <c r="V54" s="29"/>
      <c r="W54" s="29">
        <f t="shared" ref="W54" si="136">AB18-W18</f>
        <v>5.2518427727918038</v>
      </c>
      <c r="X54" s="29">
        <f t="shared" ref="X54" si="137">AC18-X18</f>
        <v>6.8955893223972993</v>
      </c>
      <c r="Y54" s="29">
        <f t="shared" ref="Y54" si="138">AD18-Y18</f>
        <v>5.5534985039637661</v>
      </c>
      <c r="Z54" s="29">
        <f t="shared" ref="Z54" si="139">AE18-Z18</f>
        <v>17.700930599152798</v>
      </c>
      <c r="AA54" s="29"/>
      <c r="AB54" s="29">
        <f t="shared" ref="AB54" si="140">AB18-R18</f>
        <v>35.139504800177519</v>
      </c>
      <c r="AC54" s="29">
        <f t="shared" ref="AC54" si="141">AC18-S18</f>
        <v>19.070558859335421</v>
      </c>
      <c r="AD54" s="29">
        <f t="shared" ref="AD54" si="142">AD18-T18</f>
        <v>-8.5147913990062989</v>
      </c>
      <c r="AE54" s="29">
        <f t="shared" ref="AE54" si="143">AE18-U18</f>
        <v>45.695272260506613</v>
      </c>
      <c r="AG54" s="24" t="str">
        <f>$A$18</f>
        <v>All occupations</v>
      </c>
      <c r="AH54" s="29">
        <f t="shared" ref="AH54" si="144">AM18-AH18</f>
        <v>23.618128684439284</v>
      </c>
      <c r="AI54" s="29">
        <f t="shared" ref="AI54" si="145">AN18-AI18</f>
        <v>-0.16977000335941739</v>
      </c>
      <c r="AJ54" s="29">
        <f t="shared" ref="AJ54" si="146">AO18-AJ18</f>
        <v>8.5022996575662049</v>
      </c>
      <c r="AK54" s="29">
        <f t="shared" ref="AK54" si="147">AP18-AK18</f>
        <v>31.950658338646008</v>
      </c>
      <c r="AL54" s="29"/>
      <c r="AM54" s="29">
        <f t="shared" ref="AM54" si="148">AR18-AM18</f>
        <v>30.313747675928084</v>
      </c>
      <c r="AN54" s="29">
        <f t="shared" ref="AN54" si="149">AS18-AN18</f>
        <v>0.9516470156268042</v>
      </c>
      <c r="AO54" s="29">
        <f t="shared" ref="AO54" si="150">AT18-AO18</f>
        <v>2.480674709291776</v>
      </c>
      <c r="AP54" s="29">
        <f t="shared" ref="AP54" si="151">AU18-AP18</f>
        <v>33.74606940084675</v>
      </c>
      <c r="AQ54" s="29"/>
      <c r="AR54" s="29">
        <f t="shared" ref="AR54" si="152">AR18-AH18</f>
        <v>53.931876360367369</v>
      </c>
      <c r="AS54" s="29">
        <f t="shared" ref="AS54" si="153">AS18-AI18</f>
        <v>0.78187701226738682</v>
      </c>
      <c r="AT54" s="29">
        <f t="shared" ref="AT54" si="154">AT18-AJ18</f>
        <v>10.982974366857981</v>
      </c>
      <c r="AU54" s="29">
        <f t="shared" ref="AU54" si="155">AU18-AK18</f>
        <v>65.696727739492758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Yorkshire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1.0110023691277892</v>
      </c>
      <c r="N7" s="91">
        <f>'Occ T2'!I180</f>
        <v>0.27528835539654128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-2.6054350877440458</v>
      </c>
      <c r="N9" s="91">
        <f>'Occ T2'!I178</f>
        <v>-1.8547739788591366</v>
      </c>
    </row>
    <row r="10" spans="1:14" x14ac:dyDescent="0.2">
      <c r="L10" s="91" t="str">
        <f>'Occ T3'!A48</f>
        <v>91 Elementary trades and related occupations</v>
      </c>
      <c r="M10" s="91">
        <f>'Occ T2'!H177</f>
        <v>-4.4007362987829364</v>
      </c>
      <c r="N10" s="91">
        <f>'Occ T2'!I177</f>
        <v>4.8362174329441565</v>
      </c>
    </row>
    <row r="11" spans="1:14" x14ac:dyDescent="0.2">
      <c r="L11" s="114" t="str">
        <f>"["&amp;'Occ T3'!A47&amp;"]"</f>
        <v>[Elementary occupations]</v>
      </c>
      <c r="M11" s="91">
        <f>'Occ T1'!H88</f>
        <v>-2.922957379072999</v>
      </c>
      <c r="N11" s="91">
        <f>'Occ T1'!I88</f>
        <v>-0.19905389562788756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-1.3949016979517337</v>
      </c>
      <c r="N13" s="91">
        <f>'Occ T2'!I176</f>
        <v>-0.29473645861428643</v>
      </c>
    </row>
    <row r="14" spans="1:14" x14ac:dyDescent="0.2">
      <c r="L14" s="91" t="str">
        <f>'Occ T3'!A44</f>
        <v>81 Process, plant and machine operatives</v>
      </c>
      <c r="M14" s="91">
        <f>'Occ T2'!H175</f>
        <v>-2.7242175953388847</v>
      </c>
      <c r="N14" s="91">
        <f>'Occ T2'!I175</f>
        <v>-0.40602137923199111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-2.0260483267595442</v>
      </c>
      <c r="N15" s="91">
        <f>'Occ T1'!I87</f>
        <v>-0.34622824711120215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2.0100690090211426</v>
      </c>
      <c r="N17" s="91">
        <f>'Occ T2'!I174</f>
        <v>1.4459682312539357</v>
      </c>
    </row>
    <row r="18" spans="12:14" x14ac:dyDescent="0.2">
      <c r="L18" s="91" t="str">
        <f>'Occ T3'!A40</f>
        <v>71 Sales occupations</v>
      </c>
      <c r="M18" s="91">
        <f>'Occ T2'!H173</f>
        <v>-0.5545003930730763</v>
      </c>
      <c r="N18" s="91">
        <f>'Occ T2'!I173</f>
        <v>-0.59601850076105301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2.7940897076228488E-2</v>
      </c>
      <c r="N19" s="91">
        <f>'Occ T1'!I86</f>
        <v>-4.8668674947993651E-2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1.6486028921525397</v>
      </c>
      <c r="N21" s="91">
        <f>'Occ T2'!I172</f>
        <v>-1.4548570874228228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2.0592505116436399</v>
      </c>
      <c r="N22" s="91">
        <f>'Occ T2'!I171</f>
        <v>-1.3065793920955637</v>
      </c>
    </row>
    <row r="23" spans="12:14" x14ac:dyDescent="0.2">
      <c r="L23" s="91" t="str">
        <f>'Occ T3'!A35</f>
        <v>61 Caring personal service occupations</v>
      </c>
      <c r="M23" s="91">
        <f>'Occ T2'!H170</f>
        <v>0.24159808160038043</v>
      </c>
      <c r="N23" s="91">
        <f>'Occ T2'!I170</f>
        <v>0.82873978682487248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0.66127115295468997</v>
      </c>
      <c r="N24" s="91">
        <f>'Occ T1'!I85</f>
        <v>0.36444011342477989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-3.3436904314817051</v>
      </c>
      <c r="N26" s="91">
        <f>'Occ T2'!I169</f>
        <v>-0.26748629655415357</v>
      </c>
    </row>
    <row r="27" spans="12:14" x14ac:dyDescent="0.2">
      <c r="L27" s="91" t="str">
        <f>'Occ T3'!A31</f>
        <v>53 Skilled construction and building trades</v>
      </c>
      <c r="M27" s="91">
        <f>'Occ T2'!H168</f>
        <v>-3.6855064113967884</v>
      </c>
      <c r="N27" s="91">
        <f>'Occ T2'!I168</f>
        <v>-1.2781273846991015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-1.7656650370114546</v>
      </c>
      <c r="N28" s="91">
        <f>'Occ T2'!I167</f>
        <v>-0.77982630326264291</v>
      </c>
    </row>
    <row r="29" spans="12:14" x14ac:dyDescent="0.2">
      <c r="L29" s="91" t="str">
        <f>'Occ T3'!A29</f>
        <v>51 Skilled agricultural and related trades</v>
      </c>
      <c r="M29" s="91">
        <f>'Occ T2'!H166</f>
        <v>-3.1135535000333059</v>
      </c>
      <c r="N29" s="91">
        <f>'Occ T2'!I166</f>
        <v>0.70603510987639062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-2.8470437193044318</v>
      </c>
      <c r="N30" s="91">
        <f>'Occ T1'!I84</f>
        <v>-0.66896152649422724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-2.1192254409351352</v>
      </c>
      <c r="N32" s="91">
        <f>'Occ T2'!I165</f>
        <v>-2.3291345693003285</v>
      </c>
    </row>
    <row r="33" spans="12:14" x14ac:dyDescent="0.2">
      <c r="L33" s="91" t="str">
        <f>'Occ T3'!A25</f>
        <v>41 Administrative occupations</v>
      </c>
      <c r="M33" s="91">
        <f>'Occ T2'!H164</f>
        <v>0.75766391784821696</v>
      </c>
      <c r="N33" s="91">
        <f>'Occ T2'!I164</f>
        <v>0.25355482316855582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0.22794548248741275</v>
      </c>
      <c r="N34" s="91">
        <f>'Occ T1'!I83</f>
        <v>-0.12742123542591743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2.9799154635321345</v>
      </c>
      <c r="N36" s="91">
        <f>'Occ T2'!I163</f>
        <v>0.3727756750487865</v>
      </c>
    </row>
    <row r="37" spans="12:14" x14ac:dyDescent="0.2">
      <c r="L37" s="91" t="str">
        <f>'Occ T3'!A21</f>
        <v>34 Culture, media and sports occupations</v>
      </c>
      <c r="M37" s="91">
        <f>'Occ T2'!H162</f>
        <v>4.5627890488825873</v>
      </c>
      <c r="N37" s="91">
        <f>'Occ T2'!I162</f>
        <v>-0.59448314087893195</v>
      </c>
    </row>
    <row r="38" spans="12:14" x14ac:dyDescent="0.2">
      <c r="L38" s="91" t="str">
        <f>'Occ T3'!A20</f>
        <v>33 Protective service occupations</v>
      </c>
      <c r="M38" s="91">
        <f>'Occ T2'!H161</f>
        <v>2.3923314541381524</v>
      </c>
      <c r="N38" s="91">
        <f>'Occ T2'!I161</f>
        <v>-0.87354835424090505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3.6747446337770162</v>
      </c>
      <c r="N39" s="91">
        <f>'Occ T2'!I160</f>
        <v>4.2939009102959114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5.5698103242925345</v>
      </c>
      <c r="N40" s="91">
        <f>'Occ T2'!I159</f>
        <v>0.13096910629990521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3.6319490029270263</v>
      </c>
      <c r="N41" s="91">
        <f>'Occ T1'!I82</f>
        <v>0.86508220928498414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6.4388645131547184</v>
      </c>
      <c r="N43" s="91">
        <f>'Occ T2'!I158</f>
        <v>0.94831241021504642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2.4764626391776456</v>
      </c>
      <c r="N44" s="91">
        <f>'Occ T2'!I157</f>
        <v>0.2338422442020871</v>
      </c>
    </row>
    <row r="45" spans="12:14" x14ac:dyDescent="0.2">
      <c r="L45" s="91" t="str">
        <f>'Occ T3'!A13</f>
        <v>22 Health professionals</v>
      </c>
      <c r="M45" s="91">
        <f>'Occ T2'!H156</f>
        <v>3.789550623694149</v>
      </c>
      <c r="N45" s="91">
        <f>'Occ T2'!I156</f>
        <v>0.44269912951249157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5.2010627217888628</v>
      </c>
      <c r="N46" s="91">
        <f>'Occ T2'!I155</f>
        <v>2.2378004293557074</v>
      </c>
    </row>
    <row r="47" spans="12:14" x14ac:dyDescent="0.2">
      <c r="L47" s="114" t="str">
        <f>"["&amp;'Occ T3'!A11&amp;"]"</f>
        <v>[Professional occupations]</v>
      </c>
      <c r="M47" s="91">
        <f>'Occ T1'!H81</f>
        <v>4.6371648045755665</v>
      </c>
      <c r="N47" s="91">
        <f>'Occ T1'!I81</f>
        <v>1.0598323962386358</v>
      </c>
    </row>
    <row r="49" spans="12:14" x14ac:dyDescent="0.2">
      <c r="L49" s="107" t="str">
        <f>'Occ T3'!A9</f>
        <v>12 Other managers and proprietors</v>
      </c>
      <c r="M49" s="91">
        <f>'Occ T2'!H154</f>
        <v>2.053060425988007</v>
      </c>
      <c r="N49" s="91">
        <f>'Occ T2'!I154</f>
        <v>0.66199344294783913</v>
      </c>
    </row>
    <row r="50" spans="12:14" x14ac:dyDescent="0.2">
      <c r="L50" s="107" t="str">
        <f>'Occ T3'!A8</f>
        <v>11 Corporate managers and directors</v>
      </c>
      <c r="M50" s="91">
        <f>'Occ T2'!H153</f>
        <v>4.9336968496680011</v>
      </c>
      <c r="N50" s="91">
        <f>'Occ T2'!I153</f>
        <v>-0.19057316132745639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3.9964780565619806</v>
      </c>
      <c r="N51" s="91">
        <f>'Occ T1'!I80</f>
        <v>8.2337907311780256E-2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Yorkshire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18.54402572631642</v>
      </c>
      <c r="N82" s="94">
        <f>'Occ T2'!F119</f>
        <v>-2.444378337520476</v>
      </c>
    </row>
    <row r="83" spans="12:14" x14ac:dyDescent="0.2">
      <c r="L83" s="10" t="str">
        <f>name!D5</f>
        <v>12 Other managers and proprietors</v>
      </c>
      <c r="M83" s="94">
        <f>'Occ T2'!D9-'Occ T2'!B9</f>
        <v>3.7133098385521635</v>
      </c>
      <c r="N83" s="94">
        <f>'Occ T2'!F120</f>
        <v>3.9982346968260245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14.752352518737261</v>
      </c>
      <c r="N84" s="94">
        <f>'Occ T2'!F121</f>
        <v>25.937033391297291</v>
      </c>
    </row>
    <row r="85" spans="12:14" x14ac:dyDescent="0.2">
      <c r="L85" s="10" t="str">
        <f>name!D7</f>
        <v>22 Health professionals</v>
      </c>
      <c r="M85" s="94">
        <f>'Occ T2'!D11-'Occ T2'!B11</f>
        <v>9.1554342673245799</v>
      </c>
      <c r="N85" s="94">
        <f>'Occ T2'!F122</f>
        <v>3.695635300729208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6.405535870275628</v>
      </c>
      <c r="N86" s="94">
        <f>'Occ T2'!F123</f>
        <v>1.9838242157978883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21.654860235764239</v>
      </c>
      <c r="N87" s="94">
        <f>'Occ T2'!F124</f>
        <v>12.288088081786213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6.149619050300803</v>
      </c>
      <c r="N88" s="94">
        <f>'Occ T2'!F125</f>
        <v>0.51360345204095736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3.7231698576186112</v>
      </c>
      <c r="N89" s="94">
        <f>'Occ T2'!F126</f>
        <v>19.818276298430984</v>
      </c>
    </row>
    <row r="90" spans="12:14" x14ac:dyDescent="0.2">
      <c r="L90" s="10" t="str">
        <f>name!D12</f>
        <v>33 Protective service occupations</v>
      </c>
      <c r="M90" s="94">
        <f>'Occ T2'!D16-'Occ T2'!B16</f>
        <v>1.5371017810099694</v>
      </c>
      <c r="N90" s="94">
        <f>'Occ T2'!F127</f>
        <v>-1.7001528896635936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3.7924979232993365</v>
      </c>
      <c r="N91" s="94">
        <f>'Occ T2'!F128</f>
        <v>-1.6227086797900121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9.849684022542192</v>
      </c>
      <c r="N92" s="94">
        <f>'Occ T2'!F129</f>
        <v>4.1403592952262898</v>
      </c>
    </row>
    <row r="93" spans="12:14" x14ac:dyDescent="0.2">
      <c r="L93" s="10" t="str">
        <f>name!D15</f>
        <v>41 Administrative occupations</v>
      </c>
      <c r="M93" s="94">
        <f>'Occ T2'!D19-'Occ T2'!B19</f>
        <v>4.7740043417530273</v>
      </c>
      <c r="N93" s="94">
        <f>'Occ T2'!F130</f>
        <v>4.9903766011795199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-3.0131895695323685</v>
      </c>
      <c r="N94" s="94">
        <f>'Occ T2'!F131</f>
        <v>-7.9371071011784515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-1.8255898556077597</v>
      </c>
      <c r="N95" s="94">
        <f>'Occ T2'!F132</f>
        <v>1.1858730735552285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-3.88355283982537</v>
      </c>
      <c r="N96" s="94">
        <f>'Occ T2'!F133</f>
        <v>-4.6189199653832347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-7.2043388487290514</v>
      </c>
      <c r="N97" s="94">
        <f>'Occ T2'!F134</f>
        <v>-6.1209565258721952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-3.9435394415073901</v>
      </c>
      <c r="N98" s="94">
        <f>'Occ T2'!F135</f>
        <v>-0.83783366709371876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1.071630818968103</v>
      </c>
      <c r="N99" s="94">
        <f>'Occ T2'!F136</f>
        <v>11.776033033651487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2.6538588034654396</v>
      </c>
      <c r="N100" s="94">
        <f>'Occ T2'!F137</f>
        <v>-4.9036639422654176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0.10067139882085452</v>
      </c>
      <c r="N101" s="94">
        <f>'Occ T2'!F138</f>
        <v>-0.25306761796052357</v>
      </c>
    </row>
    <row r="102" spans="12:14" x14ac:dyDescent="0.2">
      <c r="L102" s="10" t="str">
        <f>name!D24</f>
        <v>71 Sales occupations</v>
      </c>
      <c r="M102" s="94">
        <f>'Occ T2'!D28-'Occ T2'!B28</f>
        <v>-2.192935205765977</v>
      </c>
      <c r="N102" s="94">
        <f>'Occ T2'!F139</f>
        <v>-6.6714189791423308</v>
      </c>
    </row>
    <row r="103" spans="12:14" x14ac:dyDescent="0.2">
      <c r="L103" s="10" t="str">
        <f>name!D25</f>
        <v>72 Customer service occupations</v>
      </c>
      <c r="M103" s="94">
        <f>'Occ T2'!D29-'Occ T2'!B29</f>
        <v>2.3359391263606888</v>
      </c>
      <c r="N103" s="94">
        <f>'Occ T2'!F140</f>
        <v>5.926063632486553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-5.5805626653754956</v>
      </c>
      <c r="N104" s="94">
        <f>'Occ T2'!F141</f>
        <v>-2.2309403632032669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-3.1591409418063563</v>
      </c>
      <c r="N105" s="94">
        <f>'Occ T2'!F142</f>
        <v>-1.8804199422376868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-5.1875762741263394</v>
      </c>
      <c r="N106" s="94">
        <f>'Occ T2'!F143</f>
        <v>21.190140040617816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-14.278269938832906</v>
      </c>
      <c r="N107" s="94">
        <f>'Occ T2'!F144</f>
        <v>-24.774973102314704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59.944999999999936</v>
      </c>
      <c r="N109" s="94">
        <f>'Occ T2'!F146</f>
        <v>51.447000000000116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Yorkshire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22.257335564868583</v>
      </c>
      <c r="N153" s="94">
        <f>'Occ T1'!H8</f>
        <v>1.5538563593055557</v>
      </c>
    </row>
    <row r="154" spans="1:14" x14ac:dyDescent="0.2">
      <c r="L154" s="10" t="str">
        <f>name!E5</f>
        <v>Professional occupations</v>
      </c>
      <c r="M154" s="94">
        <f>'Occ T1'!D9-'Occ T1'!B9</f>
        <v>51.968182892101709</v>
      </c>
      <c r="N154" s="94">
        <f>'Occ T1'!H9</f>
        <v>43.904580989610622</v>
      </c>
    </row>
    <row r="155" spans="1:14" x14ac:dyDescent="0.2">
      <c r="L155" s="10" t="str">
        <f>name!E6</f>
        <v>Associate professional occupations</v>
      </c>
      <c r="M155" s="94">
        <f>'Occ T1'!D10-'Occ T1'!B10</f>
        <v>25.052072634770923</v>
      </c>
      <c r="N155" s="94">
        <f>'Occ T1'!H10</f>
        <v>21.149377476244609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1.7608147722206411</v>
      </c>
      <c r="N156" s="94">
        <f>'Occ T1'!H11</f>
        <v>-2.946730499998921</v>
      </c>
    </row>
    <row r="157" spans="1:14" x14ac:dyDescent="0.2">
      <c r="L157" s="10" t="str">
        <f>name!E8</f>
        <v>Skilled trades occupations</v>
      </c>
      <c r="M157" s="94">
        <f>'Occ T1'!D12-'Occ T1'!B12</f>
        <v>-16.857020985669564</v>
      </c>
      <c r="N157" s="94">
        <f>'Occ T1'!H12</f>
        <v>-10.39183708479392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3.8261610212543928</v>
      </c>
      <c r="N158" s="94">
        <f>'Occ T1'!H13</f>
        <v>6.6193014734255371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0.14300392059470823</v>
      </c>
      <c r="N159" s="94">
        <f>'Occ T1'!H14</f>
        <v>-0.74535534665577075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-8.7397036071818661</v>
      </c>
      <c r="N160" s="94">
        <f>'Occ T1'!H15</f>
        <v>-4.1113603054409396</v>
      </c>
    </row>
    <row r="161" spans="12:14" x14ac:dyDescent="0.2">
      <c r="L161" s="10" t="str">
        <f>name!E12</f>
        <v>Elementary occupations</v>
      </c>
      <c r="M161" s="94">
        <f>'Occ T1'!D16-'Occ T1'!B16</f>
        <v>-19.465846212959235</v>
      </c>
      <c r="N161" s="94">
        <f>'Occ T1'!H16</f>
        <v>-3.5848330616968838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59.945000000000164</v>
      </c>
      <c r="N163" s="94">
        <f>'Occ T1'!H18</f>
        <v>51.446999999999889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Yorkshire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85.258577195959845</v>
      </c>
      <c r="N5" s="87">
        <f>SUM(N6:N7)</f>
        <v>92.623557992818917</v>
      </c>
      <c r="O5" s="87">
        <f t="shared" ref="O5:AL5" si="1">SUM(O6:O7)</f>
        <v>96.593620847752916</v>
      </c>
      <c r="P5" s="87">
        <f t="shared" si="1"/>
        <v>96.283559531684062</v>
      </c>
      <c r="Q5" s="87">
        <f t="shared" si="1"/>
        <v>96.339994823958506</v>
      </c>
      <c r="R5" s="87">
        <f t="shared" si="1"/>
        <v>102.83046228241915</v>
      </c>
      <c r="S5" s="87">
        <f t="shared" si="1"/>
        <v>107.53296617443166</v>
      </c>
      <c r="T5" s="87">
        <f t="shared" si="1"/>
        <v>112.59059332218715</v>
      </c>
      <c r="U5" s="87">
        <f t="shared" si="1"/>
        <v>113.87491395263001</v>
      </c>
      <c r="V5" s="87">
        <f t="shared" si="1"/>
        <v>118.19486305699743</v>
      </c>
      <c r="W5" s="87">
        <f t="shared" si="1"/>
        <v>125.08779784728773</v>
      </c>
      <c r="X5" s="87">
        <f t="shared" si="1"/>
        <v>112.22340813348987</v>
      </c>
      <c r="Y5" s="87">
        <f t="shared" si="1"/>
        <v>112.72811783720363</v>
      </c>
      <c r="Z5" s="87">
        <f t="shared" si="1"/>
        <v>113.66113321208093</v>
      </c>
      <c r="AA5" s="87">
        <f t="shared" si="1"/>
        <v>114.79257797587522</v>
      </c>
      <c r="AB5" s="87">
        <f t="shared" si="1"/>
        <v>115.82603046988827</v>
      </c>
      <c r="AC5" s="87">
        <f t="shared" si="1"/>
        <v>116.79543574749907</v>
      </c>
      <c r="AD5" s="87">
        <f t="shared" si="1"/>
        <v>117.76751083402337</v>
      </c>
      <c r="AE5" s="87">
        <f t="shared" si="1"/>
        <v>118.79034435925729</v>
      </c>
      <c r="AF5" s="87">
        <f t="shared" si="1"/>
        <v>119.83054962404705</v>
      </c>
      <c r="AG5" s="87">
        <f t="shared" si="1"/>
        <v>120.95630832304673</v>
      </c>
      <c r="AH5" s="87">
        <f t="shared" si="1"/>
        <v>122.06599180644396</v>
      </c>
      <c r="AI5" s="87">
        <f t="shared" si="1"/>
        <v>123.15489111088866</v>
      </c>
      <c r="AJ5" s="87">
        <f t="shared" si="1"/>
        <v>124.26429966281788</v>
      </c>
      <c r="AK5" s="87">
        <f t="shared" si="1"/>
        <v>125.37003184526495</v>
      </c>
      <c r="AL5" s="87">
        <f t="shared" si="1"/>
        <v>126.64165420659329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57.167895871431909</v>
      </c>
      <c r="N6" s="11">
        <v>61.611059288625199</v>
      </c>
      <c r="O6" s="11">
        <v>64.588020215465534</v>
      </c>
      <c r="P6" s="11">
        <v>64.632476034358135</v>
      </c>
      <c r="Q6" s="11">
        <v>62.392302212807472</v>
      </c>
      <c r="R6" s="11">
        <v>68.112195727048515</v>
      </c>
      <c r="S6" s="11">
        <v>73.737017774723583</v>
      </c>
      <c r="T6" s="11">
        <v>76.602450875647335</v>
      </c>
      <c r="U6" s="11">
        <v>78.534362774402709</v>
      </c>
      <c r="V6" s="11">
        <v>80.699441391628952</v>
      </c>
      <c r="W6" s="11">
        <v>86.656221453364935</v>
      </c>
      <c r="X6" s="11">
        <v>75.216278896590296</v>
      </c>
      <c r="Y6" s="11">
        <v>75.620920073516032</v>
      </c>
      <c r="Z6" s="11">
        <v>76.246508116599614</v>
      </c>
      <c r="AA6" s="11">
        <v>76.977904256165857</v>
      </c>
      <c r="AB6" s="11">
        <v>77.625810969325485</v>
      </c>
      <c r="AC6" s="11">
        <v>78.231911131996256</v>
      </c>
      <c r="AD6" s="11">
        <v>78.825710799498538</v>
      </c>
      <c r="AE6" s="11">
        <v>79.453011021770649</v>
      </c>
      <c r="AF6" s="11">
        <v>80.084396023295383</v>
      </c>
      <c r="AG6" s="11">
        <v>80.775819000344441</v>
      </c>
      <c r="AH6" s="11">
        <v>81.44912428726299</v>
      </c>
      <c r="AI6" s="11">
        <v>82.120783765408788</v>
      </c>
      <c r="AJ6" s="11">
        <v>82.810454021799217</v>
      </c>
      <c r="AK6" s="11">
        <v>83.495736682709833</v>
      </c>
      <c r="AL6" s="11">
        <v>84.211843115844459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28.090681324527932</v>
      </c>
      <c r="N7" s="11">
        <v>31.012498704193725</v>
      </c>
      <c r="O7" s="11">
        <v>32.005600632287383</v>
      </c>
      <c r="P7" s="11">
        <v>31.651083497325935</v>
      </c>
      <c r="Q7" s="11">
        <v>33.947692611151027</v>
      </c>
      <c r="R7" s="11">
        <v>34.71826655537064</v>
      </c>
      <c r="S7" s="11">
        <v>33.795948399708088</v>
      </c>
      <c r="T7" s="11">
        <v>35.988142446539818</v>
      </c>
      <c r="U7" s="11">
        <v>35.340551178227301</v>
      </c>
      <c r="V7" s="11">
        <v>37.49542166536849</v>
      </c>
      <c r="W7" s="11">
        <v>38.431576393922803</v>
      </c>
      <c r="X7" s="11">
        <v>37.00712923689958</v>
      </c>
      <c r="Y7" s="11">
        <v>37.107197763687587</v>
      </c>
      <c r="Z7" s="11">
        <v>37.41462509548132</v>
      </c>
      <c r="AA7" s="11">
        <v>37.814673719709361</v>
      </c>
      <c r="AB7" s="11">
        <v>38.200219500562781</v>
      </c>
      <c r="AC7" s="11">
        <v>38.563524615502814</v>
      </c>
      <c r="AD7" s="11">
        <v>38.941800034524825</v>
      </c>
      <c r="AE7" s="11">
        <v>39.337333337486641</v>
      </c>
      <c r="AF7" s="11">
        <v>39.746153600751661</v>
      </c>
      <c r="AG7" s="11">
        <v>40.180489322702286</v>
      </c>
      <c r="AH7" s="11">
        <v>40.616867519180971</v>
      </c>
      <c r="AI7" s="11">
        <v>41.034107345479875</v>
      </c>
      <c r="AJ7" s="11">
        <v>41.453845641018667</v>
      </c>
      <c r="AK7" s="11">
        <v>41.874295162555107</v>
      </c>
      <c r="AL7" s="11">
        <v>42.429811090748828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199.8938180984735</v>
      </c>
      <c r="N9" s="87">
        <f>SUM(N10:N13)</f>
        <v>192.65833928817045</v>
      </c>
      <c r="O9" s="87">
        <f t="shared" ref="O9:AL9" si="3">SUM(O10:O13)</f>
        <v>199.56223198321914</v>
      </c>
      <c r="P9" s="87">
        <f t="shared" si="3"/>
        <v>201.97142768739118</v>
      </c>
      <c r="Q9" s="87">
        <f t="shared" si="3"/>
        <v>201.20180410383441</v>
      </c>
      <c r="R9" s="87">
        <f t="shared" si="3"/>
        <v>204.29189104282887</v>
      </c>
      <c r="S9" s="87">
        <f t="shared" si="3"/>
        <v>219.00817823374368</v>
      </c>
      <c r="T9" s="87">
        <f t="shared" si="3"/>
        <v>217.9708908964906</v>
      </c>
      <c r="U9" s="87">
        <f t="shared" si="3"/>
        <v>233.21283767567405</v>
      </c>
      <c r="V9" s="87">
        <f t="shared" si="3"/>
        <v>238.78887159958271</v>
      </c>
      <c r="W9" s="87">
        <f t="shared" si="3"/>
        <v>256.26007393493057</v>
      </c>
      <c r="X9" s="87">
        <f t="shared" si="3"/>
        <v>260.52511758406587</v>
      </c>
      <c r="Y9" s="87">
        <f t="shared" si="3"/>
        <v>262.29851537378551</v>
      </c>
      <c r="Z9" s="87">
        <f t="shared" si="3"/>
        <v>265.05287682995868</v>
      </c>
      <c r="AA9" s="87">
        <f t="shared" si="3"/>
        <v>268.21085934583994</v>
      </c>
      <c r="AB9" s="87">
        <f t="shared" si="3"/>
        <v>271.05273353837492</v>
      </c>
      <c r="AC9" s="87">
        <f t="shared" si="3"/>
        <v>273.74572054621802</v>
      </c>
      <c r="AD9" s="87">
        <f t="shared" si="3"/>
        <v>276.47500156911372</v>
      </c>
      <c r="AE9" s="87">
        <f t="shared" si="3"/>
        <v>279.3922459436784</v>
      </c>
      <c r="AF9" s="87">
        <f t="shared" si="3"/>
        <v>282.27529593385708</v>
      </c>
      <c r="AG9" s="87">
        <f t="shared" si="3"/>
        <v>285.32525147198925</v>
      </c>
      <c r="AH9" s="87">
        <f t="shared" si="3"/>
        <v>288.27468395930697</v>
      </c>
      <c r="AI9" s="87">
        <f t="shared" si="3"/>
        <v>291.23267821301164</v>
      </c>
      <c r="AJ9" s="87">
        <f t="shared" si="3"/>
        <v>294.19880822108911</v>
      </c>
      <c r="AK9" s="87">
        <f t="shared" si="3"/>
        <v>297.18785642110765</v>
      </c>
      <c r="AL9" s="87">
        <f t="shared" si="3"/>
        <v>300.1646549245412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48.012705817275879</v>
      </c>
      <c r="N10" s="11">
        <v>45.27723941012961</v>
      </c>
      <c r="O10" s="11">
        <v>49.783921768891005</v>
      </c>
      <c r="P10" s="11">
        <v>46.835414246433345</v>
      </c>
      <c r="Q10" s="11">
        <v>49.966269505763506</v>
      </c>
      <c r="R10" s="11">
        <v>51.126146735683214</v>
      </c>
      <c r="S10" s="11">
        <v>54.565379196982782</v>
      </c>
      <c r="T10" s="11">
        <v>55.387858636267175</v>
      </c>
      <c r="U10" s="11">
        <v>60.851077491889754</v>
      </c>
      <c r="V10" s="11">
        <v>61.389845078346667</v>
      </c>
      <c r="W10" s="11">
        <v>65.878499254420475</v>
      </c>
      <c r="X10" s="11">
        <v>76.208054406066395</v>
      </c>
      <c r="Y10" s="11">
        <v>77.063177223820148</v>
      </c>
      <c r="Z10" s="11">
        <v>78.144709042918876</v>
      </c>
      <c r="AA10" s="11">
        <v>79.394417483438303</v>
      </c>
      <c r="AB10" s="11">
        <v>80.498071894400127</v>
      </c>
      <c r="AC10" s="11">
        <v>81.543564347484789</v>
      </c>
      <c r="AD10" s="11">
        <v>82.618331426400218</v>
      </c>
      <c r="AE10" s="11">
        <v>83.742942235539289</v>
      </c>
      <c r="AF10" s="11">
        <v>84.84098093183357</v>
      </c>
      <c r="AG10" s="11">
        <v>86.001024005571907</v>
      </c>
      <c r="AH10" s="11">
        <v>87.135310790972639</v>
      </c>
      <c r="AI10" s="11">
        <v>88.298226581471468</v>
      </c>
      <c r="AJ10" s="11">
        <v>89.445076872920595</v>
      </c>
      <c r="AK10" s="11">
        <v>90.63198935861611</v>
      </c>
      <c r="AL10" s="11">
        <v>91.815532645717767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39.901105367430191</v>
      </c>
      <c r="N11" s="11">
        <v>41.347242687697758</v>
      </c>
      <c r="O11" s="11">
        <v>41.303868570737841</v>
      </c>
      <c r="P11" s="11">
        <v>42.805394320847249</v>
      </c>
      <c r="Q11" s="11">
        <v>42.043822430568703</v>
      </c>
      <c r="R11" s="11">
        <v>44.793326128243443</v>
      </c>
      <c r="S11" s="11">
        <v>46.37495517467746</v>
      </c>
      <c r="T11" s="11">
        <v>46.883845596947182</v>
      </c>
      <c r="U11" s="11">
        <v>48.688207902965402</v>
      </c>
      <c r="V11" s="11">
        <v>52.771857296306187</v>
      </c>
      <c r="W11" s="11">
        <v>53.948760395568023</v>
      </c>
      <c r="X11" s="11">
        <v>51.267367222526502</v>
      </c>
      <c r="Y11" s="11">
        <v>51.580898748417617</v>
      </c>
      <c r="Z11" s="11">
        <v>52.052164190119377</v>
      </c>
      <c r="AA11" s="11">
        <v>52.567552157333516</v>
      </c>
      <c r="AB11" s="11">
        <v>53.022742433604385</v>
      </c>
      <c r="AC11" s="11">
        <v>53.461664593295332</v>
      </c>
      <c r="AD11" s="11">
        <v>53.894880218545858</v>
      </c>
      <c r="AE11" s="11">
        <v>54.380378184557571</v>
      </c>
      <c r="AF11" s="11">
        <v>54.830632451975092</v>
      </c>
      <c r="AG11" s="11">
        <v>55.327345149062424</v>
      </c>
      <c r="AH11" s="11">
        <v>55.802593009623315</v>
      </c>
      <c r="AI11" s="11">
        <v>56.275074446604975</v>
      </c>
      <c r="AJ11" s="11">
        <v>56.754905800877701</v>
      </c>
      <c r="AK11" s="11">
        <v>57.211475909209888</v>
      </c>
      <c r="AL11" s="11">
        <v>57.644395696297231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50.467834895395661</v>
      </c>
      <c r="N12" s="11">
        <v>48.011492592209535</v>
      </c>
      <c r="O12" s="11">
        <v>48.789327260800789</v>
      </c>
      <c r="P12" s="11">
        <v>50.525197103060016</v>
      </c>
      <c r="Q12" s="11">
        <v>49.772538145503994</v>
      </c>
      <c r="R12" s="11">
        <v>49.231783331321296</v>
      </c>
      <c r="S12" s="11">
        <v>52.192505896531792</v>
      </c>
      <c r="T12" s="11">
        <v>49.320672051899244</v>
      </c>
      <c r="U12" s="11">
        <v>52.12586327585057</v>
      </c>
      <c r="V12" s="11">
        <v>53.072970496239741</v>
      </c>
      <c r="W12" s="11">
        <v>55.637319201596924</v>
      </c>
      <c r="X12" s="11">
        <v>52.85070859075423</v>
      </c>
      <c r="Y12" s="11">
        <v>52.961444461440081</v>
      </c>
      <c r="Z12" s="11">
        <v>53.310902465610091</v>
      </c>
      <c r="AA12" s="11">
        <v>53.721142247282749</v>
      </c>
      <c r="AB12" s="11">
        <v>54.085792370111882</v>
      </c>
      <c r="AC12" s="11">
        <v>54.396081288200072</v>
      </c>
      <c r="AD12" s="11">
        <v>54.713916594729895</v>
      </c>
      <c r="AE12" s="11">
        <v>55.064421430106307</v>
      </c>
      <c r="AF12" s="11">
        <v>55.447714767792746</v>
      </c>
      <c r="AG12" s="11">
        <v>55.818786980675874</v>
      </c>
      <c r="AH12" s="11">
        <v>56.180562967386017</v>
      </c>
      <c r="AI12" s="11">
        <v>56.540971053704979</v>
      </c>
      <c r="AJ12" s="11">
        <v>56.912844984189071</v>
      </c>
      <c r="AK12" s="11">
        <v>57.271373415155445</v>
      </c>
      <c r="AL12" s="11">
        <v>57.621143417394812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61.512172018371743</v>
      </c>
      <c r="N13" s="11">
        <v>58.022364598133542</v>
      </c>
      <c r="O13" s="11">
        <v>59.6851143827895</v>
      </c>
      <c r="P13" s="11">
        <v>61.805422017050581</v>
      </c>
      <c r="Q13" s="11">
        <v>59.419174021998202</v>
      </c>
      <c r="R13" s="11">
        <v>59.14063484758092</v>
      </c>
      <c r="S13" s="11">
        <v>65.875337965551637</v>
      </c>
      <c r="T13" s="11">
        <v>66.378514611377</v>
      </c>
      <c r="U13" s="11">
        <v>71.547689004968319</v>
      </c>
      <c r="V13" s="11">
        <v>71.55419872869011</v>
      </c>
      <c r="W13" s="11">
        <v>80.795495083345159</v>
      </c>
      <c r="X13" s="11">
        <v>80.198987364718732</v>
      </c>
      <c r="Y13" s="11">
        <v>80.692994940107667</v>
      </c>
      <c r="Z13" s="11">
        <v>81.545101131310318</v>
      </c>
      <c r="AA13" s="11">
        <v>82.527747457785381</v>
      </c>
      <c r="AB13" s="11">
        <v>83.446126840258529</v>
      </c>
      <c r="AC13" s="11">
        <v>84.344410317237859</v>
      </c>
      <c r="AD13" s="11">
        <v>85.24787332943778</v>
      </c>
      <c r="AE13" s="11">
        <v>86.204504093475222</v>
      </c>
      <c r="AF13" s="11">
        <v>87.155967782255658</v>
      </c>
      <c r="AG13" s="11">
        <v>88.17809533667905</v>
      </c>
      <c r="AH13" s="11">
        <v>89.156217191324998</v>
      </c>
      <c r="AI13" s="11">
        <v>90.118406131230188</v>
      </c>
      <c r="AJ13" s="11">
        <v>91.085980563101757</v>
      </c>
      <c r="AK13" s="11">
        <v>92.073017738126197</v>
      </c>
      <c r="AL13" s="11">
        <v>93.083583165131373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122.75017736826378</v>
      </c>
      <c r="N15" s="87">
        <f>SUM(N16:N20)</f>
        <v>121.97625697816427</v>
      </c>
      <c r="O15" s="87">
        <f t="shared" ref="O15:AL15" si="5">SUM(O16:O20)</f>
        <v>127.85300290679112</v>
      </c>
      <c r="P15" s="87">
        <f t="shared" si="5"/>
        <v>125.25580436367636</v>
      </c>
      <c r="Q15" s="87">
        <f t="shared" si="5"/>
        <v>126.31989653978441</v>
      </c>
      <c r="R15" s="87">
        <f t="shared" si="5"/>
        <v>128.29035069613411</v>
      </c>
      <c r="S15" s="87">
        <f t="shared" si="5"/>
        <v>135.20559448183161</v>
      </c>
      <c r="T15" s="87">
        <f t="shared" si="5"/>
        <v>137.99420429156564</v>
      </c>
      <c r="U15" s="87">
        <f t="shared" si="5"/>
        <v>143.58125096896077</v>
      </c>
      <c r="V15" s="87">
        <f t="shared" si="5"/>
        <v>142.4048305406516</v>
      </c>
      <c r="W15" s="87">
        <f t="shared" si="5"/>
        <v>153.34242333090504</v>
      </c>
      <c r="X15" s="87">
        <f t="shared" si="5"/>
        <v>154.1728996902944</v>
      </c>
      <c r="Y15" s="87">
        <f t="shared" si="5"/>
        <v>154.85901778454695</v>
      </c>
      <c r="Z15" s="87">
        <f t="shared" si="5"/>
        <v>156.24436331163827</v>
      </c>
      <c r="AA15" s="87">
        <f t="shared" si="5"/>
        <v>157.89438690394155</v>
      </c>
      <c r="AB15" s="87">
        <f t="shared" si="5"/>
        <v>159.36235930199808</v>
      </c>
      <c r="AC15" s="87">
        <f t="shared" si="5"/>
        <v>160.77019987193324</v>
      </c>
      <c r="AD15" s="87">
        <f t="shared" si="5"/>
        <v>162.15367781857151</v>
      </c>
      <c r="AE15" s="87">
        <f t="shared" si="5"/>
        <v>163.63615131050517</v>
      </c>
      <c r="AF15" s="87">
        <f t="shared" si="5"/>
        <v>165.1305778020666</v>
      </c>
      <c r="AG15" s="87">
        <f t="shared" si="5"/>
        <v>166.75020712597674</v>
      </c>
      <c r="AH15" s="87">
        <f t="shared" si="5"/>
        <v>168.28982010739711</v>
      </c>
      <c r="AI15" s="87">
        <f t="shared" si="5"/>
        <v>169.8139738195824</v>
      </c>
      <c r="AJ15" s="87">
        <f t="shared" si="5"/>
        <v>171.32532880502848</v>
      </c>
      <c r="AK15" s="87">
        <f t="shared" si="5"/>
        <v>172.89916804559817</v>
      </c>
      <c r="AL15" s="87">
        <f t="shared" si="5"/>
        <v>174.49180080714964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20.10086910955755</v>
      </c>
      <c r="N16" s="11">
        <v>19.589445075527721</v>
      </c>
      <c r="O16" s="11">
        <v>21.48264100828527</v>
      </c>
      <c r="P16" s="11">
        <v>21.031887628627658</v>
      </c>
      <c r="Q16" s="11">
        <v>19.71889068036225</v>
      </c>
      <c r="R16" s="11">
        <v>19.755281606090492</v>
      </c>
      <c r="S16" s="11">
        <v>20.825814316399725</v>
      </c>
      <c r="T16" s="11">
        <v>23.594726335856993</v>
      </c>
      <c r="U16" s="11">
        <v>24.812896874766952</v>
      </c>
      <c r="V16" s="11">
        <v>23.661537063122232</v>
      </c>
      <c r="W16" s="11">
        <v>25.904900656391295</v>
      </c>
      <c r="X16" s="11">
        <v>23.450332553890984</v>
      </c>
      <c r="Y16" s="11">
        <v>23.619512322719373</v>
      </c>
      <c r="Z16" s="11">
        <v>23.834116952256313</v>
      </c>
      <c r="AA16" s="11">
        <v>24.083327469982002</v>
      </c>
      <c r="AB16" s="11">
        <v>24.298291850589944</v>
      </c>
      <c r="AC16" s="11">
        <v>24.515508742720098</v>
      </c>
      <c r="AD16" s="11">
        <v>24.709127931217242</v>
      </c>
      <c r="AE16" s="11">
        <v>24.910987080018305</v>
      </c>
      <c r="AF16" s="11">
        <v>25.113632533990433</v>
      </c>
      <c r="AG16" s="11">
        <v>25.3425294491004</v>
      </c>
      <c r="AH16" s="11">
        <v>25.554790490419101</v>
      </c>
      <c r="AI16" s="11">
        <v>25.785741633356327</v>
      </c>
      <c r="AJ16" s="11">
        <v>25.994367760259347</v>
      </c>
      <c r="AK16" s="11">
        <v>26.21689502295138</v>
      </c>
      <c r="AL16" s="11">
        <v>26.418504108432252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15.480109466416685</v>
      </c>
      <c r="N17" s="11">
        <v>18.587054296119749</v>
      </c>
      <c r="O17" s="11">
        <v>18.081670757920964</v>
      </c>
      <c r="P17" s="11">
        <v>17.737048044713397</v>
      </c>
      <c r="Q17" s="11">
        <v>17.952940523121406</v>
      </c>
      <c r="R17" s="11">
        <v>18.828003929054212</v>
      </c>
      <c r="S17" s="11">
        <v>19.379229904839281</v>
      </c>
      <c r="T17" s="11">
        <v>18.73320049252052</v>
      </c>
      <c r="U17" s="11">
        <v>21.258607089132262</v>
      </c>
      <c r="V17" s="11">
        <v>21.704674106551586</v>
      </c>
      <c r="W17" s="11">
        <v>22.551173786672823</v>
      </c>
      <c r="X17" s="11">
        <v>32.921985213499127</v>
      </c>
      <c r="Y17" s="11">
        <v>33.458483520038918</v>
      </c>
      <c r="Z17" s="11">
        <v>34.104709603480465</v>
      </c>
      <c r="AA17" s="11">
        <v>34.780109551109625</v>
      </c>
      <c r="AB17" s="11">
        <v>35.418227848431748</v>
      </c>
      <c r="AC17" s="11">
        <v>36.047099927657257</v>
      </c>
      <c r="AD17" s="11">
        <v>36.708405203087679</v>
      </c>
      <c r="AE17" s="11">
        <v>37.379405585483561</v>
      </c>
      <c r="AF17" s="11">
        <v>38.071193229410447</v>
      </c>
      <c r="AG17" s="11">
        <v>38.787143667931126</v>
      </c>
      <c r="AH17" s="11">
        <v>39.509031959882151</v>
      </c>
      <c r="AI17" s="11">
        <v>40.213195636091015</v>
      </c>
      <c r="AJ17" s="11">
        <v>40.919926794912747</v>
      </c>
      <c r="AK17" s="11">
        <v>41.633037590405031</v>
      </c>
      <c r="AL17" s="11">
        <v>42.369450085103807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12.169138376544062</v>
      </c>
      <c r="N18" s="11">
        <v>13.858879474655836</v>
      </c>
      <c r="O18" s="11">
        <v>13.861458030066556</v>
      </c>
      <c r="P18" s="11">
        <v>12.333053946988544</v>
      </c>
      <c r="Q18" s="11">
        <v>12.608120864612198</v>
      </c>
      <c r="R18" s="11">
        <v>12.249932559226396</v>
      </c>
      <c r="S18" s="11">
        <v>13.235501551323926</v>
      </c>
      <c r="T18" s="11">
        <v>12.481514978447773</v>
      </c>
      <c r="U18" s="11">
        <v>12.918562370257737</v>
      </c>
      <c r="V18" s="11">
        <v>12.704945142679662</v>
      </c>
      <c r="W18" s="11">
        <v>13.787034340236366</v>
      </c>
      <c r="X18" s="11">
        <v>11.232423656049976</v>
      </c>
      <c r="Y18" s="11">
        <v>11.254982914450963</v>
      </c>
      <c r="Z18" s="11">
        <v>11.314384979871312</v>
      </c>
      <c r="AA18" s="11">
        <v>11.383373529130422</v>
      </c>
      <c r="AB18" s="11">
        <v>11.450039009520147</v>
      </c>
      <c r="AC18" s="11">
        <v>11.51566881532332</v>
      </c>
      <c r="AD18" s="11">
        <v>11.571916353304223</v>
      </c>
      <c r="AE18" s="11">
        <v>11.629622106259403</v>
      </c>
      <c r="AF18" s="11">
        <v>11.68402067491931</v>
      </c>
      <c r="AG18" s="11">
        <v>11.740987431384626</v>
      </c>
      <c r="AH18" s="11">
        <v>11.801950684524092</v>
      </c>
      <c r="AI18" s="11">
        <v>11.872758677313415</v>
      </c>
      <c r="AJ18" s="11">
        <v>11.942231462728833</v>
      </c>
      <c r="AK18" s="11">
        <v>12.016479332697497</v>
      </c>
      <c r="AL18" s="11">
        <v>12.086881450572772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13.102584940301567</v>
      </c>
      <c r="N19" s="11">
        <v>12.867445229614063</v>
      </c>
      <c r="O19" s="11">
        <v>14.117071381294178</v>
      </c>
      <c r="P19" s="11">
        <v>14.49833903019222</v>
      </c>
      <c r="Q19" s="11">
        <v>14.769297578225213</v>
      </c>
      <c r="R19" s="11">
        <v>15.174222582095563</v>
      </c>
      <c r="S19" s="11">
        <v>17.225342964998365</v>
      </c>
      <c r="T19" s="11">
        <v>17.786909340842904</v>
      </c>
      <c r="U19" s="11">
        <v>18.244809353959941</v>
      </c>
      <c r="V19" s="11">
        <v>17.39008714554198</v>
      </c>
      <c r="W19" s="11">
        <v>18.9667205053949</v>
      </c>
      <c r="X19" s="11">
        <v>16.196943167929348</v>
      </c>
      <c r="Y19" s="11">
        <v>15.924315408364706</v>
      </c>
      <c r="Z19" s="11">
        <v>15.94772119483433</v>
      </c>
      <c r="AA19" s="11">
        <v>16.094570124147431</v>
      </c>
      <c r="AB19" s="11">
        <v>16.228123676963005</v>
      </c>
      <c r="AC19" s="11">
        <v>16.33684466919448</v>
      </c>
      <c r="AD19" s="11">
        <v>16.446311619545909</v>
      </c>
      <c r="AE19" s="11">
        <v>16.568912487784996</v>
      </c>
      <c r="AF19" s="11">
        <v>16.699822190350986</v>
      </c>
      <c r="AG19" s="11">
        <v>16.841880356423214</v>
      </c>
      <c r="AH19" s="11">
        <v>16.961538267118328</v>
      </c>
      <c r="AI19" s="11">
        <v>17.060085080153563</v>
      </c>
      <c r="AJ19" s="11">
        <v>17.148257872839174</v>
      </c>
      <c r="AK19" s="11">
        <v>17.227162494578184</v>
      </c>
      <c r="AL19" s="11">
        <v>17.344011825604888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61.897475475443912</v>
      </c>
      <c r="N20" s="11">
        <v>57.073432902246907</v>
      </c>
      <c r="O20" s="11">
        <v>60.310161729224156</v>
      </c>
      <c r="P20" s="11">
        <v>59.655475713154537</v>
      </c>
      <c r="Q20" s="11">
        <v>61.270646893463336</v>
      </c>
      <c r="R20" s="11">
        <v>62.28291001966744</v>
      </c>
      <c r="S20" s="11">
        <v>64.539705744270293</v>
      </c>
      <c r="T20" s="11">
        <v>65.397853143897436</v>
      </c>
      <c r="U20" s="11">
        <v>66.346375280843873</v>
      </c>
      <c r="V20" s="11">
        <v>66.943587082756139</v>
      </c>
      <c r="W20" s="11">
        <v>72.132594042209632</v>
      </c>
      <c r="X20" s="11">
        <v>70.371215098924964</v>
      </c>
      <c r="Y20" s="11">
        <v>70.601723618972983</v>
      </c>
      <c r="Z20" s="11">
        <v>71.043430581195835</v>
      </c>
      <c r="AA20" s="11">
        <v>71.553006229572063</v>
      </c>
      <c r="AB20" s="11">
        <v>71.967676916493247</v>
      </c>
      <c r="AC20" s="11">
        <v>72.355077717038085</v>
      </c>
      <c r="AD20" s="11">
        <v>72.717916711416464</v>
      </c>
      <c r="AE20" s="11">
        <v>73.147224050958911</v>
      </c>
      <c r="AF20" s="11">
        <v>73.561909173395421</v>
      </c>
      <c r="AG20" s="11">
        <v>74.037666221137371</v>
      </c>
      <c r="AH20" s="11">
        <v>74.462508705453445</v>
      </c>
      <c r="AI20" s="11">
        <v>74.882192792668093</v>
      </c>
      <c r="AJ20" s="11">
        <v>75.320544914288377</v>
      </c>
      <c r="AK20" s="11">
        <v>75.805593604966091</v>
      </c>
      <c r="AL20" s="11">
        <v>76.272953337435922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145.63929822979284</v>
      </c>
      <c r="N22" s="87">
        <f>SUM(N23:N24)</f>
        <v>144.96073249126314</v>
      </c>
      <c r="O22" s="87">
        <f t="shared" ref="O22:AL22" si="7">SUM(O23:O24)</f>
        <v>148.26847290018856</v>
      </c>
      <c r="P22" s="87">
        <f t="shared" si="7"/>
        <v>146.842150169832</v>
      </c>
      <c r="Q22" s="87">
        <f t="shared" si="7"/>
        <v>150.16606381556321</v>
      </c>
      <c r="R22" s="87">
        <f t="shared" si="7"/>
        <v>153.79165534303016</v>
      </c>
      <c r="S22" s="87">
        <f t="shared" si="7"/>
        <v>149.77520197264752</v>
      </c>
      <c r="T22" s="87">
        <f t="shared" si="7"/>
        <v>152.88096410108867</v>
      </c>
      <c r="U22" s="87">
        <f t="shared" si="7"/>
        <v>152.88596920492952</v>
      </c>
      <c r="V22" s="87">
        <f t="shared" si="7"/>
        <v>146.19385486627277</v>
      </c>
      <c r="W22" s="87">
        <f t="shared" si="7"/>
        <v>155.5524701152508</v>
      </c>
      <c r="X22" s="87">
        <f t="shared" si="7"/>
        <v>159.06369663134132</v>
      </c>
      <c r="Y22" s="87">
        <f t="shared" si="7"/>
        <v>159.00288252486638</v>
      </c>
      <c r="Z22" s="87">
        <f t="shared" si="7"/>
        <v>159.08208869040948</v>
      </c>
      <c r="AA22" s="87">
        <f t="shared" si="7"/>
        <v>159.3458556190181</v>
      </c>
      <c r="AB22" s="87">
        <f t="shared" si="7"/>
        <v>159.2771491171562</v>
      </c>
      <c r="AC22" s="87">
        <f t="shared" si="7"/>
        <v>158.9774297909818</v>
      </c>
      <c r="AD22" s="87">
        <f t="shared" si="7"/>
        <v>158.46539767977239</v>
      </c>
      <c r="AE22" s="87">
        <f t="shared" si="7"/>
        <v>157.73877123191403</v>
      </c>
      <c r="AF22" s="87">
        <f t="shared" si="7"/>
        <v>156.97173752731157</v>
      </c>
      <c r="AG22" s="87">
        <f t="shared" si="7"/>
        <v>156.16090359672538</v>
      </c>
      <c r="AH22" s="87">
        <f t="shared" si="7"/>
        <v>155.54160453607722</v>
      </c>
      <c r="AI22" s="87">
        <f t="shared" si="7"/>
        <v>154.94842574846507</v>
      </c>
      <c r="AJ22" s="87">
        <f t="shared" si="7"/>
        <v>154.32589190530018</v>
      </c>
      <c r="AK22" s="87">
        <f t="shared" si="7"/>
        <v>153.68786492983494</v>
      </c>
      <c r="AL22" s="87">
        <f t="shared" si="7"/>
        <v>152.60573961525188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113.24692820286124</v>
      </c>
      <c r="N23" s="11">
        <v>115.66971679273493</v>
      </c>
      <c r="O23" s="11">
        <v>119.21559141757395</v>
      </c>
      <c r="P23" s="11">
        <v>115.82313947098558</v>
      </c>
      <c r="Q23" s="11">
        <v>119.3428308069968</v>
      </c>
      <c r="R23" s="11">
        <v>124.12386132422722</v>
      </c>
      <c r="S23" s="11">
        <v>121.50988586710346</v>
      </c>
      <c r="T23" s="11">
        <v>124.31842002816529</v>
      </c>
      <c r="U23" s="11">
        <v>123.18064469813794</v>
      </c>
      <c r="V23" s="11">
        <v>119.67404102744439</v>
      </c>
      <c r="W23" s="11">
        <v>128.89786566598025</v>
      </c>
      <c r="X23" s="11">
        <v>132.59187587672344</v>
      </c>
      <c r="Y23" s="11">
        <v>132.85554766916249</v>
      </c>
      <c r="Z23" s="11">
        <v>133.23203625890591</v>
      </c>
      <c r="AA23" s="11">
        <v>133.736639417682</v>
      </c>
      <c r="AB23" s="11">
        <v>134.06390966099619</v>
      </c>
      <c r="AC23" s="11">
        <v>134.25450290878857</v>
      </c>
      <c r="AD23" s="11">
        <v>134.38722624824251</v>
      </c>
      <c r="AE23" s="11">
        <v>134.4571372333852</v>
      </c>
      <c r="AF23" s="11">
        <v>134.53139100865369</v>
      </c>
      <c r="AG23" s="11">
        <v>134.56074112278833</v>
      </c>
      <c r="AH23" s="11">
        <v>134.53764465561864</v>
      </c>
      <c r="AI23" s="11">
        <v>134.51443199923921</v>
      </c>
      <c r="AJ23" s="11">
        <v>134.39928121842055</v>
      </c>
      <c r="AK23" s="11">
        <v>134.15991537568706</v>
      </c>
      <c r="AL23" s="11">
        <v>133.88824226715977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32.392370026931602</v>
      </c>
      <c r="N24" s="11">
        <v>29.291015698528224</v>
      </c>
      <c r="O24" s="11">
        <v>29.05288148261462</v>
      </c>
      <c r="P24" s="11">
        <v>31.019010698846429</v>
      </c>
      <c r="Q24" s="11">
        <v>30.823233008566397</v>
      </c>
      <c r="R24" s="11">
        <v>29.66779401880293</v>
      </c>
      <c r="S24" s="11">
        <v>28.265316105544048</v>
      </c>
      <c r="T24" s="11">
        <v>28.562544072923384</v>
      </c>
      <c r="U24" s="11">
        <v>29.705324506791587</v>
      </c>
      <c r="V24" s="11">
        <v>26.519813838828377</v>
      </c>
      <c r="W24" s="11">
        <v>26.654604449270561</v>
      </c>
      <c r="X24" s="11">
        <v>26.471820754617866</v>
      </c>
      <c r="Y24" s="11">
        <v>26.147334855703875</v>
      </c>
      <c r="Z24" s="11">
        <v>25.850052431503581</v>
      </c>
      <c r="AA24" s="11">
        <v>25.609216201336103</v>
      </c>
      <c r="AB24" s="11">
        <v>25.21323945616</v>
      </c>
      <c r="AC24" s="11">
        <v>24.722926882193232</v>
      </c>
      <c r="AD24" s="11">
        <v>24.078171431529878</v>
      </c>
      <c r="AE24" s="11">
        <v>23.281633998528822</v>
      </c>
      <c r="AF24" s="11">
        <v>22.440346518657897</v>
      </c>
      <c r="AG24" s="11">
        <v>21.60016247393704</v>
      </c>
      <c r="AH24" s="11">
        <v>21.00395988045857</v>
      </c>
      <c r="AI24" s="11">
        <v>20.433993749225866</v>
      </c>
      <c r="AJ24" s="11">
        <v>19.926610686879616</v>
      </c>
      <c r="AK24" s="11">
        <v>19.527949554147877</v>
      </c>
      <c r="AL24" s="11">
        <v>18.71749734809211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115.60035527534637</v>
      </c>
      <c r="N26" s="87">
        <f>SUM(N27:N30)</f>
        <v>116.85457385520917</v>
      </c>
      <c r="O26" s="87">
        <f t="shared" ref="O26:AL26" si="9">SUM(O27:O30)</f>
        <v>113.02162508455687</v>
      </c>
      <c r="P26" s="87">
        <f t="shared" si="9"/>
        <v>111.53524780922302</v>
      </c>
      <c r="Q26" s="87">
        <f t="shared" si="9"/>
        <v>119.38124891926216</v>
      </c>
      <c r="R26" s="87">
        <f>SUM(R27:R30)</f>
        <v>125.35521227050536</v>
      </c>
      <c r="S26" s="87">
        <f t="shared" si="9"/>
        <v>116.83716818713629</v>
      </c>
      <c r="T26" s="87">
        <f t="shared" si="9"/>
        <v>121.4637650346702</v>
      </c>
      <c r="U26" s="87">
        <f t="shared" si="9"/>
        <v>114.72176548324018</v>
      </c>
      <c r="V26" s="87">
        <f t="shared" si="9"/>
        <v>119.80219049364898</v>
      </c>
      <c r="W26" s="87">
        <f t="shared" si="9"/>
        <v>108.4981912848358</v>
      </c>
      <c r="X26" s="87">
        <f t="shared" si="9"/>
        <v>109.13650105047535</v>
      </c>
      <c r="Y26" s="87">
        <f t="shared" si="9"/>
        <v>107.98796843205685</v>
      </c>
      <c r="Z26" s="87">
        <f t="shared" si="9"/>
        <v>106.94463613353226</v>
      </c>
      <c r="AA26" s="87">
        <f t="shared" si="9"/>
        <v>106.27980771829101</v>
      </c>
      <c r="AB26" s="87">
        <f t="shared" si="9"/>
        <v>105.59991693193865</v>
      </c>
      <c r="AC26" s="87">
        <f t="shared" si="9"/>
        <v>104.89477569009826</v>
      </c>
      <c r="AD26" s="87">
        <f t="shared" si="9"/>
        <v>104.09311161012405</v>
      </c>
      <c r="AE26" s="87">
        <f t="shared" si="9"/>
        <v>103.30830885202423</v>
      </c>
      <c r="AF26" s="87">
        <f t="shared" si="9"/>
        <v>102.53837646219115</v>
      </c>
      <c r="AG26" s="87">
        <f t="shared" si="9"/>
        <v>101.79474734716504</v>
      </c>
      <c r="AH26" s="87">
        <f t="shared" si="9"/>
        <v>101.04505101259545</v>
      </c>
      <c r="AI26" s="87">
        <f t="shared" si="9"/>
        <v>100.3038269811457</v>
      </c>
      <c r="AJ26" s="87">
        <f t="shared" si="9"/>
        <v>99.561189482382701</v>
      </c>
      <c r="AK26" s="87">
        <f t="shared" si="9"/>
        <v>98.78876951774626</v>
      </c>
      <c r="AL26" s="87">
        <f t="shared" si="9"/>
        <v>98.106354200041878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9.4290357719766735</v>
      </c>
      <c r="N27" s="11">
        <v>11.504969294029415</v>
      </c>
      <c r="O27" s="11">
        <v>12.525330874121583</v>
      </c>
      <c r="P27" s="11">
        <v>10.671998151371907</v>
      </c>
      <c r="Q27" s="11">
        <v>11.093875630566819</v>
      </c>
      <c r="R27" s="11">
        <v>12.480052372889473</v>
      </c>
      <c r="S27" s="11">
        <v>10.501029572781045</v>
      </c>
      <c r="T27" s="11">
        <v>9.0633419945255103</v>
      </c>
      <c r="U27" s="11">
        <v>10.990000492893712</v>
      </c>
      <c r="V27" s="11">
        <v>12.431678409974623</v>
      </c>
      <c r="W27" s="11">
        <v>10.654462517281713</v>
      </c>
      <c r="X27" s="11">
        <v>10.065872632205567</v>
      </c>
      <c r="Y27" s="11">
        <v>10.096954487586309</v>
      </c>
      <c r="Z27" s="11">
        <v>10.216225430827549</v>
      </c>
      <c r="AA27" s="11">
        <v>10.382251115847078</v>
      </c>
      <c r="AB27" s="11">
        <v>10.519176383796156</v>
      </c>
      <c r="AC27" s="11">
        <v>10.646630821160175</v>
      </c>
      <c r="AD27" s="11">
        <v>10.773952012347243</v>
      </c>
      <c r="AE27" s="11">
        <v>10.904528171770194</v>
      </c>
      <c r="AF27" s="11">
        <v>11.043005549740924</v>
      </c>
      <c r="AG27" s="11">
        <v>11.182796915988142</v>
      </c>
      <c r="AH27" s="11">
        <v>11.318407840085067</v>
      </c>
      <c r="AI27" s="11">
        <v>11.45337372027852</v>
      </c>
      <c r="AJ27" s="11">
        <v>11.584921461881605</v>
      </c>
      <c r="AK27" s="11">
        <v>11.714764587488029</v>
      </c>
      <c r="AL27" s="11">
        <v>11.840335590836942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41.021547923930484</v>
      </c>
      <c r="N28" s="11">
        <v>43.680346759075384</v>
      </c>
      <c r="O28" s="11">
        <v>40.64920824481618</v>
      </c>
      <c r="P28" s="11">
        <v>42.600868502053913</v>
      </c>
      <c r="Q28" s="11">
        <v>46.315277967026063</v>
      </c>
      <c r="R28" s="11">
        <v>45.570780111200229</v>
      </c>
      <c r="S28" s="11">
        <v>45.159410166113645</v>
      </c>
      <c r="T28" s="11">
        <v>46.12421529848298</v>
      </c>
      <c r="U28" s="11">
        <v>43.852165059968684</v>
      </c>
      <c r="V28" s="11">
        <v>45.57927032289215</v>
      </c>
      <c r="W28" s="11">
        <v>41.687227271374859</v>
      </c>
      <c r="X28" s="11">
        <v>41.78952285576338</v>
      </c>
      <c r="Y28" s="11">
        <v>41.381686568293439</v>
      </c>
      <c r="Z28" s="11">
        <v>40.997342074649858</v>
      </c>
      <c r="AA28" s="11">
        <v>40.732536635950943</v>
      </c>
      <c r="AB28" s="11">
        <v>40.450783047085338</v>
      </c>
      <c r="AC28" s="11">
        <v>40.117125628121336</v>
      </c>
      <c r="AD28" s="11">
        <v>39.744239221905616</v>
      </c>
      <c r="AE28" s="11">
        <v>39.378465746327826</v>
      </c>
      <c r="AF28" s="11">
        <v>39.033629412652715</v>
      </c>
      <c r="AG28" s="11">
        <v>38.715236324128476</v>
      </c>
      <c r="AH28" s="11">
        <v>38.385466747742925</v>
      </c>
      <c r="AI28" s="11">
        <v>38.052576742348911</v>
      </c>
      <c r="AJ28" s="11">
        <v>37.731715496287443</v>
      </c>
      <c r="AK28" s="11">
        <v>37.40014742362245</v>
      </c>
      <c r="AL28" s="11">
        <v>37.068307305991624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41.390978347634316</v>
      </c>
      <c r="N29" s="11">
        <v>38.630932715609163</v>
      </c>
      <c r="O29" s="11">
        <v>36.222509034910431</v>
      </c>
      <c r="P29" s="11">
        <v>35.537475197588691</v>
      </c>
      <c r="Q29" s="11">
        <v>38.216145287135021</v>
      </c>
      <c r="R29" s="11">
        <v>42.085399170453535</v>
      </c>
      <c r="S29" s="11">
        <v>37.704257097095322</v>
      </c>
      <c r="T29" s="11">
        <v>41.194916328311997</v>
      </c>
      <c r="U29" s="11">
        <v>35.798006572573584</v>
      </c>
      <c r="V29" s="11">
        <v>40.317720449030332</v>
      </c>
      <c r="W29" s="11">
        <v>34.881060321724483</v>
      </c>
      <c r="X29" s="11">
        <v>35.141893636253315</v>
      </c>
      <c r="Y29" s="11">
        <v>34.641195287098014</v>
      </c>
      <c r="Z29" s="11">
        <v>34.067546032628542</v>
      </c>
      <c r="AA29" s="11">
        <v>33.625508116988193</v>
      </c>
      <c r="AB29" s="11">
        <v>33.220962000021991</v>
      </c>
      <c r="AC29" s="11">
        <v>32.789083180610675</v>
      </c>
      <c r="AD29" s="11">
        <v>32.354051926498478</v>
      </c>
      <c r="AE29" s="11">
        <v>31.924858544051041</v>
      </c>
      <c r="AF29" s="11">
        <v>31.481736225431945</v>
      </c>
      <c r="AG29" s="11">
        <v>31.030442910931413</v>
      </c>
      <c r="AH29" s="11">
        <v>30.579837858476846</v>
      </c>
      <c r="AI29" s="11">
        <v>30.129498319555914</v>
      </c>
      <c r="AJ29" s="11">
        <v>29.6750205827136</v>
      </c>
      <c r="AK29" s="11">
        <v>29.211698898564784</v>
      </c>
      <c r="AL29" s="11">
        <v>28.760103795852288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23.758793231804894</v>
      </c>
      <c r="N30" s="11">
        <v>23.038325086495199</v>
      </c>
      <c r="O30" s="11">
        <v>23.624576930708685</v>
      </c>
      <c r="P30" s="11">
        <v>22.724905958208513</v>
      </c>
      <c r="Q30" s="11">
        <v>23.755950034534273</v>
      </c>
      <c r="R30" s="11">
        <v>25.218980615962128</v>
      </c>
      <c r="S30" s="11">
        <v>23.472471351146286</v>
      </c>
      <c r="T30" s="11">
        <v>25.081291413349714</v>
      </c>
      <c r="U30" s="11">
        <v>24.081593357804188</v>
      </c>
      <c r="V30" s="11">
        <v>21.47352131175187</v>
      </c>
      <c r="W30" s="11">
        <v>21.275441174454738</v>
      </c>
      <c r="X30" s="11">
        <v>22.139211926253076</v>
      </c>
      <c r="Y30" s="11">
        <v>21.868132089079086</v>
      </c>
      <c r="Z30" s="11">
        <v>21.663522595426304</v>
      </c>
      <c r="AA30" s="11">
        <v>21.539511849504809</v>
      </c>
      <c r="AB30" s="11">
        <v>21.408995501035161</v>
      </c>
      <c r="AC30" s="11">
        <v>21.341936060206063</v>
      </c>
      <c r="AD30" s="11">
        <v>21.220868449372709</v>
      </c>
      <c r="AE30" s="11">
        <v>21.100456389875163</v>
      </c>
      <c r="AF30" s="11">
        <v>20.980005274365571</v>
      </c>
      <c r="AG30" s="11">
        <v>20.866271196117012</v>
      </c>
      <c r="AH30" s="11">
        <v>20.761338566290625</v>
      </c>
      <c r="AI30" s="11">
        <v>20.668378198962355</v>
      </c>
      <c r="AJ30" s="11">
        <v>20.569531941500063</v>
      </c>
      <c r="AK30" s="11">
        <v>20.462158608071</v>
      </c>
      <c r="AL30" s="11">
        <v>20.437607507361019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110.5372898206455</v>
      </c>
      <c r="N32" s="87">
        <f t="shared" si="10"/>
        <v>104.68579137395051</v>
      </c>
      <c r="O32" s="87">
        <f t="shared" si="10"/>
        <v>104.5506751943368</v>
      </c>
      <c r="P32" s="87">
        <f t="shared" si="10"/>
        <v>103.49967946858563</v>
      </c>
      <c r="Q32" s="87">
        <f t="shared" si="10"/>
        <v>108.32529246481953</v>
      </c>
      <c r="R32" s="87">
        <f t="shared" si="10"/>
        <v>114.20101780549228</v>
      </c>
      <c r="S32" s="87">
        <f t="shared" si="10"/>
        <v>117.78150570038703</v>
      </c>
      <c r="T32" s="87">
        <f t="shared" si="10"/>
        <v>113.06187007341552</v>
      </c>
      <c r="U32" s="87">
        <f t="shared" si="10"/>
        <v>114.29523360157643</v>
      </c>
      <c r="V32" s="87">
        <f t="shared" si="10"/>
        <v>121.07507439105603</v>
      </c>
      <c r="W32" s="87">
        <f t="shared" si="10"/>
        <v>118.02717882674668</v>
      </c>
      <c r="X32" s="87">
        <f t="shared" si="10"/>
        <v>115.12376643746984</v>
      </c>
      <c r="Y32" s="87">
        <f t="shared" si="10"/>
        <v>115.24661089517028</v>
      </c>
      <c r="Z32" s="87">
        <f t="shared" si="10"/>
        <v>115.9377056333774</v>
      </c>
      <c r="AA32" s="87">
        <f t="shared" si="10"/>
        <v>116.75641806697658</v>
      </c>
      <c r="AB32" s="87">
        <f t="shared" si="10"/>
        <v>117.40604680644064</v>
      </c>
      <c r="AC32" s="87">
        <f t="shared" si="10"/>
        <v>118.00661202765167</v>
      </c>
      <c r="AD32" s="87">
        <f t="shared" si="10"/>
        <v>118.61429176870148</v>
      </c>
      <c r="AE32" s="87">
        <f t="shared" ref="AE32" si="11">SUM(AE33:AE35)</f>
        <v>119.25836900579991</v>
      </c>
      <c r="AF32" s="87">
        <f t="shared" ref="AF32" si="12">SUM(AF33:AF35)</f>
        <v>119.92377082428989</v>
      </c>
      <c r="AG32" s="87">
        <f t="shared" ref="AG32" si="13">SUM(AG33:AG35)</f>
        <v>120.67172949007426</v>
      </c>
      <c r="AH32" s="87">
        <f t="shared" ref="AH32" si="14">SUM(AH33:AH35)</f>
        <v>121.34364670814468</v>
      </c>
      <c r="AI32" s="87">
        <f t="shared" ref="AI32" si="15">SUM(AI33:AI35)</f>
        <v>122.08335484513405</v>
      </c>
      <c r="AJ32" s="87">
        <f t="shared" ref="AJ32" si="16">SUM(AJ33:AJ35)</f>
        <v>122.91528167000966</v>
      </c>
      <c r="AK32" s="87">
        <f t="shared" ref="AK32" si="17">SUM(AK33:AK35)</f>
        <v>123.74003562433015</v>
      </c>
      <c r="AL32" s="87">
        <f t="shared" ref="AL32" si="18">SUM(AL33:AL35)</f>
        <v>124.64648030017221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86.031915276353786</v>
      </c>
      <c r="N33" s="11">
        <v>78.874146130795879</v>
      </c>
      <c r="O33" s="11">
        <v>78.410178132351845</v>
      </c>
      <c r="P33" s="11">
        <v>80.483420462955181</v>
      </c>
      <c r="Q33" s="11">
        <v>84.475751398856616</v>
      </c>
      <c r="R33" s="11">
        <v>88.284246954522047</v>
      </c>
      <c r="S33" s="11">
        <v>91.41240662187856</v>
      </c>
      <c r="T33" s="11">
        <v>87.741216607902075</v>
      </c>
      <c r="U33" s="11">
        <v>87.857703344450414</v>
      </c>
      <c r="V33" s="11">
        <v>91.306747660390116</v>
      </c>
      <c r="W33" s="11">
        <v>89.35587777349015</v>
      </c>
      <c r="X33" s="11">
        <v>89.616914284794618</v>
      </c>
      <c r="Y33" s="11">
        <v>90.179031451450172</v>
      </c>
      <c r="Z33" s="11">
        <v>91.014054619835733</v>
      </c>
      <c r="AA33" s="11">
        <v>91.911054153188786</v>
      </c>
      <c r="AB33" s="11">
        <v>92.671490742051745</v>
      </c>
      <c r="AC33" s="11">
        <v>93.401599231110026</v>
      </c>
      <c r="AD33" s="11">
        <v>94.136576059599108</v>
      </c>
      <c r="AE33" s="11">
        <v>94.924967073063613</v>
      </c>
      <c r="AF33" s="11">
        <v>95.732800508573874</v>
      </c>
      <c r="AG33" s="11">
        <v>96.612739989118069</v>
      </c>
      <c r="AH33" s="11">
        <v>97.437544893805153</v>
      </c>
      <c r="AI33" s="11">
        <v>98.301693412789547</v>
      </c>
      <c r="AJ33" s="11">
        <v>99.240089034495156</v>
      </c>
      <c r="AK33" s="11">
        <v>100.15618910146308</v>
      </c>
      <c r="AL33" s="11">
        <v>101.13191080714164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22.666843659210819</v>
      </c>
      <c r="N34" s="11">
        <v>24.558587631489996</v>
      </c>
      <c r="O34" s="11">
        <v>24.907256037361339</v>
      </c>
      <c r="P34" s="11">
        <v>21.88585253822102</v>
      </c>
      <c r="Q34" s="11">
        <v>22.549372132207193</v>
      </c>
      <c r="R34" s="11">
        <v>24.73508754304893</v>
      </c>
      <c r="S34" s="11">
        <v>25.362584708548397</v>
      </c>
      <c r="T34" s="11">
        <v>24.244088886955261</v>
      </c>
      <c r="U34" s="11">
        <v>25.327337019689825</v>
      </c>
      <c r="V34" s="11">
        <v>28.763101417168759</v>
      </c>
      <c r="W34" s="11">
        <v>27.38894634651437</v>
      </c>
      <c r="X34" s="11">
        <v>24.594691878123534</v>
      </c>
      <c r="Y34" s="11">
        <v>24.149210452687971</v>
      </c>
      <c r="Z34" s="11">
        <v>23.997111833589642</v>
      </c>
      <c r="AA34" s="11">
        <v>23.910056391283117</v>
      </c>
      <c r="AB34" s="11">
        <v>23.790870063827352</v>
      </c>
      <c r="AC34" s="11">
        <v>23.653134747184094</v>
      </c>
      <c r="AD34" s="11">
        <v>23.517966803789054</v>
      </c>
      <c r="AE34" s="11">
        <v>23.364983059754046</v>
      </c>
      <c r="AF34" s="11">
        <v>23.214138445875292</v>
      </c>
      <c r="AG34" s="11">
        <v>23.073622318180835</v>
      </c>
      <c r="AH34" s="11">
        <v>22.912378287078393</v>
      </c>
      <c r="AI34" s="11">
        <v>22.779255286599582</v>
      </c>
      <c r="AJ34" s="11">
        <v>22.664042926139771</v>
      </c>
      <c r="AK34" s="11">
        <v>22.563601468171512</v>
      </c>
      <c r="AL34" s="11">
        <v>22.485282404248952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1.838530885080905</v>
      </c>
      <c r="N35" s="11">
        <v>1.2530576116646344</v>
      </c>
      <c r="O35" s="11">
        <v>1.2332410246236214</v>
      </c>
      <c r="P35" s="11">
        <v>1.1304064674094312</v>
      </c>
      <c r="Q35" s="11">
        <v>1.3001689337557192</v>
      </c>
      <c r="R35" s="11">
        <v>1.1816833079212998</v>
      </c>
      <c r="S35" s="11">
        <v>1.0065143699600676</v>
      </c>
      <c r="T35" s="11">
        <v>1.0765645785581972</v>
      </c>
      <c r="U35" s="11">
        <v>1.110193237436186</v>
      </c>
      <c r="V35" s="11">
        <v>1.0052253134971603</v>
      </c>
      <c r="W35" s="11">
        <v>1.2823547067421543</v>
      </c>
      <c r="X35" s="11">
        <v>0.9121602745516928</v>
      </c>
      <c r="Y35" s="11">
        <v>0.91836899103214253</v>
      </c>
      <c r="Z35" s="11">
        <v>0.92653917995203072</v>
      </c>
      <c r="AA35" s="11">
        <v>0.93530752250466953</v>
      </c>
      <c r="AB35" s="11">
        <v>0.94368600056154772</v>
      </c>
      <c r="AC35" s="11">
        <v>0.95187804935754083</v>
      </c>
      <c r="AD35" s="11">
        <v>0.95974890531332424</v>
      </c>
      <c r="AE35" s="11">
        <v>0.9684188729822466</v>
      </c>
      <c r="AF35" s="11">
        <v>0.97683186984072645</v>
      </c>
      <c r="AG35" s="11">
        <v>0.98536718277534463</v>
      </c>
      <c r="AH35" s="11">
        <v>0.99372352726113167</v>
      </c>
      <c r="AI35" s="11">
        <v>1.0024061457449263</v>
      </c>
      <c r="AJ35" s="11">
        <v>1.0111497093747379</v>
      </c>
      <c r="AK35" s="11">
        <v>1.0202450546955475</v>
      </c>
      <c r="AL35" s="11">
        <v>1.0292870887816308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99.634571990093718</v>
      </c>
      <c r="N37" s="87">
        <f t="shared" ref="N37:AL37" si="19">SUM(N38:N39)</f>
        <v>105.47193411987887</v>
      </c>
      <c r="O37" s="87">
        <f t="shared" si="19"/>
        <v>102.48198430446973</v>
      </c>
      <c r="P37" s="87">
        <f t="shared" si="19"/>
        <v>100.68295446806115</v>
      </c>
      <c r="Q37" s="87">
        <f t="shared" si="19"/>
        <v>102.45954588813046</v>
      </c>
      <c r="R37" s="87">
        <f t="shared" si="19"/>
        <v>102.30453902294474</v>
      </c>
      <c r="S37" s="87">
        <f t="shared" si="19"/>
        <v>110.40194057511485</v>
      </c>
      <c r="T37" s="87">
        <f t="shared" si="19"/>
        <v>110.01283750476344</v>
      </c>
      <c r="U37" s="87">
        <f t="shared" si="19"/>
        <v>103.00824677879666</v>
      </c>
      <c r="V37" s="87">
        <f t="shared" si="19"/>
        <v>103.42191942733672</v>
      </c>
      <c r="W37" s="87">
        <f t="shared" si="19"/>
        <v>102.44754294353945</v>
      </c>
      <c r="X37" s="87">
        <f t="shared" si="19"/>
        <v>101.54436726123419</v>
      </c>
      <c r="Y37" s="87">
        <f t="shared" si="19"/>
        <v>101.39599429388704</v>
      </c>
      <c r="Z37" s="87">
        <f t="shared" si="19"/>
        <v>101.5902087699705</v>
      </c>
      <c r="AA37" s="87">
        <f t="shared" si="19"/>
        <v>101.86172721998187</v>
      </c>
      <c r="AB37" s="87">
        <f t="shared" si="19"/>
        <v>101.94468174479903</v>
      </c>
      <c r="AC37" s="87">
        <f t="shared" si="19"/>
        <v>101.96113445188088</v>
      </c>
      <c r="AD37" s="87">
        <f t="shared" si="19"/>
        <v>101.93226910441693</v>
      </c>
      <c r="AE37" s="87">
        <f t="shared" si="19"/>
        <v>101.87776022967051</v>
      </c>
      <c r="AF37" s="87">
        <f t="shared" si="19"/>
        <v>101.80788624281698</v>
      </c>
      <c r="AG37" s="87">
        <f t="shared" si="19"/>
        <v>101.75632518119727</v>
      </c>
      <c r="AH37" s="87">
        <f t="shared" si="19"/>
        <v>101.77898115106815</v>
      </c>
      <c r="AI37" s="87">
        <f t="shared" si="19"/>
        <v>101.72545760245052</v>
      </c>
      <c r="AJ37" s="87">
        <f t="shared" si="19"/>
        <v>101.68668002735453</v>
      </c>
      <c r="AK37" s="87">
        <f t="shared" si="19"/>
        <v>101.6644546385856</v>
      </c>
      <c r="AL37" s="87">
        <f t="shared" si="19"/>
        <v>101.70218759688368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79.687981158928537</v>
      </c>
      <c r="N38" s="11">
        <v>85.435952550924057</v>
      </c>
      <c r="O38" s="11">
        <v>82.363056858728442</v>
      </c>
      <c r="P38" s="11">
        <v>80.286153859733815</v>
      </c>
      <c r="Q38" s="11">
        <v>83.032365565520621</v>
      </c>
      <c r="R38" s="11">
        <v>79.977945128675643</v>
      </c>
      <c r="S38" s="11">
        <v>88.394486071243406</v>
      </c>
      <c r="T38" s="11">
        <v>86.397318323337771</v>
      </c>
      <c r="U38" s="11">
        <v>78.975031333956608</v>
      </c>
      <c r="V38" s="11">
        <v>80.266197207760015</v>
      </c>
      <c r="W38" s="11">
        <v>77.785009922909666</v>
      </c>
      <c r="X38" s="11">
        <v>75.52445489984872</v>
      </c>
      <c r="Y38" s="11">
        <v>75.057593786204123</v>
      </c>
      <c r="Z38" s="11">
        <v>74.890252218793009</v>
      </c>
      <c r="AA38" s="11">
        <v>74.782737385782696</v>
      </c>
      <c r="AB38" s="11">
        <v>74.536722185345155</v>
      </c>
      <c r="AC38" s="11">
        <v>74.244591274421296</v>
      </c>
      <c r="AD38" s="11">
        <v>73.907765666059703</v>
      </c>
      <c r="AE38" s="11">
        <v>73.542381676802606</v>
      </c>
      <c r="AF38" s="11">
        <v>73.166961687773764</v>
      </c>
      <c r="AG38" s="11">
        <v>72.78895586050983</v>
      </c>
      <c r="AH38" s="11">
        <v>72.494805071412017</v>
      </c>
      <c r="AI38" s="11">
        <v>72.114288150700972</v>
      </c>
      <c r="AJ38" s="11">
        <v>71.743286426556338</v>
      </c>
      <c r="AK38" s="11">
        <v>71.398181307162091</v>
      </c>
      <c r="AL38" s="11">
        <v>71.113590943767335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19.946590831165178</v>
      </c>
      <c r="N39" s="11">
        <v>20.035981568954806</v>
      </c>
      <c r="O39" s="11">
        <v>20.118927445741299</v>
      </c>
      <c r="P39" s="11">
        <v>20.396800608327336</v>
      </c>
      <c r="Q39" s="11">
        <v>19.427180322609836</v>
      </c>
      <c r="R39" s="11">
        <v>22.326593894269095</v>
      </c>
      <c r="S39" s="11">
        <v>22.007454503871447</v>
      </c>
      <c r="T39" s="11">
        <v>23.615519181425661</v>
      </c>
      <c r="U39" s="11">
        <v>24.03321544484006</v>
      </c>
      <c r="V39" s="11">
        <v>23.155722219576699</v>
      </c>
      <c r="W39" s="11">
        <v>24.662533020629784</v>
      </c>
      <c r="X39" s="11">
        <v>26.019912361385458</v>
      </c>
      <c r="Y39" s="11">
        <v>26.338400507682913</v>
      </c>
      <c r="Z39" s="11">
        <v>26.699956551177497</v>
      </c>
      <c r="AA39" s="11">
        <v>27.078989834199177</v>
      </c>
      <c r="AB39" s="11">
        <v>27.407959559453872</v>
      </c>
      <c r="AC39" s="11">
        <v>27.716543177459585</v>
      </c>
      <c r="AD39" s="11">
        <v>28.024503438357232</v>
      </c>
      <c r="AE39" s="11">
        <v>28.335378552867908</v>
      </c>
      <c r="AF39" s="11">
        <v>28.64092455504321</v>
      </c>
      <c r="AG39" s="11">
        <v>28.967369320687432</v>
      </c>
      <c r="AH39" s="11">
        <v>29.284176079656131</v>
      </c>
      <c r="AI39" s="11">
        <v>29.61116945174955</v>
      </c>
      <c r="AJ39" s="11">
        <v>29.943393600798185</v>
      </c>
      <c r="AK39" s="11">
        <v>30.266273331423506</v>
      </c>
      <c r="AL39" s="11">
        <v>30.588596653116337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85.121337787883817</v>
      </c>
      <c r="N41" s="87">
        <f t="shared" ref="N41" si="20">SUM(N42:N43)</f>
        <v>81.849571000899502</v>
      </c>
      <c r="O41" s="87">
        <f t="shared" ref="O41" si="21">SUM(O42:O43)</f>
        <v>77.565859219618034</v>
      </c>
      <c r="P41" s="87">
        <f t="shared" ref="P41" si="22">SUM(P42:P43)</f>
        <v>82.647550707195506</v>
      </c>
      <c r="Q41" s="87">
        <f t="shared" ref="Q41" si="23">SUM(Q42:Q43)</f>
        <v>85.995977655581981</v>
      </c>
      <c r="R41" s="87">
        <f t="shared" ref="R41" si="24">SUM(R42:R43)</f>
        <v>89.840821301700629</v>
      </c>
      <c r="S41" s="87">
        <f t="shared" ref="S41" si="25">SUM(S42:S43)</f>
        <v>90.847310377452828</v>
      </c>
      <c r="T41" s="87">
        <f t="shared" ref="T41" si="26">SUM(T42:T43)</f>
        <v>92.401611371176443</v>
      </c>
      <c r="U41" s="87">
        <f t="shared" ref="U41" si="27">SUM(U42:U43)</f>
        <v>97.449828366495325</v>
      </c>
      <c r="V41" s="87">
        <f t="shared" ref="V41" si="28">SUM(V42:V43)</f>
        <v>87.017006399487997</v>
      </c>
      <c r="W41" s="87">
        <f t="shared" ref="W41" si="29">SUM(W42:W43)</f>
        <v>81.101117694518763</v>
      </c>
      <c r="X41" s="87">
        <f t="shared" ref="X41" si="30">SUM(X42:X43)</f>
        <v>83.915171392217076</v>
      </c>
      <c r="Y41" s="87">
        <f t="shared" ref="Y41" si="31">SUM(Y42:Y43)</f>
        <v>83.521197016211772</v>
      </c>
      <c r="Z41" s="87">
        <f t="shared" ref="Z41" si="32">SUM(Z42:Z43)</f>
        <v>83.247925517872858</v>
      </c>
      <c r="AA41" s="87">
        <f t="shared" ref="AA41" si="33">SUM(AA42:AA43)</f>
        <v>83.060303530600578</v>
      </c>
      <c r="AB41" s="87">
        <f t="shared" ref="AB41" si="34">SUM(AB42:AB43)</f>
        <v>82.711312322748313</v>
      </c>
      <c r="AC41" s="87">
        <f t="shared" ref="AC41" si="35">SUM(AC42:AC43)</f>
        <v>82.271694224222557</v>
      </c>
      <c r="AD41" s="87">
        <f t="shared" ref="AD41" si="36">SUM(AD42:AD43)</f>
        <v>81.752363570802032</v>
      </c>
      <c r="AE41" s="87">
        <f t="shared" ref="AE41" si="37">SUM(AE42:AE43)</f>
        <v>81.148023535839855</v>
      </c>
      <c r="AF41" s="87">
        <f t="shared" ref="AF41" si="38">SUM(AF42:AF43)</f>
        <v>80.566477701297686</v>
      </c>
      <c r="AG41" s="87">
        <f t="shared" ref="AG41" si="39">SUM(AG42:AG43)</f>
        <v>80.022828194415936</v>
      </c>
      <c r="AH41" s="87">
        <f t="shared" ref="AH41" si="40">SUM(AH42:AH43)</f>
        <v>79.464031011315967</v>
      </c>
      <c r="AI41" s="87">
        <f t="shared" ref="AI41" si="41">SUM(AI42:AI43)</f>
        <v>78.89111745579072</v>
      </c>
      <c r="AJ41" s="87">
        <f t="shared" ref="AJ41" si="42">SUM(AJ42:AJ43)</f>
        <v>78.301988104240991</v>
      </c>
      <c r="AK41" s="87">
        <f t="shared" ref="AK41" si="43">SUM(AK42:AK43)</f>
        <v>77.642662689794719</v>
      </c>
      <c r="AL41" s="87">
        <f t="shared" ref="AL41" si="44">SUM(AL42:AL43)</f>
        <v>76.989757389077823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39.732259499983186</v>
      </c>
      <c r="N42" s="11">
        <v>38.544781715138143</v>
      </c>
      <c r="O42" s="11">
        <v>37.482941353750135</v>
      </c>
      <c r="P42" s="11">
        <v>39.648229066004802</v>
      </c>
      <c r="Q42" s="11">
        <v>40.901905749696574</v>
      </c>
      <c r="R42" s="11">
        <v>43.263880473900223</v>
      </c>
      <c r="S42" s="11">
        <v>41.916388209393524</v>
      </c>
      <c r="T42" s="11">
        <v>43.766381656542954</v>
      </c>
      <c r="U42" s="11">
        <v>44.446279772295902</v>
      </c>
      <c r="V42" s="11">
        <v>40.722870035946805</v>
      </c>
      <c r="W42" s="11">
        <v>37.683317808524727</v>
      </c>
      <c r="X42" s="11">
        <v>39.886330173382703</v>
      </c>
      <c r="Y42" s="11">
        <v>39.605353720963258</v>
      </c>
      <c r="Z42" s="11">
        <v>39.312206923957177</v>
      </c>
      <c r="AA42" s="11">
        <v>39.101654250593711</v>
      </c>
      <c r="AB42" s="11">
        <v>38.875423247647028</v>
      </c>
      <c r="AC42" s="11">
        <v>38.616026574856015</v>
      </c>
      <c r="AD42" s="11">
        <v>38.322002373312863</v>
      </c>
      <c r="AE42" s="11">
        <v>37.955484836932328</v>
      </c>
      <c r="AF42" s="11">
        <v>37.596220563935617</v>
      </c>
      <c r="AG42" s="11">
        <v>37.254497165626141</v>
      </c>
      <c r="AH42" s="11">
        <v>36.952061022278968</v>
      </c>
      <c r="AI42" s="11">
        <v>36.637124169594735</v>
      </c>
      <c r="AJ42" s="11">
        <v>36.289105900117669</v>
      </c>
      <c r="AK42" s="11">
        <v>35.875816823361063</v>
      </c>
      <c r="AL42" s="11">
        <v>35.45237744532146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45.389078287900638</v>
      </c>
      <c r="N43" s="11">
        <v>43.304789285761359</v>
      </c>
      <c r="O43" s="11">
        <v>40.082917865867891</v>
      </c>
      <c r="P43" s="11">
        <v>42.999321641190704</v>
      </c>
      <c r="Q43" s="11">
        <v>45.094071905885407</v>
      </c>
      <c r="R43" s="11">
        <v>46.576940827800399</v>
      </c>
      <c r="S43" s="11">
        <v>48.930922168059297</v>
      </c>
      <c r="T43" s="11">
        <v>48.635229714633489</v>
      </c>
      <c r="U43" s="11">
        <v>53.003548594199422</v>
      </c>
      <c r="V43" s="11">
        <v>46.294136363541192</v>
      </c>
      <c r="W43" s="11">
        <v>43.417799885994043</v>
      </c>
      <c r="X43" s="11">
        <v>44.02884121883438</v>
      </c>
      <c r="Y43" s="11">
        <v>43.915843295248514</v>
      </c>
      <c r="Z43" s="11">
        <v>43.935718593915688</v>
      </c>
      <c r="AA43" s="11">
        <v>43.958649280006874</v>
      </c>
      <c r="AB43" s="11">
        <v>43.835889075101285</v>
      </c>
      <c r="AC43" s="11">
        <v>43.655667649366535</v>
      </c>
      <c r="AD43" s="11">
        <v>43.430361197489177</v>
      </c>
      <c r="AE43" s="11">
        <v>43.192538698907534</v>
      </c>
      <c r="AF43" s="11">
        <v>42.970257137362061</v>
      </c>
      <c r="AG43" s="11">
        <v>42.768331028789795</v>
      </c>
      <c r="AH43" s="11">
        <v>42.511969989036999</v>
      </c>
      <c r="AI43" s="11">
        <v>42.253993286195993</v>
      </c>
      <c r="AJ43" s="11">
        <v>42.012882204123322</v>
      </c>
      <c r="AK43" s="11">
        <v>41.766845866433655</v>
      </c>
      <c r="AL43" s="11">
        <v>41.537379943756356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135.62657423354008</v>
      </c>
      <c r="N45" s="87">
        <f t="shared" ref="N45" si="45">SUM(N46:N47)</f>
        <v>131.22324289964541</v>
      </c>
      <c r="O45" s="87">
        <f t="shared" ref="O45" si="46">SUM(O46:O47)</f>
        <v>124.96652755906689</v>
      </c>
      <c r="P45" s="87">
        <f t="shared" ref="P45" si="47">SUM(P46:P47)</f>
        <v>130.07862579435152</v>
      </c>
      <c r="Q45" s="87">
        <f t="shared" ref="Q45" si="48">SUM(Q46:Q47)</f>
        <v>133.60517578906467</v>
      </c>
      <c r="R45" s="87">
        <f t="shared" ref="R45" si="49">SUM(R46:R47)</f>
        <v>141.21005023494416</v>
      </c>
      <c r="S45" s="87">
        <f t="shared" ref="S45" si="50">SUM(S46:S47)</f>
        <v>138.7081342972551</v>
      </c>
      <c r="T45" s="87">
        <f t="shared" ref="T45" si="51">SUM(T46:T47)</f>
        <v>139.61326340464294</v>
      </c>
      <c r="U45" s="87">
        <f t="shared" ref="U45" si="52">SUM(U46:U47)</f>
        <v>135.32895396769754</v>
      </c>
      <c r="V45" s="87">
        <f t="shared" ref="V45" si="53">SUM(V46:V47)</f>
        <v>132.67338922496643</v>
      </c>
      <c r="W45" s="87">
        <f t="shared" ref="W45" si="54">SUM(W46:W47)</f>
        <v>121.74420402198493</v>
      </c>
      <c r="X45" s="87">
        <f t="shared" ref="X45" si="55">SUM(X46:X47)</f>
        <v>126.98607181941222</v>
      </c>
      <c r="Y45" s="87">
        <f t="shared" ref="Y45" si="56">SUM(Y46:Y47)</f>
        <v>126.03969584227096</v>
      </c>
      <c r="Z45" s="87">
        <f t="shared" ref="Z45" si="57">SUM(Z46:Z47)</f>
        <v>125.3660619011597</v>
      </c>
      <c r="AA45" s="87">
        <f t="shared" ref="AA45" si="58">SUM(AA46:AA47)</f>
        <v>125.00706361947515</v>
      </c>
      <c r="AB45" s="87">
        <f t="shared" ref="AB45" si="59">SUM(AB46:AB47)</f>
        <v>124.5357697666561</v>
      </c>
      <c r="AC45" s="87">
        <f t="shared" ref="AC45" si="60">SUM(AC46:AC47)</f>
        <v>123.9439976495142</v>
      </c>
      <c r="AD45" s="87">
        <f t="shared" ref="AD45" si="61">SUM(AD46:AD47)</f>
        <v>123.3113760444746</v>
      </c>
      <c r="AE45" s="87">
        <f t="shared" ref="AE45" si="62">SUM(AE46:AE47)</f>
        <v>122.67202553131064</v>
      </c>
      <c r="AF45" s="87">
        <f t="shared" ref="AF45" si="63">SUM(AF46:AF47)</f>
        <v>122.02932788212237</v>
      </c>
      <c r="AG45" s="87">
        <f t="shared" ref="AG45" si="64">SUM(AG46:AG47)</f>
        <v>121.37769926940929</v>
      </c>
      <c r="AH45" s="87">
        <f t="shared" ref="AH45" si="65">SUM(AH46:AH47)</f>
        <v>120.65418970765029</v>
      </c>
      <c r="AI45" s="87">
        <f t="shared" ref="AI45" si="66">SUM(AI46:AI47)</f>
        <v>119.99027422353154</v>
      </c>
      <c r="AJ45" s="87">
        <f t="shared" ref="AJ45" si="67">SUM(AJ46:AJ47)</f>
        <v>119.36553212177731</v>
      </c>
      <c r="AK45" s="87">
        <f t="shared" ref="AK45" si="68">SUM(AK46:AK47)</f>
        <v>118.73615628773825</v>
      </c>
      <c r="AL45" s="87">
        <f t="shared" ref="AL45" si="69">SUM(AL46:AL47)</f>
        <v>118.15937096028804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22.262103392291326</v>
      </c>
      <c r="N46" s="11">
        <v>22.026498409279942</v>
      </c>
      <c r="O46" s="11">
        <v>21.617320910231644</v>
      </c>
      <c r="P46" s="11">
        <v>21.674345970959397</v>
      </c>
      <c r="Q46" s="11">
        <v>23.52019881888377</v>
      </c>
      <c r="R46" s="11">
        <v>25.744282473128173</v>
      </c>
      <c r="S46" s="11">
        <v>26.395221673017865</v>
      </c>
      <c r="T46" s="11">
        <v>24.188076486745768</v>
      </c>
      <c r="U46" s="11">
        <v>23.96802808609138</v>
      </c>
      <c r="V46" s="11">
        <v>22.473084288946584</v>
      </c>
      <c r="W46" s="11">
        <v>20.556706199001834</v>
      </c>
      <c r="X46" s="11">
        <v>35.552605957098713</v>
      </c>
      <c r="Y46" s="11">
        <v>35.942781015577673</v>
      </c>
      <c r="Z46" s="11">
        <v>36.421426577410507</v>
      </c>
      <c r="AA46" s="11">
        <v>36.981409229088996</v>
      </c>
      <c r="AB46" s="11">
        <v>37.520192616540982</v>
      </c>
      <c r="AC46" s="11">
        <v>38.033910664509079</v>
      </c>
      <c r="AD46" s="11">
        <v>38.482755825505151</v>
      </c>
      <c r="AE46" s="11">
        <v>38.886600470900817</v>
      </c>
      <c r="AF46" s="11">
        <v>39.281868746656578</v>
      </c>
      <c r="AG46" s="11">
        <v>39.675212184698168</v>
      </c>
      <c r="AH46" s="11">
        <v>40.054327675399684</v>
      </c>
      <c r="AI46" s="11">
        <v>40.464199038416169</v>
      </c>
      <c r="AJ46" s="11">
        <v>40.887302821587319</v>
      </c>
      <c r="AK46" s="11">
        <v>41.312455708861002</v>
      </c>
      <c r="AL46" s="11">
        <v>41.74684623961965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113.36447084124876</v>
      </c>
      <c r="N47" s="11">
        <v>109.19674449036546</v>
      </c>
      <c r="O47" s="11">
        <v>103.34920664883525</v>
      </c>
      <c r="P47" s="11">
        <v>108.40427982339212</v>
      </c>
      <c r="Q47" s="11">
        <v>110.08497697018089</v>
      </c>
      <c r="R47" s="11">
        <v>115.465767761816</v>
      </c>
      <c r="S47" s="11">
        <v>112.31291262423723</v>
      </c>
      <c r="T47" s="11">
        <v>115.42518691789716</v>
      </c>
      <c r="U47" s="11">
        <v>111.36092588160616</v>
      </c>
      <c r="V47" s="11">
        <v>110.20030493601985</v>
      </c>
      <c r="W47" s="11">
        <v>101.18749782298309</v>
      </c>
      <c r="X47" s="11">
        <v>91.433465862313497</v>
      </c>
      <c r="Y47" s="11">
        <v>90.096914826693279</v>
      </c>
      <c r="Z47" s="11">
        <v>88.944635323749182</v>
      </c>
      <c r="AA47" s="11">
        <v>88.025654390386151</v>
      </c>
      <c r="AB47" s="11">
        <v>87.015577150115121</v>
      </c>
      <c r="AC47" s="11">
        <v>85.910086985005123</v>
      </c>
      <c r="AD47" s="11">
        <v>84.828620218969448</v>
      </c>
      <c r="AE47" s="11">
        <v>83.785425060409821</v>
      </c>
      <c r="AF47" s="11">
        <v>82.747459135465789</v>
      </c>
      <c r="AG47" s="11">
        <v>81.702487084711123</v>
      </c>
      <c r="AH47" s="11">
        <v>80.599862032250613</v>
      </c>
      <c r="AI47" s="11">
        <v>79.526075185115374</v>
      </c>
      <c r="AJ47" s="11">
        <v>78.478229300189994</v>
      </c>
      <c r="AK47" s="11">
        <v>77.423700578877259</v>
      </c>
      <c r="AL47" s="11">
        <v>76.412524720668387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1100.0619999999994</v>
      </c>
      <c r="N49" s="87">
        <f t="shared" si="70"/>
        <v>1092.3040000000001</v>
      </c>
      <c r="O49" s="87">
        <f t="shared" si="70"/>
        <v>1094.864</v>
      </c>
      <c r="P49" s="87">
        <f t="shared" si="70"/>
        <v>1098.7970000000005</v>
      </c>
      <c r="Q49" s="87">
        <f t="shared" si="70"/>
        <v>1123.7949999999994</v>
      </c>
      <c r="R49" s="87">
        <f t="shared" si="70"/>
        <v>1162.1159999999995</v>
      </c>
      <c r="S49" s="87">
        <f t="shared" si="70"/>
        <v>1186.0980000000006</v>
      </c>
      <c r="T49" s="87">
        <f t="shared" si="70"/>
        <v>1197.9900000000007</v>
      </c>
      <c r="U49" s="87">
        <f t="shared" si="70"/>
        <v>1208.3590000000006</v>
      </c>
      <c r="V49" s="87">
        <f t="shared" si="70"/>
        <v>1209.5720000000008</v>
      </c>
      <c r="W49" s="87">
        <f t="shared" si="70"/>
        <v>1222.0609999999997</v>
      </c>
      <c r="X49" s="87">
        <f t="shared" si="70"/>
        <v>1222.6910000000003</v>
      </c>
      <c r="Y49" s="87">
        <f t="shared" si="70"/>
        <v>1223.0799999999992</v>
      </c>
      <c r="Z49" s="87">
        <f t="shared" si="70"/>
        <v>1227.127</v>
      </c>
      <c r="AA49" s="87">
        <f t="shared" si="70"/>
        <v>1233.2089999999998</v>
      </c>
      <c r="AB49" s="87">
        <f t="shared" si="70"/>
        <v>1237.7160000000001</v>
      </c>
      <c r="AC49" s="87">
        <f t="shared" si="70"/>
        <v>1241.3669999999997</v>
      </c>
      <c r="AD49" s="87">
        <f t="shared" si="70"/>
        <v>1244.5650000000003</v>
      </c>
      <c r="AE49" s="87">
        <f t="shared" ref="AE49:AL49" si="71">SUM(AE5,AE9,AE15,AE22,AE26,AE32,AE37,AE41,AE45)</f>
        <v>1247.8220000000001</v>
      </c>
      <c r="AF49" s="87">
        <f t="shared" si="71"/>
        <v>1251.0740000000005</v>
      </c>
      <c r="AG49" s="87">
        <f t="shared" si="71"/>
        <v>1254.816</v>
      </c>
      <c r="AH49" s="87">
        <f t="shared" si="71"/>
        <v>1258.4579999999996</v>
      </c>
      <c r="AI49" s="87">
        <f t="shared" si="71"/>
        <v>1262.1440000000002</v>
      </c>
      <c r="AJ49" s="87">
        <f t="shared" si="71"/>
        <v>1265.9450000000008</v>
      </c>
      <c r="AK49" s="87">
        <f t="shared" si="71"/>
        <v>1269.7170000000006</v>
      </c>
      <c r="AL49" s="87">
        <f t="shared" si="71"/>
        <v>1273.5079999999996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7.7503429075779257E-2</v>
      </c>
      <c r="N52" s="337">
        <f t="shared" si="73"/>
        <v>8.4796501699910376E-2</v>
      </c>
      <c r="O52" s="337">
        <f t="shared" si="73"/>
        <v>8.8224309912238341E-2</v>
      </c>
      <c r="P52" s="337">
        <f t="shared" si="73"/>
        <v>8.7626340017022269E-2</v>
      </c>
      <c r="Q52" s="337">
        <f t="shared" si="73"/>
        <v>8.5727374497980999E-2</v>
      </c>
      <c r="R52" s="337">
        <f t="shared" si="73"/>
        <v>8.8485540412849659E-2</v>
      </c>
      <c r="S52" s="337">
        <f t="shared" si="73"/>
        <v>9.0661114152820091E-2</v>
      </c>
      <c r="T52" s="337">
        <f t="shared" si="73"/>
        <v>9.3982915819152982E-2</v>
      </c>
      <c r="U52" s="337">
        <f t="shared" si="73"/>
        <v>9.4239306325876626E-2</v>
      </c>
      <c r="V52" s="337">
        <f t="shared" si="73"/>
        <v>9.7716269107582979E-2</v>
      </c>
      <c r="W52" s="337">
        <f t="shared" si="73"/>
        <v>0.10235806383420121</v>
      </c>
      <c r="X52" s="337">
        <f t="shared" si="73"/>
        <v>9.1783948792859227E-2</v>
      </c>
      <c r="Y52" s="337">
        <f t="shared" si="73"/>
        <v>9.2167411646992589E-2</v>
      </c>
      <c r="Z52" s="337">
        <f t="shared" si="73"/>
        <v>9.2623773425310446E-2</v>
      </c>
      <c r="AA52" s="337">
        <f t="shared" si="73"/>
        <v>9.3084447142272916E-2</v>
      </c>
      <c r="AB52" s="337">
        <f t="shared" si="73"/>
        <v>9.358045825527686E-2</v>
      </c>
      <c r="AC52" s="337">
        <f t="shared" si="73"/>
        <v>9.4086145150869244E-2</v>
      </c>
      <c r="AD52" s="337">
        <f t="shared" si="73"/>
        <v>9.4625440080689516E-2</v>
      </c>
      <c r="AE52" s="337">
        <f t="shared" ref="AE52:AL52" si="74">AE5/AE$49</f>
        <v>9.5198148741773486E-2</v>
      </c>
      <c r="AF52" s="337">
        <f t="shared" si="74"/>
        <v>9.5782143681386558E-2</v>
      </c>
      <c r="AG52" s="337">
        <f t="shared" si="74"/>
        <v>9.6393661160717362E-2</v>
      </c>
      <c r="AH52" s="337">
        <f t="shared" si="74"/>
        <v>9.6996476486655894E-2</v>
      </c>
      <c r="AI52" s="337">
        <f t="shared" si="74"/>
        <v>9.757594308643755E-2</v>
      </c>
      <c r="AJ52" s="337">
        <f t="shared" si="74"/>
        <v>9.8159319451333035E-2</v>
      </c>
      <c r="AK52" s="337">
        <f t="shared" si="74"/>
        <v>9.8738562880756026E-2</v>
      </c>
      <c r="AL52" s="337">
        <f t="shared" si="74"/>
        <v>9.9443155603728697E-2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5.1967885329583186E-2</v>
      </c>
      <c r="N53" s="336">
        <f t="shared" si="75"/>
        <v>5.6404681561749472E-2</v>
      </c>
      <c r="O53" s="336">
        <f t="shared" si="75"/>
        <v>5.899182018539794E-2</v>
      </c>
      <c r="P53" s="336">
        <f t="shared" si="75"/>
        <v>5.8821125316467104E-2</v>
      </c>
      <c r="Q53" s="336">
        <f t="shared" si="75"/>
        <v>5.5519291519189447E-2</v>
      </c>
      <c r="R53" s="336">
        <f t="shared" si="75"/>
        <v>5.8610496479739149E-2</v>
      </c>
      <c r="S53" s="336">
        <f t="shared" si="75"/>
        <v>6.2167727940459848E-2</v>
      </c>
      <c r="T53" s="336">
        <f t="shared" si="75"/>
        <v>6.3942479382672057E-2</v>
      </c>
      <c r="U53" s="336">
        <f t="shared" si="75"/>
        <v>6.4992574867570541E-2</v>
      </c>
      <c r="V53" s="336">
        <f t="shared" si="75"/>
        <v>6.6717352411951411E-2</v>
      </c>
      <c r="W53" s="336">
        <f t="shared" si="75"/>
        <v>7.0909898485726125E-2</v>
      </c>
      <c r="X53" s="336">
        <f t="shared" si="75"/>
        <v>6.1516997259806673E-2</v>
      </c>
      <c r="Y53" s="336">
        <f t="shared" si="75"/>
        <v>6.1828269674523401E-2</v>
      </c>
      <c r="Z53" s="336">
        <f t="shared" si="75"/>
        <v>6.2134162247753998E-2</v>
      </c>
      <c r="AA53" s="336">
        <f t="shared" si="75"/>
        <v>6.2420809656891792E-2</v>
      </c>
      <c r="AB53" s="336">
        <f t="shared" si="75"/>
        <v>6.2716981092048152E-2</v>
      </c>
      <c r="AC53" s="336">
        <f t="shared" si="75"/>
        <v>6.3020775590132708E-2</v>
      </c>
      <c r="AD53" s="336">
        <f t="shared" si="75"/>
        <v>6.3335953364829098E-2</v>
      </c>
      <c r="AE53" s="336">
        <f t="shared" ref="AE53:AL53" si="76">AE6/AE$49</f>
        <v>6.3673353268150934E-2</v>
      </c>
      <c r="AF53" s="336">
        <f t="shared" si="76"/>
        <v>6.401251726380322E-2</v>
      </c>
      <c r="AG53" s="336">
        <f t="shared" si="76"/>
        <v>6.4372640291759459E-2</v>
      </c>
      <c r="AH53" s="336">
        <f t="shared" si="76"/>
        <v>6.4721368760231185E-2</v>
      </c>
      <c r="AI53" s="336">
        <f t="shared" si="76"/>
        <v>6.5064512262791543E-2</v>
      </c>
      <c r="AJ53" s="336">
        <f t="shared" si="76"/>
        <v>6.5413942961028454E-2</v>
      </c>
      <c r="AK53" s="336">
        <f t="shared" si="76"/>
        <v>6.5759328009871332E-2</v>
      </c>
      <c r="AL53" s="336">
        <f t="shared" si="76"/>
        <v>6.6125884655490574E-2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2.5535543746196075E-2</v>
      </c>
      <c r="N54" s="336">
        <f t="shared" si="77"/>
        <v>2.8391820138160918E-2</v>
      </c>
      <c r="O54" s="336">
        <f t="shared" si="77"/>
        <v>2.9232489726840394E-2</v>
      </c>
      <c r="P54" s="336">
        <f t="shared" si="77"/>
        <v>2.8805214700555172E-2</v>
      </c>
      <c r="Q54" s="336">
        <f t="shared" si="77"/>
        <v>3.0208082978791545E-2</v>
      </c>
      <c r="R54" s="336">
        <f t="shared" si="77"/>
        <v>2.9875043933110509E-2</v>
      </c>
      <c r="S54" s="336">
        <f t="shared" si="77"/>
        <v>2.8493386212360253E-2</v>
      </c>
      <c r="T54" s="336">
        <f t="shared" si="77"/>
        <v>3.0040436436480938E-2</v>
      </c>
      <c r="U54" s="336">
        <f t="shared" si="77"/>
        <v>2.9246731458306086E-2</v>
      </c>
      <c r="V54" s="336">
        <f t="shared" si="77"/>
        <v>3.0998916695631568E-2</v>
      </c>
      <c r="W54" s="336">
        <f t="shared" si="77"/>
        <v>3.1448165348475089E-2</v>
      </c>
      <c r="X54" s="336">
        <f t="shared" si="77"/>
        <v>3.0266951533052564E-2</v>
      </c>
      <c r="Y54" s="336">
        <f t="shared" si="77"/>
        <v>3.0339141972469185E-2</v>
      </c>
      <c r="Z54" s="336">
        <f t="shared" si="77"/>
        <v>3.0489611177556455E-2</v>
      </c>
      <c r="AA54" s="336">
        <f t="shared" si="77"/>
        <v>3.0663637485381121E-2</v>
      </c>
      <c r="AB54" s="336">
        <f t="shared" si="77"/>
        <v>3.0863477163228702E-2</v>
      </c>
      <c r="AC54" s="336">
        <f t="shared" si="77"/>
        <v>3.1065369560736529E-2</v>
      </c>
      <c r="AD54" s="336">
        <f t="shared" si="77"/>
        <v>3.1289486715860411E-2</v>
      </c>
      <c r="AE54" s="336">
        <f t="shared" ref="AE54:AL54" si="78">AE7/AE$49</f>
        <v>3.1524795473622552E-2</v>
      </c>
      <c r="AF54" s="336">
        <f t="shared" si="78"/>
        <v>3.1769626417583331E-2</v>
      </c>
      <c r="AG54" s="336">
        <f t="shared" si="78"/>
        <v>3.202102086895791E-2</v>
      </c>
      <c r="AH54" s="336">
        <f t="shared" si="78"/>
        <v>3.2275107726424709E-2</v>
      </c>
      <c r="AI54" s="336">
        <f t="shared" si="78"/>
        <v>3.2511430823646006E-2</v>
      </c>
      <c r="AJ54" s="336">
        <f t="shared" si="78"/>
        <v>3.2745376490304588E-2</v>
      </c>
      <c r="AK54" s="336">
        <f t="shared" si="78"/>
        <v>3.2979234870884687E-2</v>
      </c>
      <c r="AL54" s="336">
        <f t="shared" si="78"/>
        <v>3.331727094823813E-2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0.18171141090090703</v>
      </c>
      <c r="N56" s="337">
        <f t="shared" si="79"/>
        <v>0.17637794907660362</v>
      </c>
      <c r="O56" s="337">
        <f t="shared" si="79"/>
        <v>0.18227125193925375</v>
      </c>
      <c r="P56" s="337">
        <f t="shared" si="79"/>
        <v>0.18381141165055156</v>
      </c>
      <c r="Q56" s="337">
        <f t="shared" si="79"/>
        <v>0.17903781748791775</v>
      </c>
      <c r="R56" s="337">
        <f t="shared" si="79"/>
        <v>0.17579302844365705</v>
      </c>
      <c r="S56" s="337">
        <f t="shared" si="79"/>
        <v>0.18464593839104657</v>
      </c>
      <c r="T56" s="337">
        <f t="shared" si="79"/>
        <v>0.1819471705911489</v>
      </c>
      <c r="U56" s="337">
        <f t="shared" si="79"/>
        <v>0.19299962815328386</v>
      </c>
      <c r="V56" s="337">
        <f t="shared" si="79"/>
        <v>0.19741600466907513</v>
      </c>
      <c r="W56" s="337">
        <f t="shared" si="79"/>
        <v>0.20969499389550164</v>
      </c>
      <c r="X56" s="337">
        <f t="shared" si="79"/>
        <v>0.21307519036622158</v>
      </c>
      <c r="Y56" s="337">
        <f t="shared" si="79"/>
        <v>0.21445736613613636</v>
      </c>
      <c r="Z56" s="337">
        <f t="shared" si="79"/>
        <v>0.21599465811603746</v>
      </c>
      <c r="AA56" s="337">
        <f t="shared" si="79"/>
        <v>0.21749018969683157</v>
      </c>
      <c r="AB56" s="337">
        <f t="shared" si="79"/>
        <v>0.21899428749274866</v>
      </c>
      <c r="AC56" s="337">
        <f t="shared" si="79"/>
        <v>0.22051957281466164</v>
      </c>
      <c r="AD56" s="337">
        <f t="shared" si="79"/>
        <v>0.22214589159193265</v>
      </c>
      <c r="AE56" s="337">
        <f t="shared" ref="AE56:AL56" si="80">AE9/AE$49</f>
        <v>0.22390392695727304</v>
      </c>
      <c r="AF56" s="337">
        <f t="shared" si="80"/>
        <v>0.22562637856262457</v>
      </c>
      <c r="AG56" s="337">
        <f t="shared" si="80"/>
        <v>0.22738413558002865</v>
      </c>
      <c r="AH56" s="337">
        <f t="shared" si="80"/>
        <v>0.22906976947924129</v>
      </c>
      <c r="AI56" s="337">
        <f t="shared" si="80"/>
        <v>0.23074441443528756</v>
      </c>
      <c r="AJ56" s="337">
        <f t="shared" si="80"/>
        <v>0.23239462079402257</v>
      </c>
      <c r="AK56" s="337">
        <f t="shared" si="80"/>
        <v>0.23405834246616178</v>
      </c>
      <c r="AL56" s="337">
        <f t="shared" si="80"/>
        <v>0.23569907289513792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4.3645454362823098E-2</v>
      </c>
      <c r="N57" s="336">
        <f t="shared" si="81"/>
        <v>4.1451133942684092E-2</v>
      </c>
      <c r="O57" s="336">
        <f t="shared" si="81"/>
        <v>4.5470416205931515E-2</v>
      </c>
      <c r="P57" s="336">
        <f t="shared" si="81"/>
        <v>4.2624264760855124E-2</v>
      </c>
      <c r="Q57" s="336">
        <f t="shared" si="81"/>
        <v>4.4462085616828274E-2</v>
      </c>
      <c r="R57" s="336">
        <f t="shared" si="81"/>
        <v>4.3994013278952561E-2</v>
      </c>
      <c r="S57" s="336">
        <f t="shared" si="81"/>
        <v>4.6004106909363941E-2</v>
      </c>
      <c r="T57" s="336">
        <f t="shared" si="81"/>
        <v>4.6233990798142839E-2</v>
      </c>
      <c r="U57" s="336">
        <f t="shared" si="81"/>
        <v>5.0358442724297764E-2</v>
      </c>
      <c r="V57" s="336">
        <f t="shared" si="81"/>
        <v>5.0753361584384087E-2</v>
      </c>
      <c r="W57" s="336">
        <f t="shared" si="81"/>
        <v>5.3907701214931575E-2</v>
      </c>
      <c r="X57" s="336">
        <f t="shared" si="81"/>
        <v>6.2328138839712062E-2</v>
      </c>
      <c r="Y57" s="336">
        <f t="shared" si="81"/>
        <v>6.3007470667348173E-2</v>
      </c>
      <c r="Z57" s="336">
        <f t="shared" si="81"/>
        <v>6.3681028160018388E-2</v>
      </c>
      <c r="AA57" s="336">
        <f t="shared" si="81"/>
        <v>6.4380342248100936E-2</v>
      </c>
      <c r="AB57" s="336">
        <f t="shared" si="81"/>
        <v>6.5037594968797463E-2</v>
      </c>
      <c r="AC57" s="336">
        <f t="shared" si="81"/>
        <v>6.5688522691101675E-2</v>
      </c>
      <c r="AD57" s="336">
        <f t="shared" si="81"/>
        <v>6.6383299728338979E-2</v>
      </c>
      <c r="AE57" s="336">
        <f t="shared" ref="AE57:AL57" si="82">AE10/AE$49</f>
        <v>6.7111288497509483E-2</v>
      </c>
      <c r="AF57" s="336">
        <f t="shared" si="82"/>
        <v>6.7814518511162034E-2</v>
      </c>
      <c r="AG57" s="336">
        <f t="shared" si="82"/>
        <v>6.8536760772553038E-2</v>
      </c>
      <c r="AH57" s="336">
        <f t="shared" si="82"/>
        <v>6.9239744823405044E-2</v>
      </c>
      <c r="AI57" s="336">
        <f t="shared" si="82"/>
        <v>6.9958916400562413E-2</v>
      </c>
      <c r="AJ57" s="336">
        <f t="shared" si="82"/>
        <v>7.0654789009728339E-2</v>
      </c>
      <c r="AK57" s="336">
        <f t="shared" si="82"/>
        <v>7.1379677013551898E-2</v>
      </c>
      <c r="AL57" s="336">
        <f t="shared" si="82"/>
        <v>7.2096549566801144E-2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Yorkshire</v>
      </c>
      <c r="L58" s="232" t="str">
        <f>'Occ T3'!A13</f>
        <v>22 Health professionals</v>
      </c>
      <c r="M58" s="336">
        <f t="shared" ref="M58:AD58" si="83">M11/M$49</f>
        <v>3.6271687747990757E-2</v>
      </c>
      <c r="N58" s="336">
        <f t="shared" si="83"/>
        <v>3.7853237457427379E-2</v>
      </c>
      <c r="O58" s="336">
        <f t="shared" si="83"/>
        <v>3.7725113412019978E-2</v>
      </c>
      <c r="P58" s="336">
        <f t="shared" si="83"/>
        <v>3.8956599190612305E-2</v>
      </c>
      <c r="Q58" s="336">
        <f t="shared" si="83"/>
        <v>3.7412359398794913E-2</v>
      </c>
      <c r="R58" s="336">
        <f t="shared" si="83"/>
        <v>3.8544625603849754E-2</v>
      </c>
      <c r="S58" s="336">
        <f t="shared" si="83"/>
        <v>3.9098755056224219E-2</v>
      </c>
      <c r="T58" s="336">
        <f t="shared" si="83"/>
        <v>3.9135423164589983E-2</v>
      </c>
      <c r="U58" s="336">
        <f t="shared" si="83"/>
        <v>4.0292833423647589E-2</v>
      </c>
      <c r="V58" s="336">
        <f t="shared" si="83"/>
        <v>4.3628537446556426E-2</v>
      </c>
      <c r="W58" s="336">
        <f t="shared" si="83"/>
        <v>4.4145718090641987E-2</v>
      </c>
      <c r="X58" s="336">
        <f t="shared" si="83"/>
        <v>4.1929945687443917E-2</v>
      </c>
      <c r="Y58" s="336">
        <f t="shared" si="83"/>
        <v>4.2172955774289214E-2</v>
      </c>
      <c r="Z58" s="336">
        <f t="shared" si="83"/>
        <v>4.2417911259486081E-2</v>
      </c>
      <c r="AA58" s="336">
        <f t="shared" si="83"/>
        <v>4.2626636812846425E-2</v>
      </c>
      <c r="AB58" s="336">
        <f t="shared" si="83"/>
        <v>4.2839183167709217E-2</v>
      </c>
      <c r="AC58" s="336">
        <f t="shared" si="83"/>
        <v>4.3066768001159481E-2</v>
      </c>
      <c r="AD58" s="336">
        <f t="shared" si="83"/>
        <v>4.3304190796419506E-2</v>
      </c>
      <c r="AE58" s="336">
        <f t="shared" ref="AE58:AL58" si="84">AE11/AE$49</f>
        <v>4.3580236752163021E-2</v>
      </c>
      <c r="AF58" s="336">
        <f t="shared" si="84"/>
        <v>4.3826849932118377E-2</v>
      </c>
      <c r="AG58" s="336">
        <f t="shared" si="84"/>
        <v>4.4091998467554148E-2</v>
      </c>
      <c r="AH58" s="336">
        <f t="shared" si="84"/>
        <v>4.4342038438806325E-2</v>
      </c>
      <c r="AI58" s="336">
        <f t="shared" si="84"/>
        <v>4.4586889013143477E-2</v>
      </c>
      <c r="AJ58" s="336">
        <f t="shared" si="84"/>
        <v>4.4832047048550816E-2</v>
      </c>
      <c r="AK58" s="336">
        <f t="shared" si="84"/>
        <v>4.5058446810753786E-2</v>
      </c>
      <c r="AL58" s="336">
        <f t="shared" si="84"/>
        <v>4.5264258800335175E-2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4.5877264095474331E-2</v>
      </c>
      <c r="N59" s="336">
        <f t="shared" si="85"/>
        <v>4.395433193708851E-2</v>
      </c>
      <c r="O59" s="336">
        <f t="shared" si="85"/>
        <v>4.4561997892707025E-2</v>
      </c>
      <c r="P59" s="336">
        <f t="shared" si="85"/>
        <v>4.5982285265667812E-2</v>
      </c>
      <c r="Q59" s="336">
        <f t="shared" si="85"/>
        <v>4.4289695314095559E-2</v>
      </c>
      <c r="R59" s="336">
        <f t="shared" si="85"/>
        <v>4.2363914902919603E-2</v>
      </c>
      <c r="S59" s="336">
        <f t="shared" si="85"/>
        <v>4.4003535876910478E-2</v>
      </c>
      <c r="T59" s="336">
        <f t="shared" si="85"/>
        <v>4.1169518987553499E-2</v>
      </c>
      <c r="U59" s="336">
        <f t="shared" si="85"/>
        <v>4.3137729164801637E-2</v>
      </c>
      <c r="V59" s="336">
        <f t="shared" si="85"/>
        <v>4.3877479386295076E-2</v>
      </c>
      <c r="W59" s="336">
        <f t="shared" si="85"/>
        <v>4.5527448467463517E-2</v>
      </c>
      <c r="X59" s="336">
        <f t="shared" si="85"/>
        <v>4.3224910129177542E-2</v>
      </c>
      <c r="Y59" s="336">
        <f t="shared" si="85"/>
        <v>4.3301701001929649E-2</v>
      </c>
      <c r="Z59" s="336">
        <f t="shared" si="85"/>
        <v>4.3443671653879419E-2</v>
      </c>
      <c r="AA59" s="336">
        <f t="shared" si="85"/>
        <v>4.3562074431246253E-2</v>
      </c>
      <c r="AB59" s="336">
        <f t="shared" si="85"/>
        <v>4.3698063505773439E-2</v>
      </c>
      <c r="AC59" s="336">
        <f t="shared" si="85"/>
        <v>4.3819500025536431E-2</v>
      </c>
      <c r="AD59" s="336">
        <f t="shared" si="85"/>
        <v>4.396228127476659E-2</v>
      </c>
      <c r="AE59" s="336">
        <f t="shared" ref="AE59:AL59" si="86">AE12/AE$49</f>
        <v>4.4128426514443805E-2</v>
      </c>
      <c r="AF59" s="336">
        <f t="shared" si="86"/>
        <v>4.432009199119534E-2</v>
      </c>
      <c r="AG59" s="336">
        <f t="shared" si="86"/>
        <v>4.4483643004771915E-2</v>
      </c>
      <c r="AH59" s="336">
        <f t="shared" si="86"/>
        <v>4.4642382159266365E-2</v>
      </c>
      <c r="AI59" s="336">
        <f t="shared" si="86"/>
        <v>4.4797559592015625E-2</v>
      </c>
      <c r="AJ59" s="336">
        <f t="shared" si="86"/>
        <v>4.4956806957797558E-2</v>
      </c>
      <c r="AK59" s="336">
        <f t="shared" si="86"/>
        <v>4.5105620713241944E-2</v>
      </c>
      <c r="AL59" s="336">
        <f t="shared" si="86"/>
        <v>4.524600035287947E-2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5.5917004694618827E-2</v>
      </c>
      <c r="N60" s="336">
        <f t="shared" si="87"/>
        <v>5.3119245739403624E-2</v>
      </c>
      <c r="O60" s="336">
        <f t="shared" si="87"/>
        <v>5.4513724428595242E-2</v>
      </c>
      <c r="P60" s="336">
        <f t="shared" si="87"/>
        <v>5.6248262433416324E-2</v>
      </c>
      <c r="Q60" s="336">
        <f t="shared" si="87"/>
        <v>5.287367715819899E-2</v>
      </c>
      <c r="R60" s="336">
        <f t="shared" si="87"/>
        <v>5.0890474657935135E-2</v>
      </c>
      <c r="S60" s="336">
        <f t="shared" si="87"/>
        <v>5.5539540548547928E-2</v>
      </c>
      <c r="T60" s="336">
        <f t="shared" si="87"/>
        <v>5.5408237640862577E-2</v>
      </c>
      <c r="U60" s="336">
        <f t="shared" si="87"/>
        <v>5.921062284053686E-2</v>
      </c>
      <c r="V60" s="336">
        <f t="shared" si="87"/>
        <v>5.9156626251839546E-2</v>
      </c>
      <c r="W60" s="336">
        <f t="shared" si="87"/>
        <v>6.6114126122464575E-2</v>
      </c>
      <c r="X60" s="336">
        <f t="shared" si="87"/>
        <v>6.5592195709888043E-2</v>
      </c>
      <c r="Y60" s="336">
        <f t="shared" si="87"/>
        <v>6.5975238692569341E-2</v>
      </c>
      <c r="Z60" s="336">
        <f t="shared" si="87"/>
        <v>6.6452047042653548E-2</v>
      </c>
      <c r="AA60" s="336">
        <f t="shared" si="87"/>
        <v>6.6921136204637979E-2</v>
      </c>
      <c r="AB60" s="336">
        <f t="shared" si="87"/>
        <v>6.7419445850468537E-2</v>
      </c>
      <c r="AC60" s="336">
        <f t="shared" si="87"/>
        <v>6.7944782096864081E-2</v>
      </c>
      <c r="AD60" s="336">
        <f t="shared" si="87"/>
        <v>6.8496119792407592E-2</v>
      </c>
      <c r="AE60" s="336">
        <f t="shared" ref="AE60:AL60" si="88">AE13/AE$49</f>
        <v>6.9083975193156733E-2</v>
      </c>
      <c r="AF60" s="336">
        <f t="shared" si="88"/>
        <v>6.9664918128148789E-2</v>
      </c>
      <c r="AG60" s="336">
        <f t="shared" si="88"/>
        <v>7.0271733335149578E-2</v>
      </c>
      <c r="AH60" s="336">
        <f t="shared" si="88"/>
        <v>7.0845604057763564E-2</v>
      </c>
      <c r="AI60" s="336">
        <f t="shared" si="88"/>
        <v>7.1401049429566016E-2</v>
      </c>
      <c r="AJ60" s="336">
        <f t="shared" si="88"/>
        <v>7.1950977777945874E-2</v>
      </c>
      <c r="AK60" s="336">
        <f t="shared" si="88"/>
        <v>7.2514597928614144E-2</v>
      </c>
      <c r="AL60" s="336">
        <f t="shared" si="88"/>
        <v>7.3092264175122101E-2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0.1115847810107647</v>
      </c>
      <c r="N62" s="337">
        <f t="shared" si="89"/>
        <v>0.11166878174772249</v>
      </c>
      <c r="O62" s="337">
        <f t="shared" si="89"/>
        <v>0.11677523683927055</v>
      </c>
      <c r="P62" s="337">
        <f t="shared" si="89"/>
        <v>0.11399358058283406</v>
      </c>
      <c r="Q62" s="337">
        <f t="shared" si="89"/>
        <v>0.11240475045696455</v>
      </c>
      <c r="R62" s="337">
        <f t="shared" si="89"/>
        <v>0.11039375647193066</v>
      </c>
      <c r="S62" s="337">
        <f t="shared" si="89"/>
        <v>0.11399192518816451</v>
      </c>
      <c r="T62" s="337">
        <f t="shared" si="89"/>
        <v>0.11518811032777031</v>
      </c>
      <c r="U62" s="337">
        <f t="shared" si="89"/>
        <v>0.11882333889925155</v>
      </c>
      <c r="V62" s="337">
        <f t="shared" si="89"/>
        <v>0.11773158649559638</v>
      </c>
      <c r="W62" s="337">
        <f t="shared" si="89"/>
        <v>0.12547853448469845</v>
      </c>
      <c r="X62" s="337">
        <f t="shared" si="89"/>
        <v>0.12609310094725026</v>
      </c>
      <c r="Y62" s="337">
        <f t="shared" si="89"/>
        <v>0.12661397274466679</v>
      </c>
      <c r="Z62" s="337">
        <f t="shared" si="89"/>
        <v>0.12732534066289655</v>
      </c>
      <c r="AA62" s="337">
        <f t="shared" si="89"/>
        <v>0.12803538321885549</v>
      </c>
      <c r="AB62" s="337">
        <f t="shared" si="89"/>
        <v>0.12875519044918063</v>
      </c>
      <c r="AC62" s="337">
        <f t="shared" si="89"/>
        <v>0.12951061198818181</v>
      </c>
      <c r="AD62" s="337">
        <f t="shared" si="89"/>
        <v>0.13028944074320864</v>
      </c>
      <c r="AE62" s="337">
        <f t="shared" ref="AE62:AL62" si="90">AE15/AE$49</f>
        <v>0.1311374148800912</v>
      </c>
      <c r="AF62" s="337">
        <f t="shared" si="90"/>
        <v>0.13199105552674464</v>
      </c>
      <c r="AG62" s="337">
        <f t="shared" si="90"/>
        <v>0.13288817414344153</v>
      </c>
      <c r="AH62" s="337">
        <f t="shared" si="90"/>
        <v>0.13372700567472029</v>
      </c>
      <c r="AI62" s="337">
        <f t="shared" si="90"/>
        <v>0.13454405663662972</v>
      </c>
      <c r="AJ62" s="337">
        <f t="shared" si="90"/>
        <v>0.13533394326375028</v>
      </c>
      <c r="AK62" s="337">
        <f t="shared" si="90"/>
        <v>0.13617142091158746</v>
      </c>
      <c r="AL62" s="337">
        <f t="shared" si="90"/>
        <v>0.13701665070588462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1.8272487468485921E-2</v>
      </c>
      <c r="N63" s="336">
        <f t="shared" si="91"/>
        <v>1.793405963498048E-2</v>
      </c>
      <c r="O63" s="336">
        <f t="shared" si="91"/>
        <v>1.9621287217668378E-2</v>
      </c>
      <c r="P63" s="336">
        <f t="shared" si="91"/>
        <v>1.9140830952967335E-2</v>
      </c>
      <c r="Q63" s="336">
        <f t="shared" si="91"/>
        <v>1.7546697289418677E-2</v>
      </c>
      <c r="R63" s="336">
        <f t="shared" si="91"/>
        <v>1.6999405916526836E-2</v>
      </c>
      <c r="S63" s="336">
        <f t="shared" si="91"/>
        <v>1.7558257678876209E-2</v>
      </c>
      <c r="T63" s="336">
        <f t="shared" si="91"/>
        <v>1.9695261509576022E-2</v>
      </c>
      <c r="U63" s="336">
        <f t="shared" si="91"/>
        <v>2.0534375028254798E-2</v>
      </c>
      <c r="V63" s="336">
        <f t="shared" si="91"/>
        <v>1.9561908727320255E-2</v>
      </c>
      <c r="W63" s="336">
        <f t="shared" si="91"/>
        <v>2.1197714890166121E-2</v>
      </c>
      <c r="X63" s="336">
        <f t="shared" si="91"/>
        <v>1.9179279600398613E-2</v>
      </c>
      <c r="Y63" s="336">
        <f t="shared" si="91"/>
        <v>1.9311502373286611E-2</v>
      </c>
      <c r="Z63" s="336">
        <f t="shared" si="91"/>
        <v>1.9422697856258001E-2</v>
      </c>
      <c r="AA63" s="336">
        <f t="shared" si="91"/>
        <v>1.9528991006376051E-2</v>
      </c>
      <c r="AB63" s="336">
        <f t="shared" si="91"/>
        <v>1.9631556714617845E-2</v>
      </c>
      <c r="AC63" s="336">
        <f t="shared" si="91"/>
        <v>1.9748800107236703E-2</v>
      </c>
      <c r="AD63" s="336">
        <f t="shared" si="91"/>
        <v>1.9853625910432351E-2</v>
      </c>
      <c r="AE63" s="336">
        <f t="shared" ref="AE63:AL63" si="92">AE16/AE$49</f>
        <v>1.996357419569322E-2</v>
      </c>
      <c r="AF63" s="336">
        <f t="shared" si="92"/>
        <v>2.0073658739603272E-2</v>
      </c>
      <c r="AG63" s="336">
        <f t="shared" si="92"/>
        <v>2.0196211595246157E-2</v>
      </c>
      <c r="AH63" s="336">
        <f t="shared" si="92"/>
        <v>2.0306430957901741E-2</v>
      </c>
      <c r="AI63" s="336">
        <f t="shared" si="92"/>
        <v>2.0430110695258484E-2</v>
      </c>
      <c r="AJ63" s="336">
        <f t="shared" si="92"/>
        <v>2.0533568014613059E-2</v>
      </c>
      <c r="AK63" s="336">
        <f t="shared" si="92"/>
        <v>2.0647825478395082E-2</v>
      </c>
      <c r="AL63" s="336">
        <f t="shared" si="92"/>
        <v>2.0744670711477477E-2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1.4072033636664745E-2</v>
      </c>
      <c r="N64" s="336">
        <f t="shared" si="93"/>
        <v>1.7016374833489348E-2</v>
      </c>
      <c r="O64" s="336">
        <f t="shared" si="93"/>
        <v>1.6514992508586422E-2</v>
      </c>
      <c r="P64" s="336">
        <f t="shared" si="93"/>
        <v>1.6142242875356767E-2</v>
      </c>
      <c r="Q64" s="336">
        <f t="shared" si="93"/>
        <v>1.5975280654497853E-2</v>
      </c>
      <c r="R64" s="336">
        <f t="shared" si="93"/>
        <v>1.6201484128137138E-2</v>
      </c>
      <c r="S64" s="336">
        <f t="shared" si="93"/>
        <v>1.6338641414823454E-2</v>
      </c>
      <c r="T64" s="336">
        <f t="shared" si="93"/>
        <v>1.5637192708220025E-2</v>
      </c>
      <c r="U64" s="336">
        <f t="shared" si="93"/>
        <v>1.7592956306141015E-2</v>
      </c>
      <c r="V64" s="336">
        <f t="shared" si="93"/>
        <v>1.7944094362759365E-2</v>
      </c>
      <c r="W64" s="336">
        <f t="shared" si="93"/>
        <v>1.8453394541412278E-2</v>
      </c>
      <c r="X64" s="336">
        <f t="shared" si="93"/>
        <v>2.6925842435659639E-2</v>
      </c>
      <c r="Y64" s="336">
        <f t="shared" si="93"/>
        <v>2.7355923995191597E-2</v>
      </c>
      <c r="Z64" s="336">
        <f t="shared" si="93"/>
        <v>2.7792322720859755E-2</v>
      </c>
      <c r="AA64" s="336">
        <f t="shared" si="93"/>
        <v>2.8202931985664741E-2</v>
      </c>
      <c r="AB64" s="336">
        <f t="shared" si="93"/>
        <v>2.8615795423531525E-2</v>
      </c>
      <c r="AC64" s="336">
        <f t="shared" si="93"/>
        <v>2.903822957083382E-2</v>
      </c>
      <c r="AD64" s="336">
        <f t="shared" si="93"/>
        <v>2.9494968284571453E-2</v>
      </c>
      <c r="AE64" s="336">
        <f t="shared" ref="AE64:AL64" si="94">AE17/AE$49</f>
        <v>2.995571931371907E-2</v>
      </c>
      <c r="AF64" s="336">
        <f t="shared" si="94"/>
        <v>3.0430808432922778E-2</v>
      </c>
      <c r="AG64" s="336">
        <f t="shared" si="94"/>
        <v>3.0910622488023044E-2</v>
      </c>
      <c r="AH64" s="336">
        <f t="shared" si="94"/>
        <v>3.1394795821459411E-2</v>
      </c>
      <c r="AI64" s="336">
        <f t="shared" si="94"/>
        <v>3.1861020324218954E-2</v>
      </c>
      <c r="AJ64" s="336">
        <f t="shared" si="94"/>
        <v>3.2323621322342379E-2</v>
      </c>
      <c r="AK64" s="336">
        <f t="shared" si="94"/>
        <v>3.278922593806731E-2</v>
      </c>
      <c r="AL64" s="336">
        <f t="shared" si="94"/>
        <v>3.3269873518740223E-2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1.1062229562101107E-2</v>
      </c>
      <c r="N65" s="336">
        <f t="shared" si="95"/>
        <v>1.2687749449471791E-2</v>
      </c>
      <c r="O65" s="336">
        <f t="shared" si="95"/>
        <v>1.2660438218871526E-2</v>
      </c>
      <c r="P65" s="336">
        <f t="shared" si="95"/>
        <v>1.1224142354764837E-2</v>
      </c>
      <c r="Q65" s="336">
        <f t="shared" si="95"/>
        <v>1.1219235594225108E-2</v>
      </c>
      <c r="R65" s="336">
        <f t="shared" si="95"/>
        <v>1.0541058344628592E-2</v>
      </c>
      <c r="S65" s="336">
        <f t="shared" si="95"/>
        <v>1.1158860019428344E-2</v>
      </c>
      <c r="T65" s="336">
        <f t="shared" si="95"/>
        <v>1.0418713827701204E-2</v>
      </c>
      <c r="U65" s="336">
        <f t="shared" si="95"/>
        <v>1.0690996939036935E-2</v>
      </c>
      <c r="V65" s="336">
        <f t="shared" si="95"/>
        <v>1.0503670011111082E-2</v>
      </c>
      <c r="W65" s="336">
        <f t="shared" si="95"/>
        <v>1.128178899435983E-2</v>
      </c>
      <c r="X65" s="336">
        <f t="shared" si="95"/>
        <v>9.186641314976535E-3</v>
      </c>
      <c r="Y65" s="336">
        <f t="shared" si="95"/>
        <v>9.2021641384463573E-3</v>
      </c>
      <c r="Z65" s="336">
        <f t="shared" si="95"/>
        <v>9.2202233182639703E-3</v>
      </c>
      <c r="AA65" s="336">
        <f t="shared" si="95"/>
        <v>9.2306928745495877E-3</v>
      </c>
      <c r="AB65" s="336">
        <f t="shared" si="95"/>
        <v>9.2509420654820207E-3</v>
      </c>
      <c r="AC65" s="336">
        <f t="shared" si="95"/>
        <v>9.2766029831011475E-3</v>
      </c>
      <c r="AD65" s="336">
        <f t="shared" si="95"/>
        <v>9.2979606153991319E-3</v>
      </c>
      <c r="AE65" s="336">
        <f t="shared" ref="AE65:AL65" si="96">AE18/AE$49</f>
        <v>9.3199367427881548E-3</v>
      </c>
      <c r="AF65" s="336">
        <f t="shared" si="96"/>
        <v>9.3391923059062097E-3</v>
      </c>
      <c r="AG65" s="336">
        <f t="shared" si="96"/>
        <v>9.3567402960949061E-3</v>
      </c>
      <c r="AH65" s="336">
        <f t="shared" si="96"/>
        <v>9.3781045410526974E-3</v>
      </c>
      <c r="AI65" s="336">
        <f t="shared" si="96"/>
        <v>9.4068178253142384E-3</v>
      </c>
      <c r="AJ65" s="336">
        <f t="shared" si="96"/>
        <v>9.4334520557597876E-3</v>
      </c>
      <c r="AK65" s="336">
        <f t="shared" si="96"/>
        <v>9.4639036357688291E-3</v>
      </c>
      <c r="AL65" s="336">
        <f t="shared" si="96"/>
        <v>9.4910133666791067E-3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1.1910769520537545E-2</v>
      </c>
      <c r="N66" s="336">
        <f t="shared" si="97"/>
        <v>1.1780095311940689E-2</v>
      </c>
      <c r="O66" s="336">
        <f t="shared" si="97"/>
        <v>1.2893904065979133E-2</v>
      </c>
      <c r="P66" s="336">
        <f t="shared" si="97"/>
        <v>1.3194738455048762E-2</v>
      </c>
      <c r="Q66" s="336">
        <f t="shared" si="97"/>
        <v>1.3142341421900988E-2</v>
      </c>
      <c r="R66" s="336">
        <f t="shared" si="97"/>
        <v>1.3057407850933615E-2</v>
      </c>
      <c r="S66" s="336">
        <f t="shared" si="97"/>
        <v>1.4522697926308245E-2</v>
      </c>
      <c r="T66" s="336">
        <f t="shared" si="97"/>
        <v>1.4847293667595634E-2</v>
      </c>
      <c r="U66" s="336">
        <f t="shared" si="97"/>
        <v>1.5098831848779982E-2</v>
      </c>
      <c r="V66" s="336">
        <f t="shared" si="97"/>
        <v>1.4377058286354156E-2</v>
      </c>
      <c r="W66" s="336">
        <f t="shared" si="97"/>
        <v>1.5520273133170033E-2</v>
      </c>
      <c r="X66" s="336">
        <f t="shared" si="97"/>
        <v>1.3246963597449679E-2</v>
      </c>
      <c r="Y66" s="336">
        <f t="shared" si="97"/>
        <v>1.3019847768228338E-2</v>
      </c>
      <c r="Z66" s="336">
        <f t="shared" si="97"/>
        <v>1.2995982644693116E-2</v>
      </c>
      <c r="AA66" s="336">
        <f t="shared" si="97"/>
        <v>1.3050967130589732E-2</v>
      </c>
      <c r="AB66" s="336">
        <f t="shared" si="97"/>
        <v>1.3111346768534142E-2</v>
      </c>
      <c r="AC66" s="336">
        <f t="shared" si="97"/>
        <v>1.3160366490485477E-2</v>
      </c>
      <c r="AD66" s="336">
        <f t="shared" si="97"/>
        <v>1.3214505967583778E-2</v>
      </c>
      <c r="AE66" s="336">
        <f t="shared" ref="AE66:AL66" si="98">AE19/AE$49</f>
        <v>1.3278266040977794E-2</v>
      </c>
      <c r="AF66" s="336">
        <f t="shared" si="98"/>
        <v>1.3348388816609552E-2</v>
      </c>
      <c r="AG66" s="336">
        <f t="shared" si="98"/>
        <v>1.3421792801831674E-2</v>
      </c>
      <c r="AH66" s="336">
        <f t="shared" si="98"/>
        <v>1.3478032852203517E-2</v>
      </c>
      <c r="AI66" s="336">
        <f t="shared" si="98"/>
        <v>1.3516750133228506E-2</v>
      </c>
      <c r="AJ66" s="336">
        <f t="shared" si="98"/>
        <v>1.3545815871020592E-2</v>
      </c>
      <c r="AK66" s="336">
        <f t="shared" si="98"/>
        <v>1.3567718235306118E-2</v>
      </c>
      <c r="AL66" s="336">
        <f t="shared" si="98"/>
        <v>1.3619083528022512E-2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5.6267260822975382E-2</v>
      </c>
      <c r="N67" s="336">
        <f t="shared" si="99"/>
        <v>5.2250502517840185E-2</v>
      </c>
      <c r="O67" s="336">
        <f t="shared" si="99"/>
        <v>5.5084614828165103E-2</v>
      </c>
      <c r="P67" s="336">
        <f t="shared" si="99"/>
        <v>5.4291625944696345E-2</v>
      </c>
      <c r="Q67" s="336">
        <f t="shared" si="99"/>
        <v>5.4521195496921922E-2</v>
      </c>
      <c r="R67" s="336">
        <f t="shared" si="99"/>
        <v>5.3594400231704462E-2</v>
      </c>
      <c r="S67" s="336">
        <f t="shared" si="99"/>
        <v>5.4413468148728231E-2</v>
      </c>
      <c r="T67" s="336">
        <f t="shared" si="99"/>
        <v>5.4589648614677418E-2</v>
      </c>
      <c r="U67" s="336">
        <f t="shared" si="99"/>
        <v>5.4906178777038808E-2</v>
      </c>
      <c r="V67" s="336">
        <f t="shared" si="99"/>
        <v>5.5344855108051524E-2</v>
      </c>
      <c r="W67" s="336">
        <f t="shared" si="99"/>
        <v>5.9025362925590172E-2</v>
      </c>
      <c r="X67" s="336">
        <f t="shared" si="99"/>
        <v>5.7554373998765798E-2</v>
      </c>
      <c r="Y67" s="336">
        <f t="shared" si="99"/>
        <v>5.7724534469513873E-2</v>
      </c>
      <c r="Z67" s="336">
        <f t="shared" si="99"/>
        <v>5.7894114122821715E-2</v>
      </c>
      <c r="AA67" s="336">
        <f t="shared" si="99"/>
        <v>5.8021800221675378E-2</v>
      </c>
      <c r="AB67" s="336">
        <f t="shared" si="99"/>
        <v>5.8145549477015113E-2</v>
      </c>
      <c r="AC67" s="336">
        <f t="shared" si="99"/>
        <v>5.8286612836524657E-2</v>
      </c>
      <c r="AD67" s="336">
        <f t="shared" si="99"/>
        <v>5.8428379965221947E-2</v>
      </c>
      <c r="AE67" s="336">
        <f t="shared" ref="AE67:AL67" si="100">AE20/AE$49</f>
        <v>5.8619918586912963E-2</v>
      </c>
      <c r="AF67" s="336">
        <f t="shared" si="100"/>
        <v>5.8799007231702831E-2</v>
      </c>
      <c r="AG67" s="336">
        <f t="shared" si="100"/>
        <v>5.9002806962245753E-2</v>
      </c>
      <c r="AH67" s="336">
        <f t="shared" si="100"/>
        <v>5.9169641502102945E-2</v>
      </c>
      <c r="AI67" s="336">
        <f t="shared" si="100"/>
        <v>5.9329357658609541E-2</v>
      </c>
      <c r="AJ67" s="336">
        <f t="shared" si="100"/>
        <v>5.9497486000014477E-2</v>
      </c>
      <c r="AK67" s="336">
        <f t="shared" si="100"/>
        <v>5.9702747624050131E-2</v>
      </c>
      <c r="AL67" s="336">
        <f t="shared" si="100"/>
        <v>5.9892009580965293E-2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0.13239189993817888</v>
      </c>
      <c r="N69" s="337">
        <f t="shared" si="101"/>
        <v>0.13271097834601278</v>
      </c>
      <c r="O69" s="337">
        <f t="shared" si="101"/>
        <v>0.13542181759578226</v>
      </c>
      <c r="P69" s="337">
        <f t="shared" si="101"/>
        <v>0.13363901627855912</v>
      </c>
      <c r="Q69" s="337">
        <f t="shared" si="101"/>
        <v>0.13362407184189579</v>
      </c>
      <c r="R69" s="337">
        <f t="shared" si="101"/>
        <v>0.13233761117051157</v>
      </c>
      <c r="S69" s="337">
        <f t="shared" si="101"/>
        <v>0.12627557079823712</v>
      </c>
      <c r="T69" s="337">
        <f t="shared" si="101"/>
        <v>0.12761455780189199</v>
      </c>
      <c r="U69" s="337">
        <f t="shared" si="101"/>
        <v>0.12652363180555568</v>
      </c>
      <c r="V69" s="337">
        <f t="shared" si="101"/>
        <v>0.12086411959459435</v>
      </c>
      <c r="W69" s="337">
        <f t="shared" si="101"/>
        <v>0.12728699313311762</v>
      </c>
      <c r="X69" s="337">
        <f t="shared" si="101"/>
        <v>0.13009312788868266</v>
      </c>
      <c r="Y69" s="337">
        <f t="shared" si="101"/>
        <v>0.13000202973220598</v>
      </c>
      <c r="Z69" s="337">
        <f t="shared" si="101"/>
        <v>0.12963783592929623</v>
      </c>
      <c r="AA69" s="337">
        <f t="shared" si="101"/>
        <v>0.12921236839742339</v>
      </c>
      <c r="AB69" s="337">
        <f t="shared" si="101"/>
        <v>0.12868634575068608</v>
      </c>
      <c r="AC69" s="337">
        <f t="shared" si="101"/>
        <v>0.12806642176808455</v>
      </c>
      <c r="AD69" s="337">
        <f t="shared" si="101"/>
        <v>0.1273259312930802</v>
      </c>
      <c r="AE69" s="337">
        <f t="shared" ref="AE69:AL69" si="102">AE22/AE$49</f>
        <v>0.12641127599282109</v>
      </c>
      <c r="AF69" s="337">
        <f t="shared" si="102"/>
        <v>0.1254695865530828</v>
      </c>
      <c r="AG69" s="337">
        <f t="shared" si="102"/>
        <v>0.12444924482691118</v>
      </c>
      <c r="AH69" s="337">
        <f t="shared" si="102"/>
        <v>0.12359697704339538</v>
      </c>
      <c r="AI69" s="337">
        <f t="shared" si="102"/>
        <v>0.122766043928795</v>
      </c>
      <c r="AJ69" s="337">
        <f t="shared" si="102"/>
        <v>0.12190568461133784</v>
      </c>
      <c r="AK69" s="337">
        <f t="shared" si="102"/>
        <v>0.12104103901092517</v>
      </c>
      <c r="AL69" s="337">
        <f t="shared" si="102"/>
        <v>0.11983100193736665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0.1029459505035728</v>
      </c>
      <c r="N70" s="336">
        <f t="shared" si="103"/>
        <v>0.10589516910377965</v>
      </c>
      <c r="O70" s="336">
        <f t="shared" si="103"/>
        <v>0.10888620999281549</v>
      </c>
      <c r="P70" s="336">
        <f t="shared" si="103"/>
        <v>0.10540904231717554</v>
      </c>
      <c r="Q70" s="336">
        <f t="shared" si="103"/>
        <v>0.1061962642715058</v>
      </c>
      <c r="R70" s="336">
        <f t="shared" si="103"/>
        <v>0.10680849530014841</v>
      </c>
      <c r="S70" s="336">
        <f t="shared" si="103"/>
        <v>0.10244506429241378</v>
      </c>
      <c r="T70" s="336">
        <f t="shared" si="103"/>
        <v>0.10377250229815375</v>
      </c>
      <c r="U70" s="336">
        <f t="shared" si="103"/>
        <v>0.10194043715331112</v>
      </c>
      <c r="V70" s="336">
        <f t="shared" si="103"/>
        <v>9.8939162800928182E-2</v>
      </c>
      <c r="W70" s="336">
        <f t="shared" si="103"/>
        <v>0.10547580330767473</v>
      </c>
      <c r="X70" s="336">
        <f t="shared" si="103"/>
        <v>0.10844266938803296</v>
      </c>
      <c r="Y70" s="336">
        <f t="shared" si="103"/>
        <v>0.10862375941815954</v>
      </c>
      <c r="Z70" s="336">
        <f t="shared" si="103"/>
        <v>0.10857232891045988</v>
      </c>
      <c r="AA70" s="336">
        <f t="shared" si="103"/>
        <v>0.10844604557514745</v>
      </c>
      <c r="AB70" s="336">
        <f t="shared" si="103"/>
        <v>0.10831556646354751</v>
      </c>
      <c r="AC70" s="336">
        <f t="shared" si="103"/>
        <v>0.10815053316931141</v>
      </c>
      <c r="AD70" s="336">
        <f t="shared" si="103"/>
        <v>0.10797927488579744</v>
      </c>
      <c r="AE70" s="336">
        <f t="shared" ref="AE70:AL70" si="104">AE23/AE$49</f>
        <v>0.10775345941439178</v>
      </c>
      <c r="AF70" s="336">
        <f t="shared" si="104"/>
        <v>0.10753272069330322</v>
      </c>
      <c r="AG70" s="336">
        <f t="shared" si="104"/>
        <v>0.10723543620960231</v>
      </c>
      <c r="AH70" s="336">
        <f t="shared" si="104"/>
        <v>0.10690674194579293</v>
      </c>
      <c r="AI70" s="336">
        <f t="shared" si="104"/>
        <v>0.10657613711211968</v>
      </c>
      <c r="AJ70" s="336">
        <f t="shared" si="104"/>
        <v>0.10616518191423835</v>
      </c>
      <c r="AK70" s="336">
        <f t="shared" si="104"/>
        <v>0.10566127363474459</v>
      </c>
      <c r="AL70" s="336">
        <f t="shared" si="104"/>
        <v>0.10513341279925985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2.9445949434606065E-2</v>
      </c>
      <c r="N71" s="336">
        <f t="shared" si="105"/>
        <v>2.6815809242233132E-2</v>
      </c>
      <c r="O71" s="336">
        <f t="shared" si="105"/>
        <v>2.653560760296678E-2</v>
      </c>
      <c r="P71" s="336">
        <f t="shared" si="105"/>
        <v>2.82299739613836E-2</v>
      </c>
      <c r="Q71" s="336">
        <f t="shared" si="105"/>
        <v>2.7427807570389987E-2</v>
      </c>
      <c r="R71" s="336">
        <f t="shared" si="105"/>
        <v>2.5529115870363148E-2</v>
      </c>
      <c r="S71" s="336">
        <f t="shared" si="105"/>
        <v>2.3830506505823325E-2</v>
      </c>
      <c r="T71" s="336">
        <f t="shared" si="105"/>
        <v>2.3842055503738233E-2</v>
      </c>
      <c r="U71" s="336">
        <f t="shared" si="105"/>
        <v>2.4583194652244549E-2</v>
      </c>
      <c r="V71" s="336">
        <f t="shared" si="105"/>
        <v>2.1924956793666156E-2</v>
      </c>
      <c r="W71" s="336">
        <f t="shared" si="105"/>
        <v>2.1811189825442893E-2</v>
      </c>
      <c r="X71" s="336">
        <f t="shared" si="105"/>
        <v>2.1650458500649682E-2</v>
      </c>
      <c r="Y71" s="336">
        <f t="shared" si="105"/>
        <v>2.1378270314046415E-2</v>
      </c>
      <c r="Z71" s="336">
        <f t="shared" si="105"/>
        <v>2.1065507018836339E-2</v>
      </c>
      <c r="AA71" s="336">
        <f t="shared" si="105"/>
        <v>2.0766322822275952E-2</v>
      </c>
      <c r="AB71" s="336">
        <f t="shared" si="105"/>
        <v>2.0370779287138565E-2</v>
      </c>
      <c r="AC71" s="336">
        <f t="shared" si="105"/>
        <v>1.9915888598773156E-2</v>
      </c>
      <c r="AD71" s="336">
        <f t="shared" si="105"/>
        <v>1.9346656407282763E-2</v>
      </c>
      <c r="AE71" s="336">
        <f t="shared" ref="AE71:AL71" si="106">AE24/AE$49</f>
        <v>1.8657816578429312E-2</v>
      </c>
      <c r="AF71" s="336">
        <f t="shared" si="106"/>
        <v>1.7936865859779588E-2</v>
      </c>
      <c r="AG71" s="336">
        <f t="shared" si="106"/>
        <v>1.7213808617308864E-2</v>
      </c>
      <c r="AH71" s="336">
        <f t="shared" si="106"/>
        <v>1.6690235097602445E-2</v>
      </c>
      <c r="AI71" s="336">
        <f t="shared" si="106"/>
        <v>1.6189906816675325E-2</v>
      </c>
      <c r="AJ71" s="336">
        <f t="shared" si="106"/>
        <v>1.5740502697099482E-2</v>
      </c>
      <c r="AK71" s="336">
        <f t="shared" si="106"/>
        <v>1.5379765376180573E-2</v>
      </c>
      <c r="AL71" s="336">
        <f t="shared" si="106"/>
        <v>1.4697589138106801E-2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0.1050853090783487</v>
      </c>
      <c r="N73" s="337">
        <f t="shared" si="107"/>
        <v>0.10697990106711058</v>
      </c>
      <c r="O73" s="337">
        <f t="shared" si="107"/>
        <v>0.10322891709340783</v>
      </c>
      <c r="P73" s="337">
        <f t="shared" si="107"/>
        <v>0.10150669123525362</v>
      </c>
      <c r="Q73" s="337">
        <f t="shared" si="107"/>
        <v>0.10623045032168876</v>
      </c>
      <c r="R73" s="337">
        <f t="shared" si="107"/>
        <v>0.10786807192268708</v>
      </c>
      <c r="S73" s="337">
        <f t="shared" si="107"/>
        <v>9.8505492958538179E-2</v>
      </c>
      <c r="T73" s="337">
        <f t="shared" si="107"/>
        <v>0.1013896318288718</v>
      </c>
      <c r="U73" s="337">
        <f t="shared" si="107"/>
        <v>9.4940134085350555E-2</v>
      </c>
      <c r="V73" s="337">
        <f t="shared" si="107"/>
        <v>9.9045108925842285E-2</v>
      </c>
      <c r="W73" s="337">
        <f t="shared" si="107"/>
        <v>8.8782958694235248E-2</v>
      </c>
      <c r="X73" s="337">
        <f t="shared" si="107"/>
        <v>8.925926587377786E-2</v>
      </c>
      <c r="Y73" s="337">
        <f t="shared" si="107"/>
        <v>8.8291827543625037E-2</v>
      </c>
      <c r="Z73" s="337">
        <f t="shared" si="107"/>
        <v>8.7150422192268817E-2</v>
      </c>
      <c r="AA73" s="337">
        <f t="shared" si="107"/>
        <v>8.6181505096290273E-2</v>
      </c>
      <c r="AB73" s="337">
        <f t="shared" si="107"/>
        <v>8.5318374273208583E-2</v>
      </c>
      <c r="AC73" s="337">
        <f t="shared" si="107"/>
        <v>8.4499407258367812E-2</v>
      </c>
      <c r="AD73" s="337">
        <f t="shared" si="107"/>
        <v>8.3638147955409345E-2</v>
      </c>
      <c r="AE73" s="337">
        <f t="shared" ref="AE73:AL73" si="108">AE26/AE$49</f>
        <v>8.2790901949175613E-2</v>
      </c>
      <c r="AF73" s="337">
        <f t="shared" si="108"/>
        <v>8.1960280896406695E-2</v>
      </c>
      <c r="AG73" s="337">
        <f t="shared" si="108"/>
        <v>8.1123246234639221E-2</v>
      </c>
      <c r="AH73" s="337">
        <f t="shared" si="108"/>
        <v>8.0292747960277966E-2</v>
      </c>
      <c r="AI73" s="337">
        <f t="shared" si="108"/>
        <v>7.947098507075713E-2</v>
      </c>
      <c r="AJ73" s="337">
        <f t="shared" si="108"/>
        <v>7.8645746444263087E-2</v>
      </c>
      <c r="AK73" s="337">
        <f t="shared" si="108"/>
        <v>7.78037700666733E-2</v>
      </c>
      <c r="AL73" s="337">
        <f t="shared" si="108"/>
        <v>7.7036307742112273E-2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8.5713675883510917E-3</v>
      </c>
      <c r="N74" s="336">
        <f t="shared" si="109"/>
        <v>1.0532753971448804E-2</v>
      </c>
      <c r="O74" s="336">
        <f t="shared" si="109"/>
        <v>1.1440079200815427E-2</v>
      </c>
      <c r="P74" s="336">
        <f t="shared" si="109"/>
        <v>9.7124383770358872E-3</v>
      </c>
      <c r="Q74" s="336">
        <f t="shared" si="109"/>
        <v>9.8717965737228092E-3</v>
      </c>
      <c r="R74" s="336">
        <f t="shared" si="109"/>
        <v>1.0739076282306997E-2</v>
      </c>
      <c r="S74" s="336">
        <f t="shared" si="109"/>
        <v>8.853424904840106E-3</v>
      </c>
      <c r="T74" s="336">
        <f t="shared" si="109"/>
        <v>7.5654571361409573E-3</v>
      </c>
      <c r="U74" s="336">
        <f t="shared" si="109"/>
        <v>9.0949796317929578E-3</v>
      </c>
      <c r="V74" s="336">
        <f t="shared" si="109"/>
        <v>1.0277749823883667E-2</v>
      </c>
      <c r="W74" s="336">
        <f t="shared" si="109"/>
        <v>8.7184375553116551E-3</v>
      </c>
      <c r="X74" s="336">
        <f t="shared" si="109"/>
        <v>8.2325564122133592E-3</v>
      </c>
      <c r="Y74" s="336">
        <f t="shared" si="109"/>
        <v>8.2553508254458539E-3</v>
      </c>
      <c r="Z74" s="336">
        <f t="shared" si="109"/>
        <v>8.325320387235836E-3</v>
      </c>
      <c r="AA74" s="336">
        <f t="shared" si="109"/>
        <v>8.4188901604246146E-3</v>
      </c>
      <c r="AB74" s="336">
        <f t="shared" si="109"/>
        <v>8.498861114986116E-3</v>
      </c>
      <c r="AC74" s="336">
        <f t="shared" si="109"/>
        <v>8.5765376565996813E-3</v>
      </c>
      <c r="AD74" s="336">
        <f t="shared" si="109"/>
        <v>8.6568013822879812E-3</v>
      </c>
      <c r="AE74" s="336">
        <f t="shared" ref="AE74:AL74" si="110">AE27/AE$49</f>
        <v>8.7388491081021105E-3</v>
      </c>
      <c r="AF74" s="336">
        <f t="shared" si="110"/>
        <v>8.8268204356744037E-3</v>
      </c>
      <c r="AG74" s="336">
        <f t="shared" si="110"/>
        <v>8.9119017576984524E-3</v>
      </c>
      <c r="AH74" s="336">
        <f t="shared" si="110"/>
        <v>8.9938701490912456E-3</v>
      </c>
      <c r="AI74" s="336">
        <f t="shared" si="110"/>
        <v>9.074538024408085E-3</v>
      </c>
      <c r="AJ74" s="336">
        <f t="shared" si="110"/>
        <v>9.1512044061010517E-3</v>
      </c>
      <c r="AK74" s="336">
        <f t="shared" si="110"/>
        <v>9.2262800194752251E-3</v>
      </c>
      <c r="AL74" s="336">
        <f t="shared" si="110"/>
        <v>9.2974175198247255E-3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3.7290214482393266E-2</v>
      </c>
      <c r="N75" s="336">
        <f t="shared" si="111"/>
        <v>3.9989185024567685E-2</v>
      </c>
      <c r="O75" s="336">
        <f t="shared" si="111"/>
        <v>3.7127175836283027E-2</v>
      </c>
      <c r="P75" s="336">
        <f t="shared" si="111"/>
        <v>3.8770463062834985E-2</v>
      </c>
      <c r="Q75" s="336">
        <f t="shared" si="111"/>
        <v>4.1213279972794045E-2</v>
      </c>
      <c r="R75" s="336">
        <f t="shared" si="111"/>
        <v>3.9213624208943212E-2</v>
      </c>
      <c r="S75" s="336">
        <f t="shared" si="111"/>
        <v>3.807392826403351E-2</v>
      </c>
      <c r="T75" s="336">
        <f t="shared" si="111"/>
        <v>3.8501335819566905E-2</v>
      </c>
      <c r="U75" s="336">
        <f t="shared" si="111"/>
        <v>3.6290676082164873E-2</v>
      </c>
      <c r="V75" s="336">
        <f t="shared" si="111"/>
        <v>3.7682147340457717E-2</v>
      </c>
      <c r="W75" s="336">
        <f t="shared" si="111"/>
        <v>3.4112231117247725E-2</v>
      </c>
      <c r="X75" s="336">
        <f t="shared" si="111"/>
        <v>3.4178318852239341E-2</v>
      </c>
      <c r="Y75" s="336">
        <f t="shared" si="111"/>
        <v>3.3833998240747509E-2</v>
      </c>
      <c r="Z75" s="336">
        <f t="shared" si="111"/>
        <v>3.340920872464697E-2</v>
      </c>
      <c r="AA75" s="336">
        <f t="shared" si="111"/>
        <v>3.3029710808103858E-2</v>
      </c>
      <c r="AB75" s="336">
        <f t="shared" si="111"/>
        <v>3.2681796993078646E-2</v>
      </c>
      <c r="AC75" s="336">
        <f t="shared" si="111"/>
        <v>3.2316893898517801E-2</v>
      </c>
      <c r="AD75" s="336">
        <f t="shared" si="111"/>
        <v>3.193424145938991E-2</v>
      </c>
      <c r="AE75" s="336">
        <f t="shared" ref="AE75:AL75" si="112">AE28/AE$49</f>
        <v>3.1557758836058207E-2</v>
      </c>
      <c r="AF75" s="336">
        <f t="shared" si="112"/>
        <v>3.1200096407289015E-2</v>
      </c>
      <c r="AG75" s="336">
        <f t="shared" si="112"/>
        <v>3.0853317398031644E-2</v>
      </c>
      <c r="AH75" s="336">
        <f t="shared" si="112"/>
        <v>3.0501984768457061E-2</v>
      </c>
      <c r="AI75" s="336">
        <f t="shared" si="112"/>
        <v>3.0149156310491438E-2</v>
      </c>
      <c r="AJ75" s="336">
        <f t="shared" si="112"/>
        <v>2.9805177552174399E-2</v>
      </c>
      <c r="AK75" s="336">
        <f t="shared" si="112"/>
        <v>2.945549868484271E-2</v>
      </c>
      <c r="AL75" s="336">
        <f t="shared" si="112"/>
        <v>2.9107243382838297E-2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3.7626041393698115E-2</v>
      </c>
      <c r="N76" s="336">
        <f t="shared" si="113"/>
        <v>3.5366466400937067E-2</v>
      </c>
      <c r="O76" s="336">
        <f t="shared" si="113"/>
        <v>3.3084025993100903E-2</v>
      </c>
      <c r="P76" s="336">
        <f t="shared" si="113"/>
        <v>3.2342166203210128E-2</v>
      </c>
      <c r="Q76" s="336">
        <f t="shared" si="113"/>
        <v>3.4006331481395667E-2</v>
      </c>
      <c r="R76" s="336">
        <f t="shared" si="113"/>
        <v>3.6214456362749975E-2</v>
      </c>
      <c r="S76" s="336">
        <f t="shared" si="113"/>
        <v>3.1788483832782197E-2</v>
      </c>
      <c r="T76" s="336">
        <f t="shared" si="113"/>
        <v>3.4386694653805103E-2</v>
      </c>
      <c r="U76" s="336">
        <f t="shared" si="113"/>
        <v>2.9625307191466745E-2</v>
      </c>
      <c r="V76" s="336">
        <f t="shared" si="113"/>
        <v>3.3332220363095626E-2</v>
      </c>
      <c r="W76" s="336">
        <f t="shared" si="113"/>
        <v>2.854281441083914E-2</v>
      </c>
      <c r="X76" s="336">
        <f t="shared" si="113"/>
        <v>2.8741434782993666E-2</v>
      </c>
      <c r="Y76" s="336">
        <f t="shared" si="113"/>
        <v>2.8322918604750332E-2</v>
      </c>
      <c r="Z76" s="336">
        <f t="shared" si="113"/>
        <v>2.7762037696691982E-2</v>
      </c>
      <c r="AA76" s="336">
        <f t="shared" si="113"/>
        <v>2.7266674275802559E-2</v>
      </c>
      <c r="AB76" s="336">
        <f t="shared" si="113"/>
        <v>2.6840536924481857E-2</v>
      </c>
      <c r="AC76" s="336">
        <f t="shared" si="113"/>
        <v>2.6413690053473857E-2</v>
      </c>
      <c r="AD76" s="336">
        <f t="shared" si="113"/>
        <v>2.5996273337670971E-2</v>
      </c>
      <c r="AE76" s="336">
        <f t="shared" ref="AE76:AL76" si="114">AE29/AE$49</f>
        <v>2.5584465207418236E-2</v>
      </c>
      <c r="AF76" s="336">
        <f t="shared" si="114"/>
        <v>2.5163768270647403E-2</v>
      </c>
      <c r="AG76" s="336">
        <f t="shared" si="114"/>
        <v>2.4729078136500819E-2</v>
      </c>
      <c r="AH76" s="336">
        <f t="shared" si="114"/>
        <v>2.4299450485019646E-2</v>
      </c>
      <c r="AI76" s="336">
        <f t="shared" si="114"/>
        <v>2.3871680505200603E-2</v>
      </c>
      <c r="AJ76" s="336">
        <f t="shared" si="114"/>
        <v>2.3441003031501036E-2</v>
      </c>
      <c r="AK76" s="336">
        <f t="shared" si="114"/>
        <v>2.3006464352737475E-2</v>
      </c>
      <c r="AL76" s="336">
        <f t="shared" si="114"/>
        <v>2.2583371125938979E-2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2.1597685613906223E-2</v>
      </c>
      <c r="N77" s="336">
        <f t="shared" si="115"/>
        <v>2.1091495670157022E-2</v>
      </c>
      <c r="O77" s="336">
        <f t="shared" si="115"/>
        <v>2.1577636063208474E-2</v>
      </c>
      <c r="P77" s="336">
        <f t="shared" si="115"/>
        <v>2.0681623592172623E-2</v>
      </c>
      <c r="Q77" s="336">
        <f t="shared" si="115"/>
        <v>2.1139042293776254E-2</v>
      </c>
      <c r="R77" s="336">
        <f t="shared" si="115"/>
        <v>2.1700915068686894E-2</v>
      </c>
      <c r="S77" s="336">
        <f t="shared" si="115"/>
        <v>1.9789655956882375E-2</v>
      </c>
      <c r="T77" s="336">
        <f t="shared" si="115"/>
        <v>2.0936144219358844E-2</v>
      </c>
      <c r="U77" s="336">
        <f t="shared" si="115"/>
        <v>1.9929171179925979E-2</v>
      </c>
      <c r="V77" s="336">
        <f t="shared" si="115"/>
        <v>1.7752991398405266E-2</v>
      </c>
      <c r="W77" s="336">
        <f t="shared" si="115"/>
        <v>1.7409475610836729E-2</v>
      </c>
      <c r="X77" s="336">
        <f t="shared" si="115"/>
        <v>1.8106955826331487E-2</v>
      </c>
      <c r="Y77" s="336">
        <f t="shared" si="115"/>
        <v>1.7879559872681347E-2</v>
      </c>
      <c r="Z77" s="336">
        <f t="shared" si="115"/>
        <v>1.7653855383694031E-2</v>
      </c>
      <c r="AA77" s="336">
        <f t="shared" si="115"/>
        <v>1.7466229851959246E-2</v>
      </c>
      <c r="AB77" s="336">
        <f t="shared" si="115"/>
        <v>1.7297179240661962E-2</v>
      </c>
      <c r="AC77" s="336">
        <f t="shared" si="115"/>
        <v>1.719228564977647E-2</v>
      </c>
      <c r="AD77" s="336">
        <f t="shared" si="115"/>
        <v>1.7050831776060475E-2</v>
      </c>
      <c r="AE77" s="336">
        <f t="shared" ref="AE77:AL77" si="116">AE30/AE$49</f>
        <v>1.6909828797597063E-2</v>
      </c>
      <c r="AF77" s="336">
        <f t="shared" si="116"/>
        <v>1.6769595782795872E-2</v>
      </c>
      <c r="AG77" s="336">
        <f t="shared" si="116"/>
        <v>1.6628948942408298E-2</v>
      </c>
      <c r="AH77" s="336">
        <f t="shared" si="116"/>
        <v>1.6497442557710015E-2</v>
      </c>
      <c r="AI77" s="336">
        <f t="shared" si="116"/>
        <v>1.6375610230657003E-2</v>
      </c>
      <c r="AJ77" s="336">
        <f t="shared" si="116"/>
        <v>1.6248361454486607E-2</v>
      </c>
      <c r="AK77" s="336">
        <f t="shared" si="116"/>
        <v>1.6115527009617884E-2</v>
      </c>
      <c r="AL77" s="336">
        <f t="shared" si="116"/>
        <v>1.6048275713510262E-2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0.10048278171652648</v>
      </c>
      <c r="N79" s="337">
        <f t="shared" si="117"/>
        <v>9.5839428743234936E-2</v>
      </c>
      <c r="O79" s="337">
        <f t="shared" si="117"/>
        <v>9.5491928855398298E-2</v>
      </c>
      <c r="P79" s="337">
        <f t="shared" si="117"/>
        <v>9.4193631279103948E-2</v>
      </c>
      <c r="Q79" s="337">
        <f t="shared" si="117"/>
        <v>9.6392395823810914E-2</v>
      </c>
      <c r="R79" s="337">
        <f t="shared" si="117"/>
        <v>9.826989543685169E-2</v>
      </c>
      <c r="S79" s="337">
        <f t="shared" si="117"/>
        <v>9.9301664533948258E-2</v>
      </c>
      <c r="T79" s="337">
        <f t="shared" si="117"/>
        <v>9.4376305372678784E-2</v>
      </c>
      <c r="U79" s="337">
        <f t="shared" si="117"/>
        <v>9.4587149681159624E-2</v>
      </c>
      <c r="V79" s="337">
        <f t="shared" si="117"/>
        <v>0.1000974513224975</v>
      </c>
      <c r="W79" s="337">
        <f t="shared" si="117"/>
        <v>9.6580431604270739E-2</v>
      </c>
      <c r="X79" s="337">
        <f t="shared" si="117"/>
        <v>9.4156059411142981E-2</v>
      </c>
      <c r="Y79" s="337">
        <f t="shared" si="117"/>
        <v>9.422655173428586E-2</v>
      </c>
      <c r="Z79" s="337">
        <f t="shared" si="117"/>
        <v>9.4478978649624207E-2</v>
      </c>
      <c r="AA79" s="337">
        <f t="shared" si="117"/>
        <v>9.4676910456359467E-2</v>
      </c>
      <c r="AB79" s="337">
        <f t="shared" si="117"/>
        <v>9.4857016315892037E-2</v>
      </c>
      <c r="AC79" s="337">
        <f t="shared" si="117"/>
        <v>9.506182460759123E-2</v>
      </c>
      <c r="AD79" s="337">
        <f t="shared" si="117"/>
        <v>9.5305823133947559E-2</v>
      </c>
      <c r="AE79" s="337">
        <f t="shared" ref="AE79:AL79" si="118">AE32/AE$49</f>
        <v>9.5573221986629417E-2</v>
      </c>
      <c r="AF79" s="337">
        <f t="shared" si="118"/>
        <v>9.5856656620063915E-2</v>
      </c>
      <c r="AG79" s="337">
        <f t="shared" si="118"/>
        <v>9.6166871868125892E-2</v>
      </c>
      <c r="AH79" s="337">
        <f t="shared" si="118"/>
        <v>9.6422484268958289E-2</v>
      </c>
      <c r="AI79" s="337">
        <f t="shared" si="118"/>
        <v>9.6726962093971872E-2</v>
      </c>
      <c r="AJ79" s="337">
        <f t="shared" si="118"/>
        <v>9.7093698122753813E-2</v>
      </c>
      <c r="AK79" s="337">
        <f t="shared" si="118"/>
        <v>9.7454815226014999E-2</v>
      </c>
      <c r="AL79" s="337">
        <f t="shared" si="118"/>
        <v>9.7876480006542754E-2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7.8206424070964939E-2</v>
      </c>
      <c r="N80" s="336">
        <f t="shared" si="119"/>
        <v>7.2208969417667496E-2</v>
      </c>
      <c r="O80" s="336">
        <f t="shared" si="119"/>
        <v>7.161636343176124E-2</v>
      </c>
      <c r="P80" s="336">
        <f t="shared" si="119"/>
        <v>7.3246851295512408E-2</v>
      </c>
      <c r="Q80" s="336">
        <f t="shared" si="119"/>
        <v>7.5170072298645807E-2</v>
      </c>
      <c r="R80" s="336">
        <f t="shared" si="119"/>
        <v>7.596853236210678E-2</v>
      </c>
      <c r="S80" s="336">
        <f t="shared" si="119"/>
        <v>7.7069859844530977E-2</v>
      </c>
      <c r="T80" s="336">
        <f t="shared" si="119"/>
        <v>7.3240358106413259E-2</v>
      </c>
      <c r="U80" s="336">
        <f t="shared" si="119"/>
        <v>7.2708279033342219E-2</v>
      </c>
      <c r="V80" s="336">
        <f t="shared" si="119"/>
        <v>7.5486823157604549E-2</v>
      </c>
      <c r="W80" s="336">
        <f t="shared" si="119"/>
        <v>7.3118999602712287E-2</v>
      </c>
      <c r="X80" s="336">
        <f t="shared" si="119"/>
        <v>7.3294817975101317E-2</v>
      </c>
      <c r="Y80" s="336">
        <f t="shared" si="119"/>
        <v>7.3731098089618197E-2</v>
      </c>
      <c r="Z80" s="336">
        <f t="shared" si="119"/>
        <v>7.4168406872178461E-2</v>
      </c>
      <c r="AA80" s="336">
        <f t="shared" si="119"/>
        <v>7.4529989769121702E-2</v>
      </c>
      <c r="AB80" s="336">
        <f t="shared" si="119"/>
        <v>7.4872984385797495E-2</v>
      </c>
      <c r="AC80" s="336">
        <f t="shared" si="119"/>
        <v>7.5240923297550236E-2</v>
      </c>
      <c r="AD80" s="336">
        <f t="shared" si="119"/>
        <v>7.5638135460662226E-2</v>
      </c>
      <c r="AE80" s="336">
        <f t="shared" ref="AE80:AL80" si="120">AE33/AE$49</f>
        <v>7.6072522421518129E-2</v>
      </c>
      <c r="AF80" s="336">
        <f t="shared" si="120"/>
        <v>7.6520493998415623E-2</v>
      </c>
      <c r="AG80" s="336">
        <f t="shared" si="120"/>
        <v>7.6993551237088204E-2</v>
      </c>
      <c r="AH80" s="336">
        <f t="shared" si="120"/>
        <v>7.7426139683489784E-2</v>
      </c>
      <c r="AI80" s="336">
        <f t="shared" si="120"/>
        <v>7.7884689395813417E-2</v>
      </c>
      <c r="AJ80" s="336">
        <f t="shared" si="120"/>
        <v>7.8392101579843582E-2</v>
      </c>
      <c r="AK80" s="336">
        <f t="shared" si="120"/>
        <v>7.8880718381704767E-2</v>
      </c>
      <c r="AL80" s="336">
        <f t="shared" si="120"/>
        <v>7.9412073427997054E-2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2.0605060132256936E-2</v>
      </c>
      <c r="N81" s="336">
        <f t="shared" si="121"/>
        <v>2.2483290028682486E-2</v>
      </c>
      <c r="O81" s="336">
        <f t="shared" si="121"/>
        <v>2.2749178014220339E-2</v>
      </c>
      <c r="P81" s="336">
        <f t="shared" si="121"/>
        <v>1.99180126431188E-2</v>
      </c>
      <c r="Q81" s="336">
        <f t="shared" si="121"/>
        <v>2.0065378589695811E-2</v>
      </c>
      <c r="R81" s="336">
        <f t="shared" si="121"/>
        <v>2.1284525420051818E-2</v>
      </c>
      <c r="S81" s="336">
        <f t="shared" si="121"/>
        <v>2.1383211765426114E-2</v>
      </c>
      <c r="T81" s="336">
        <f t="shared" si="121"/>
        <v>2.0237304891489283E-2</v>
      </c>
      <c r="U81" s="336">
        <f t="shared" si="121"/>
        <v>2.0960109553278299E-2</v>
      </c>
      <c r="V81" s="336">
        <f t="shared" si="121"/>
        <v>2.3779569481741262E-2</v>
      </c>
      <c r="W81" s="336">
        <f t="shared" si="121"/>
        <v>2.2412094278857091E-2</v>
      </c>
      <c r="X81" s="336">
        <f t="shared" si="121"/>
        <v>2.0115214619330257E-2</v>
      </c>
      <c r="Y81" s="336">
        <f t="shared" si="121"/>
        <v>1.9744587805121484E-2</v>
      </c>
      <c r="Z81" s="336">
        <f t="shared" si="121"/>
        <v>1.9555524272214402E-2</v>
      </c>
      <c r="AA81" s="336">
        <f t="shared" si="121"/>
        <v>1.9388486778220984E-2</v>
      </c>
      <c r="AB81" s="336">
        <f t="shared" si="121"/>
        <v>1.9221590464878334E-2</v>
      </c>
      <c r="AC81" s="336">
        <f t="shared" si="121"/>
        <v>1.9054103055086931E-2</v>
      </c>
      <c r="AD81" s="336">
        <f t="shared" si="121"/>
        <v>1.8896535579731914E-2</v>
      </c>
      <c r="AE81" s="336">
        <f t="shared" ref="AE81:AL81" si="122">AE34/AE$49</f>
        <v>1.8724612212121634E-2</v>
      </c>
      <c r="AF81" s="336">
        <f t="shared" si="122"/>
        <v>1.8555367984527921E-2</v>
      </c>
      <c r="AG81" s="336">
        <f t="shared" si="122"/>
        <v>1.838805236638745E-2</v>
      </c>
      <c r="AH81" s="336">
        <f t="shared" si="122"/>
        <v>1.8206708755539241E-2</v>
      </c>
      <c r="AI81" s="336">
        <f t="shared" si="122"/>
        <v>1.8048063681005953E-2</v>
      </c>
      <c r="AJ81" s="336">
        <f t="shared" si="122"/>
        <v>1.7902865389997004E-2</v>
      </c>
      <c r="AK81" s="336">
        <f t="shared" si="122"/>
        <v>1.7770575229103417E-2</v>
      </c>
      <c r="AL81" s="336">
        <f t="shared" si="122"/>
        <v>1.7656176800027137E-2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1.6712975133046191E-3</v>
      </c>
      <c r="N82" s="336">
        <f t="shared" si="123"/>
        <v>1.1471692968849645E-3</v>
      </c>
      <c r="O82" s="336">
        <f t="shared" si="123"/>
        <v>1.1263874094167143E-3</v>
      </c>
      <c r="P82" s="336">
        <f t="shared" si="123"/>
        <v>1.0287673404727449E-3</v>
      </c>
      <c r="Q82" s="336">
        <f t="shared" si="123"/>
        <v>1.1569449354692982E-3</v>
      </c>
      <c r="R82" s="336">
        <f t="shared" si="123"/>
        <v>1.0168376546930773E-3</v>
      </c>
      <c r="S82" s="336">
        <f t="shared" si="123"/>
        <v>8.4859292399116018E-4</v>
      </c>
      <c r="T82" s="336">
        <f t="shared" si="123"/>
        <v>8.9864237477624731E-4</v>
      </c>
      <c r="U82" s="336">
        <f t="shared" si="123"/>
        <v>9.1876109453911084E-4</v>
      </c>
      <c r="V82" s="336">
        <f t="shared" si="123"/>
        <v>8.3105868315169295E-4</v>
      </c>
      <c r="W82" s="336">
        <f t="shared" si="123"/>
        <v>1.0493377227013664E-3</v>
      </c>
      <c r="X82" s="336">
        <f t="shared" si="123"/>
        <v>7.4602681671141161E-4</v>
      </c>
      <c r="Y82" s="336">
        <f t="shared" si="123"/>
        <v>7.5086583954618103E-4</v>
      </c>
      <c r="Z82" s="336">
        <f t="shared" si="123"/>
        <v>7.5504750523134993E-4</v>
      </c>
      <c r="AA82" s="336">
        <f t="shared" si="123"/>
        <v>7.5843390901677633E-4</v>
      </c>
      <c r="AB82" s="336">
        <f t="shared" si="123"/>
        <v>7.6244146521621081E-4</v>
      </c>
      <c r="AC82" s="336">
        <f t="shared" si="123"/>
        <v>7.6679825495404742E-4</v>
      </c>
      <c r="AD82" s="336">
        <f t="shared" si="123"/>
        <v>7.7115209355342954E-4</v>
      </c>
      <c r="AE82" s="336">
        <f t="shared" ref="AE82:AL82" si="124">AE35/AE$49</f>
        <v>7.7608735298964637E-4</v>
      </c>
      <c r="AF82" s="336">
        <f t="shared" si="124"/>
        <v>7.8079463712036701E-4</v>
      </c>
      <c r="AG82" s="336">
        <f t="shared" si="124"/>
        <v>7.852682646502313E-4</v>
      </c>
      <c r="AH82" s="336">
        <f t="shared" si="124"/>
        <v>7.8963582992927213E-4</v>
      </c>
      <c r="AI82" s="336">
        <f t="shared" si="124"/>
        <v>7.9420901715250092E-4</v>
      </c>
      <c r="AJ82" s="336">
        <f t="shared" si="124"/>
        <v>7.9873115291322864E-4</v>
      </c>
      <c r="AK82" s="336">
        <f t="shared" si="124"/>
        <v>8.0352161520681146E-4</v>
      </c>
      <c r="AL82" s="336">
        <f t="shared" si="124"/>
        <v>8.0822977851857322E-4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9.0571778672560069E-2</v>
      </c>
      <c r="N84" s="337">
        <f t="shared" si="125"/>
        <v>9.6559139323740328E-2</v>
      </c>
      <c r="O84" s="337">
        <f t="shared" si="125"/>
        <v>9.3602478759434712E-2</v>
      </c>
      <c r="P84" s="337">
        <f t="shared" si="125"/>
        <v>9.1630168691815783E-2</v>
      </c>
      <c r="Q84" s="337">
        <f t="shared" si="125"/>
        <v>9.1172808108356526E-2</v>
      </c>
      <c r="R84" s="337">
        <f t="shared" si="125"/>
        <v>8.8032983818263216E-2</v>
      </c>
      <c r="S84" s="337">
        <f t="shared" si="125"/>
        <v>9.3079948347535191E-2</v>
      </c>
      <c r="T84" s="337">
        <f t="shared" si="125"/>
        <v>9.1831181816846033E-2</v>
      </c>
      <c r="U84" s="337">
        <f t="shared" si="125"/>
        <v>8.524639347974948E-2</v>
      </c>
      <c r="V84" s="337">
        <f t="shared" si="125"/>
        <v>8.5502904686398706E-2</v>
      </c>
      <c r="W84" s="337">
        <f t="shared" si="125"/>
        <v>8.3831775127051325E-2</v>
      </c>
      <c r="X84" s="337">
        <f t="shared" si="125"/>
        <v>8.30499016196522E-2</v>
      </c>
      <c r="Y84" s="337">
        <f t="shared" si="125"/>
        <v>8.2902176712796469E-2</v>
      </c>
      <c r="Z84" s="337">
        <f t="shared" si="125"/>
        <v>8.2787037340039379E-2</v>
      </c>
      <c r="AA84" s="337">
        <f t="shared" si="125"/>
        <v>8.2598916501567768E-2</v>
      </c>
      <c r="AB84" s="337">
        <f t="shared" si="125"/>
        <v>8.2365164338829761E-2</v>
      </c>
      <c r="AC84" s="337">
        <f t="shared" si="125"/>
        <v>8.2136172825506795E-2</v>
      </c>
      <c r="AD84" s="337">
        <f t="shared" si="125"/>
        <v>8.1901924852793476E-2</v>
      </c>
      <c r="AE84" s="337">
        <f t="shared" ref="AE84:AL84" si="126">AE37/AE$49</f>
        <v>8.164446550042434E-2</v>
      </c>
      <c r="AF84" s="337">
        <f t="shared" si="126"/>
        <v>8.1376390399622189E-2</v>
      </c>
      <c r="AG84" s="337">
        <f t="shared" si="126"/>
        <v>8.1092626473680013E-2</v>
      </c>
      <c r="AH84" s="337">
        <f t="shared" si="126"/>
        <v>8.0875945920378889E-2</v>
      </c>
      <c r="AI84" s="337">
        <f t="shared" si="126"/>
        <v>8.0597346738922424E-2</v>
      </c>
      <c r="AJ84" s="337">
        <f t="shared" si="126"/>
        <v>8.0324721869713497E-2</v>
      </c>
      <c r="AK84" s="337">
        <f t="shared" si="126"/>
        <v>8.006859374064107E-2</v>
      </c>
      <c r="AL84" s="337">
        <f t="shared" si="126"/>
        <v>7.9859873355239003E-2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7.2439536279708394E-2</v>
      </c>
      <c r="N85" s="336">
        <f t="shared" si="127"/>
        <v>7.8216277291783279E-2</v>
      </c>
      <c r="O85" s="336">
        <f t="shared" si="127"/>
        <v>7.522674675460006E-2</v>
      </c>
      <c r="P85" s="336">
        <f t="shared" si="127"/>
        <v>7.3067321679740463E-2</v>
      </c>
      <c r="Q85" s="336">
        <f t="shared" si="127"/>
        <v>7.3885686949595492E-2</v>
      </c>
      <c r="R85" s="336">
        <f t="shared" si="127"/>
        <v>6.8820965487675648E-2</v>
      </c>
      <c r="S85" s="336">
        <f t="shared" si="127"/>
        <v>7.4525449053318829E-2</v>
      </c>
      <c r="T85" s="336">
        <f t="shared" si="127"/>
        <v>7.2118563863920168E-2</v>
      </c>
      <c r="U85" s="336">
        <f t="shared" si="127"/>
        <v>6.5357258342890287E-2</v>
      </c>
      <c r="V85" s="336">
        <f t="shared" si="127"/>
        <v>6.6359172672449396E-2</v>
      </c>
      <c r="W85" s="336">
        <f t="shared" si="127"/>
        <v>6.3650676948949103E-2</v>
      </c>
      <c r="X85" s="336">
        <f t="shared" si="127"/>
        <v>6.1769044590864498E-2</v>
      </c>
      <c r="Y85" s="336">
        <f t="shared" si="127"/>
        <v>6.1367689592017015E-2</v>
      </c>
      <c r="Z85" s="336">
        <f t="shared" si="127"/>
        <v>6.1028933613874528E-2</v>
      </c>
      <c r="AA85" s="336">
        <f t="shared" si="127"/>
        <v>6.0640765179124305E-2</v>
      </c>
      <c r="AB85" s="336">
        <f t="shared" si="127"/>
        <v>6.022118336140532E-2</v>
      </c>
      <c r="AC85" s="336">
        <f t="shared" si="127"/>
        <v>5.9808736074361019E-2</v>
      </c>
      <c r="AD85" s="336">
        <f t="shared" si="127"/>
        <v>5.9384415973500526E-2</v>
      </c>
      <c r="AE85" s="336">
        <f t="shared" ref="AE85:AL85" si="128">AE38/AE$49</f>
        <v>5.8936596467126401E-2</v>
      </c>
      <c r="AF85" s="336">
        <f t="shared" si="128"/>
        <v>5.8483320481261487E-2</v>
      </c>
      <c r="AG85" s="336">
        <f t="shared" si="128"/>
        <v>5.8007672726925565E-2</v>
      </c>
      <c r="AH85" s="336">
        <f t="shared" si="128"/>
        <v>5.7606058423413445E-2</v>
      </c>
      <c r="AI85" s="336">
        <f t="shared" si="128"/>
        <v>5.7136339554520688E-2</v>
      </c>
      <c r="AJ85" s="336">
        <f t="shared" si="128"/>
        <v>5.667172462196722E-2</v>
      </c>
      <c r="AK85" s="336">
        <f t="shared" si="128"/>
        <v>5.6231570741481808E-2</v>
      </c>
      <c r="AL85" s="336">
        <f t="shared" si="128"/>
        <v>5.5840710025981274E-2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1.8132242392851664E-2</v>
      </c>
      <c r="N86" s="336">
        <f t="shared" si="129"/>
        <v>1.8342862031957043E-2</v>
      </c>
      <c r="O86" s="336">
        <f t="shared" si="129"/>
        <v>1.8375732004834663E-2</v>
      </c>
      <c r="P86" s="336">
        <f t="shared" si="129"/>
        <v>1.856284701207532E-2</v>
      </c>
      <c r="Q86" s="336">
        <f t="shared" si="129"/>
        <v>1.7287121158761024E-2</v>
      </c>
      <c r="R86" s="336">
        <f t="shared" si="129"/>
        <v>1.9212018330587569E-2</v>
      </c>
      <c r="S86" s="336">
        <f t="shared" si="129"/>
        <v>1.8554499294216358E-2</v>
      </c>
      <c r="T86" s="336">
        <f t="shared" si="129"/>
        <v>1.9712617952925858E-2</v>
      </c>
      <c r="U86" s="336">
        <f t="shared" si="129"/>
        <v>1.9889135136859203E-2</v>
      </c>
      <c r="V86" s="336">
        <f t="shared" si="129"/>
        <v>1.91437320139493E-2</v>
      </c>
      <c r="W86" s="336">
        <f t="shared" si="129"/>
        <v>2.0181098178102232E-2</v>
      </c>
      <c r="X86" s="336">
        <f t="shared" si="129"/>
        <v>2.1280857028787691E-2</v>
      </c>
      <c r="Y86" s="336">
        <f t="shared" si="129"/>
        <v>2.153448712077945E-2</v>
      </c>
      <c r="Z86" s="336">
        <f t="shared" si="129"/>
        <v>2.1758103726164855E-2</v>
      </c>
      <c r="AA86" s="336">
        <f t="shared" si="129"/>
        <v>2.1958151322443463E-2</v>
      </c>
      <c r="AB86" s="336">
        <f t="shared" si="129"/>
        <v>2.2143980977424441E-2</v>
      </c>
      <c r="AC86" s="336">
        <f t="shared" si="129"/>
        <v>2.2327436751145787E-2</v>
      </c>
      <c r="AD86" s="336">
        <f t="shared" si="129"/>
        <v>2.2517508879292946E-2</v>
      </c>
      <c r="AE86" s="336">
        <f t="shared" ref="AE86:AL86" si="130">AE39/AE$49</f>
        <v>2.2707869033297943E-2</v>
      </c>
      <c r="AF86" s="336">
        <f t="shared" si="130"/>
        <v>2.2893069918360702E-2</v>
      </c>
      <c r="AG86" s="336">
        <f t="shared" si="130"/>
        <v>2.3084953746754448E-2</v>
      </c>
      <c r="AH86" s="336">
        <f t="shared" si="130"/>
        <v>2.3269887496965444E-2</v>
      </c>
      <c r="AI86" s="336">
        <f t="shared" si="130"/>
        <v>2.3461007184401736E-2</v>
      </c>
      <c r="AJ86" s="336">
        <f t="shared" si="130"/>
        <v>2.365299724774628E-2</v>
      </c>
      <c r="AK86" s="336">
        <f t="shared" si="130"/>
        <v>2.3837022999159255E-2</v>
      </c>
      <c r="AL86" s="336">
        <f t="shared" si="130"/>
        <v>2.4019163329257725E-2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7.73786730092339E-2</v>
      </c>
      <c r="N88" s="337">
        <f t="shared" si="131"/>
        <v>7.4932959140403668E-2</v>
      </c>
      <c r="O88" s="337">
        <f t="shared" si="131"/>
        <v>7.084520015236416E-2</v>
      </c>
      <c r="P88" s="337">
        <f t="shared" si="131"/>
        <v>7.5216396392778162E-2</v>
      </c>
      <c r="Q88" s="337">
        <f t="shared" si="131"/>
        <v>7.6522833484382852E-2</v>
      </c>
      <c r="R88" s="337">
        <f t="shared" si="131"/>
        <v>7.7307963492199289E-2</v>
      </c>
      <c r="S88" s="337">
        <f t="shared" si="131"/>
        <v>7.6593426831048347E-2</v>
      </c>
      <c r="T88" s="337">
        <f t="shared" si="131"/>
        <v>7.7130536457880608E-2</v>
      </c>
      <c r="U88" s="337">
        <f t="shared" si="131"/>
        <v>8.0646420779334024E-2</v>
      </c>
      <c r="V88" s="337">
        <f t="shared" si="131"/>
        <v>7.1940327983359351E-2</v>
      </c>
      <c r="W88" s="337">
        <f t="shared" si="131"/>
        <v>6.6364213975013339E-2</v>
      </c>
      <c r="X88" s="337">
        <f t="shared" si="131"/>
        <v>6.8631544185912108E-2</v>
      </c>
      <c r="Y88" s="337">
        <f t="shared" si="131"/>
        <v>6.8287599352627654E-2</v>
      </c>
      <c r="Z88" s="337">
        <f t="shared" si="131"/>
        <v>6.7839698350596847E-2</v>
      </c>
      <c r="AA88" s="337">
        <f t="shared" si="131"/>
        <v>6.735298196056029E-2</v>
      </c>
      <c r="AB88" s="337">
        <f t="shared" si="131"/>
        <v>6.6825759966541845E-2</v>
      </c>
      <c r="AC88" s="337">
        <f t="shared" si="131"/>
        <v>6.6275077575143032E-2</v>
      </c>
      <c r="AD88" s="337">
        <f t="shared" si="131"/>
        <v>6.5687500107107319E-2</v>
      </c>
      <c r="AE88" s="337">
        <f t="shared" ref="AE88:AL88" si="132">AE41/AE$49</f>
        <v>6.5031730115224645E-2</v>
      </c>
      <c r="AF88" s="337">
        <f t="shared" si="132"/>
        <v>6.4397851527006111E-2</v>
      </c>
      <c r="AG88" s="337">
        <f t="shared" si="132"/>
        <v>6.3772559637760379E-2</v>
      </c>
      <c r="AH88" s="337">
        <f t="shared" si="132"/>
        <v>6.3143967467580164E-2</v>
      </c>
      <c r="AI88" s="337">
        <f t="shared" si="132"/>
        <v>6.2505639178881897E-2</v>
      </c>
      <c r="AJ88" s="337">
        <f t="shared" si="132"/>
        <v>6.1852598733942582E-2</v>
      </c>
      <c r="AK88" s="337">
        <f t="shared" si="132"/>
        <v>6.1149581119095582E-2</v>
      </c>
      <c r="AL88" s="337">
        <f t="shared" si="132"/>
        <v>6.0454867491274378E-2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3.6118200155975944E-2</v>
      </c>
      <c r="N89" s="336">
        <f t="shared" si="133"/>
        <v>3.528759550009717E-2</v>
      </c>
      <c r="O89" s="336">
        <f t="shared" si="133"/>
        <v>3.4235248719247442E-2</v>
      </c>
      <c r="P89" s="336">
        <f t="shared" si="133"/>
        <v>3.6083306621700631E-2</v>
      </c>
      <c r="Q89" s="336">
        <f t="shared" si="133"/>
        <v>3.6396233965889327E-2</v>
      </c>
      <c r="R89" s="336">
        <f t="shared" si="133"/>
        <v>3.7228538694846505E-2</v>
      </c>
      <c r="S89" s="336">
        <f t="shared" si="133"/>
        <v>3.533973433004145E-2</v>
      </c>
      <c r="T89" s="336">
        <f t="shared" si="133"/>
        <v>3.6533177786578296E-2</v>
      </c>
      <c r="U89" s="336">
        <f t="shared" si="133"/>
        <v>3.6782346779637411E-2</v>
      </c>
      <c r="V89" s="336">
        <f t="shared" si="133"/>
        <v>3.3667173211637487E-2</v>
      </c>
      <c r="W89" s="336">
        <f t="shared" si="133"/>
        <v>3.0835873011678415E-2</v>
      </c>
      <c r="X89" s="336">
        <f t="shared" si="133"/>
        <v>3.262175821477601E-2</v>
      </c>
      <c r="Y89" s="336">
        <f t="shared" si="133"/>
        <v>3.2381654283418326E-2</v>
      </c>
      <c r="Z89" s="336">
        <f t="shared" si="133"/>
        <v>3.2035972579820327E-2</v>
      </c>
      <c r="AA89" s="336">
        <f t="shared" si="133"/>
        <v>3.1707240419583151E-2</v>
      </c>
      <c r="AB89" s="336">
        <f t="shared" si="133"/>
        <v>3.1409001134062274E-2</v>
      </c>
      <c r="AC89" s="336">
        <f t="shared" si="133"/>
        <v>3.1107663225183223E-2</v>
      </c>
      <c r="AD89" s="336">
        <f t="shared" si="133"/>
        <v>3.0791483267899107E-2</v>
      </c>
      <c r="AE89" s="336">
        <f t="shared" ref="AE89:AL89" si="134">AE42/AE$49</f>
        <v>3.0417387124872238E-2</v>
      </c>
      <c r="AF89" s="336">
        <f t="shared" si="134"/>
        <v>3.005115649748584E-2</v>
      </c>
      <c r="AG89" s="336">
        <f t="shared" si="134"/>
        <v>2.9689211139821408E-2</v>
      </c>
      <c r="AH89" s="336">
        <f t="shared" si="134"/>
        <v>2.9362967236315381E-2</v>
      </c>
      <c r="AI89" s="336">
        <f t="shared" si="134"/>
        <v>2.9027689526389008E-2</v>
      </c>
      <c r="AJ89" s="336">
        <f t="shared" si="134"/>
        <v>2.8665625994903132E-2</v>
      </c>
      <c r="AK89" s="336">
        <f t="shared" si="134"/>
        <v>2.8254970850481679E-2</v>
      </c>
      <c r="AL89" s="336">
        <f t="shared" si="134"/>
        <v>2.7838362574339127E-2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4.1260472853257964E-2</v>
      </c>
      <c r="N90" s="336">
        <f t="shared" si="135"/>
        <v>3.9645363640306505E-2</v>
      </c>
      <c r="O90" s="336">
        <f t="shared" si="135"/>
        <v>3.6609951433116704E-2</v>
      </c>
      <c r="P90" s="336">
        <f t="shared" si="135"/>
        <v>3.9133089771077538E-2</v>
      </c>
      <c r="Q90" s="336">
        <f t="shared" si="135"/>
        <v>4.0126599518493525E-2</v>
      </c>
      <c r="R90" s="336">
        <f t="shared" si="135"/>
        <v>4.0079424797352776E-2</v>
      </c>
      <c r="S90" s="336">
        <f t="shared" si="135"/>
        <v>4.125369250100689E-2</v>
      </c>
      <c r="T90" s="336">
        <f t="shared" si="135"/>
        <v>4.0597358671302312E-2</v>
      </c>
      <c r="U90" s="336">
        <f t="shared" si="135"/>
        <v>4.3864073999696607E-2</v>
      </c>
      <c r="V90" s="336">
        <f t="shared" si="135"/>
        <v>3.8273154771721864E-2</v>
      </c>
      <c r="W90" s="336">
        <f t="shared" si="135"/>
        <v>3.5528340963334938E-2</v>
      </c>
      <c r="X90" s="336">
        <f t="shared" si="135"/>
        <v>3.6009785971136098E-2</v>
      </c>
      <c r="Y90" s="336">
        <f t="shared" si="135"/>
        <v>3.5905945069209327E-2</v>
      </c>
      <c r="Z90" s="336">
        <f t="shared" si="135"/>
        <v>3.5803725770776527E-2</v>
      </c>
      <c r="AA90" s="336">
        <f t="shared" si="135"/>
        <v>3.564574154097714E-2</v>
      </c>
      <c r="AB90" s="336">
        <f t="shared" si="135"/>
        <v>3.5416758832479571E-2</v>
      </c>
      <c r="AC90" s="336">
        <f t="shared" si="135"/>
        <v>3.5167414349959798E-2</v>
      </c>
      <c r="AD90" s="336">
        <f t="shared" si="135"/>
        <v>3.4896016839208212E-2</v>
      </c>
      <c r="AE90" s="336">
        <f t="shared" ref="AE90:AL90" si="136">AE43/AE$49</f>
        <v>3.4614342990352411E-2</v>
      </c>
      <c r="AF90" s="336">
        <f t="shared" si="136"/>
        <v>3.4346695029520272E-2</v>
      </c>
      <c r="AG90" s="336">
        <f t="shared" si="136"/>
        <v>3.4083348497938974E-2</v>
      </c>
      <c r="AH90" s="336">
        <f t="shared" si="136"/>
        <v>3.3781000231264777E-2</v>
      </c>
      <c r="AI90" s="336">
        <f t="shared" si="136"/>
        <v>3.3477949652492886E-2</v>
      </c>
      <c r="AJ90" s="336">
        <f t="shared" si="136"/>
        <v>3.318697273903945E-2</v>
      </c>
      <c r="AK90" s="336">
        <f t="shared" si="136"/>
        <v>3.28946102686139E-2</v>
      </c>
      <c r="AL90" s="336">
        <f t="shared" si="136"/>
        <v>3.2616504916935248E-2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0.12328993659770099</v>
      </c>
      <c r="N92" s="337">
        <f t="shared" si="137"/>
        <v>0.12013436085526136</v>
      </c>
      <c r="O92" s="337">
        <f t="shared" si="137"/>
        <v>0.11413885885285012</v>
      </c>
      <c r="P92" s="337">
        <f t="shared" si="137"/>
        <v>0.11838276387208144</v>
      </c>
      <c r="Q92" s="337">
        <f t="shared" si="137"/>
        <v>0.11888749797700181</v>
      </c>
      <c r="R92" s="337">
        <f t="shared" si="137"/>
        <v>0.12151114883104976</v>
      </c>
      <c r="S92" s="337">
        <f t="shared" si="137"/>
        <v>0.11694491879866169</v>
      </c>
      <c r="T92" s="337">
        <f t="shared" si="137"/>
        <v>0.1165395899837585</v>
      </c>
      <c r="U92" s="337">
        <f t="shared" si="137"/>
        <v>0.1119939967904385</v>
      </c>
      <c r="V92" s="337">
        <f t="shared" si="137"/>
        <v>0.10968622721505321</v>
      </c>
      <c r="W92" s="337">
        <f t="shared" si="137"/>
        <v>9.9622035251910462E-2</v>
      </c>
      <c r="X92" s="337">
        <f t="shared" si="137"/>
        <v>0.10385786091450104</v>
      </c>
      <c r="Y92" s="337">
        <f t="shared" si="137"/>
        <v>0.10305106439666337</v>
      </c>
      <c r="Z92" s="337">
        <f t="shared" si="137"/>
        <v>0.10216225533393015</v>
      </c>
      <c r="AA92" s="337">
        <f t="shared" si="137"/>
        <v>0.10136729752983895</v>
      </c>
      <c r="AB92" s="337">
        <f t="shared" si="137"/>
        <v>0.10061740315763559</v>
      </c>
      <c r="AC92" s="337">
        <f t="shared" si="137"/>
        <v>9.9844766011593852E-2</v>
      </c>
      <c r="AD92" s="337">
        <f t="shared" si="137"/>
        <v>9.9079900241831137E-2</v>
      </c>
      <c r="AE92" s="337">
        <f t="shared" ref="AE92:AL92" si="138">AE45/AE$49</f>
        <v>9.8308913876587065E-2</v>
      </c>
      <c r="AF92" s="337">
        <f t="shared" si="138"/>
        <v>9.7539656233062405E-2</v>
      </c>
      <c r="AG92" s="337">
        <f t="shared" si="138"/>
        <v>9.6729480074695645E-2</v>
      </c>
      <c r="AH92" s="337">
        <f t="shared" si="138"/>
        <v>9.587462569879196E-2</v>
      </c>
      <c r="AI92" s="337">
        <f t="shared" si="138"/>
        <v>9.5068608830316925E-2</v>
      </c>
      <c r="AJ92" s="337">
        <f t="shared" si="138"/>
        <v>9.4289666708883266E-2</v>
      </c>
      <c r="AK92" s="337">
        <f t="shared" si="138"/>
        <v>9.3513874578144737E-2</v>
      </c>
      <c r="AL92" s="337">
        <f t="shared" si="138"/>
        <v>9.2782590262713766E-2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2.0237135172646029E-2</v>
      </c>
      <c r="N93" s="336">
        <f t="shared" si="139"/>
        <v>2.0165172341472647E-2</v>
      </c>
      <c r="O93" s="336">
        <f t="shared" si="139"/>
        <v>1.9744297839943265E-2</v>
      </c>
      <c r="P93" s="336">
        <f t="shared" si="139"/>
        <v>1.9725523432407795E-2</v>
      </c>
      <c r="Q93" s="336">
        <f t="shared" si="139"/>
        <v>2.092926095852338E-2</v>
      </c>
      <c r="R93" s="336">
        <f t="shared" si="139"/>
        <v>2.2152936947024381E-2</v>
      </c>
      <c r="S93" s="336">
        <f t="shared" si="139"/>
        <v>2.2253828665943162E-2</v>
      </c>
      <c r="T93" s="336">
        <f t="shared" si="139"/>
        <v>2.0190549576161534E-2</v>
      </c>
      <c r="U93" s="336">
        <f t="shared" si="139"/>
        <v>1.9835188123803745E-2</v>
      </c>
      <c r="V93" s="336">
        <f t="shared" si="139"/>
        <v>1.8579368808922966E-2</v>
      </c>
      <c r="W93" s="336">
        <f t="shared" si="139"/>
        <v>1.6821342141678557E-2</v>
      </c>
      <c r="X93" s="336">
        <f t="shared" si="139"/>
        <v>2.9077343300227699E-2</v>
      </c>
      <c r="Y93" s="336">
        <f t="shared" si="139"/>
        <v>2.9387105516873544E-2</v>
      </c>
      <c r="Z93" s="336">
        <f t="shared" si="139"/>
        <v>2.9680242205909011E-2</v>
      </c>
      <c r="AA93" s="336">
        <f t="shared" si="139"/>
        <v>2.998794951146886E-2</v>
      </c>
      <c r="AB93" s="336">
        <f t="shared" si="139"/>
        <v>3.0314056388170613E-2</v>
      </c>
      <c r="AC93" s="336">
        <f t="shared" si="139"/>
        <v>3.0638731869390024E-2</v>
      </c>
      <c r="AD93" s="336">
        <f t="shared" si="139"/>
        <v>3.0920647636326862E-2</v>
      </c>
      <c r="AE93" s="336">
        <f t="shared" ref="AE93:AL93" si="140">AE46/AE$49</f>
        <v>3.1163579798160965E-2</v>
      </c>
      <c r="AF93" s="336">
        <f t="shared" si="140"/>
        <v>3.1398517391182747E-2</v>
      </c>
      <c r="AG93" s="336">
        <f t="shared" si="140"/>
        <v>3.1618350566695173E-2</v>
      </c>
      <c r="AH93" s="336">
        <f t="shared" si="140"/>
        <v>3.1828100481223608E-2</v>
      </c>
      <c r="AI93" s="336">
        <f t="shared" si="140"/>
        <v>3.205989097790439E-2</v>
      </c>
      <c r="AJ93" s="336">
        <f t="shared" si="140"/>
        <v>3.2297850871552312E-2</v>
      </c>
      <c r="AK93" s="336">
        <f t="shared" si="140"/>
        <v>3.2536742997739641E-2</v>
      </c>
      <c r="AL93" s="336">
        <f t="shared" si="140"/>
        <v>3.2780984681383754E-2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0.10305280142505496</v>
      </c>
      <c r="N94" s="336">
        <f t="shared" si="141"/>
        <v>9.9969188513788707E-2</v>
      </c>
      <c r="O94" s="336">
        <f t="shared" si="141"/>
        <v>9.4394561012906844E-2</v>
      </c>
      <c r="P94" s="336">
        <f t="shared" si="141"/>
        <v>9.8657240439673638E-2</v>
      </c>
      <c r="Q94" s="336">
        <f t="shared" si="141"/>
        <v>9.7958237018478417E-2</v>
      </c>
      <c r="R94" s="336">
        <f t="shared" si="141"/>
        <v>9.9358211884025383E-2</v>
      </c>
      <c r="S94" s="336">
        <f t="shared" si="141"/>
        <v>9.4691090132718522E-2</v>
      </c>
      <c r="T94" s="336">
        <f t="shared" si="141"/>
        <v>9.6349040407596967E-2</v>
      </c>
      <c r="U94" s="336">
        <f t="shared" si="141"/>
        <v>9.2158808666634756E-2</v>
      </c>
      <c r="V94" s="336">
        <f t="shared" si="141"/>
        <v>9.1106858406130253E-2</v>
      </c>
      <c r="W94" s="336">
        <f t="shared" si="141"/>
        <v>8.2800693110231902E-2</v>
      </c>
      <c r="X94" s="336">
        <f t="shared" si="141"/>
        <v>7.4780517614273331E-2</v>
      </c>
      <c r="Y94" s="336">
        <f t="shared" si="141"/>
        <v>7.3663958879789826E-2</v>
      </c>
      <c r="Z94" s="336">
        <f t="shared" si="141"/>
        <v>7.2482013128021133E-2</v>
      </c>
      <c r="AA94" s="336">
        <f t="shared" si="141"/>
        <v>7.1379348018370092E-2</v>
      </c>
      <c r="AB94" s="336">
        <f t="shared" si="141"/>
        <v>7.0303346769464981E-2</v>
      </c>
      <c r="AC94" s="336">
        <f t="shared" si="141"/>
        <v>6.9206034142203832E-2</v>
      </c>
      <c r="AD94" s="336">
        <f t="shared" si="141"/>
        <v>6.8159252605504275E-2</v>
      </c>
      <c r="AE94" s="336">
        <f t="shared" ref="AE94:AL94" si="142">AE47/AE$49</f>
        <v>6.71453340784261E-2</v>
      </c>
      <c r="AF94" s="336">
        <f t="shared" si="142"/>
        <v>6.6141138841879665E-2</v>
      </c>
      <c r="AG94" s="336">
        <f t="shared" si="142"/>
        <v>6.5111129508000479E-2</v>
      </c>
      <c r="AH94" s="336">
        <f t="shared" si="142"/>
        <v>6.4046525217568359E-2</v>
      </c>
      <c r="AI94" s="336">
        <f t="shared" si="142"/>
        <v>6.3008717852412535E-2</v>
      </c>
      <c r="AJ94" s="336">
        <f t="shared" si="142"/>
        <v>6.199181583733096E-2</v>
      </c>
      <c r="AK94" s="336">
        <f t="shared" si="142"/>
        <v>6.0977131580405103E-2</v>
      </c>
      <c r="AL94" s="336">
        <f t="shared" si="142"/>
        <v>6.0001605581330004E-2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Yorkshire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Yorkshire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Yorkshire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Yorkshire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Yorkshire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Yorkshire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Yorkshire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Yorkshire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Yorkshire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Yorkshire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Yorkshire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Yorkshire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Yorkshire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15.364400774578286</v>
      </c>
      <c r="Y4" s="11">
        <f>'Occ T1'!D8-'Occ T1'!C8</f>
        <v>6.8929347902902975</v>
      </c>
      <c r="Z4" s="11">
        <f>'Occ T1'!E8-'Occ T1'!D8</f>
        <v>-9.2617673773994653</v>
      </c>
      <c r="AA4" s="11">
        <f>'Occ T1'!F8-'Occ T1'!E8</f>
        <v>10.815623736705021</v>
      </c>
      <c r="AB4" s="11">
        <f>'Occ T1'!D8-'Occ T1'!B8</f>
        <v>22.257335564868583</v>
      </c>
      <c r="AC4" s="11">
        <f>'Occ T1'!F8-'Occ T1'!D8</f>
        <v>1.5538563593055557</v>
      </c>
    </row>
    <row r="5" spans="1:29" x14ac:dyDescent="0.2">
      <c r="W5" s="10" t="str">
        <f>name!E5</f>
        <v>Professional occupations</v>
      </c>
      <c r="X5" s="11">
        <f>'Occ T1'!C9-'Occ T1'!B9</f>
        <v>34.49698055675384</v>
      </c>
      <c r="Y5" s="11">
        <f>'Occ T1'!D9-'Occ T1'!C9</f>
        <v>17.471202335347868</v>
      </c>
      <c r="Z5" s="11">
        <f>'Occ T1'!E9-'Occ T1'!D9</f>
        <v>14.792659603444349</v>
      </c>
      <c r="AA5" s="11">
        <f>'Occ T1'!F9-'Occ T1'!E9</f>
        <v>29.111921386166273</v>
      </c>
      <c r="AB5" s="11">
        <f>'Occ T1'!D9-'Occ T1'!B9</f>
        <v>51.968182892101709</v>
      </c>
      <c r="AC5" s="11">
        <f>'Occ T1'!F9-'Occ T1'!D9</f>
        <v>43.904580989610622</v>
      </c>
    </row>
    <row r="6" spans="1:29" x14ac:dyDescent="0.2">
      <c r="W6" s="10" t="str">
        <f>name!E6</f>
        <v>Associate professional occupations</v>
      </c>
      <c r="X6" s="11">
        <f>'Occ T1'!C10-'Occ T1'!B10</f>
        <v>14.11447984451749</v>
      </c>
      <c r="Y6" s="11">
        <f>'Occ T1'!D10-'Occ T1'!C10</f>
        <v>10.937592790253433</v>
      </c>
      <c r="Z6" s="11">
        <f>'Occ T1'!E10-'Occ T1'!D10</f>
        <v>6.019935971093048</v>
      </c>
      <c r="AA6" s="11">
        <f>'Occ T1'!F10-'Occ T1'!E10</f>
        <v>15.129441505151561</v>
      </c>
      <c r="AB6" s="11">
        <f>'Occ T1'!D10-'Occ T1'!B10</f>
        <v>25.052072634770923</v>
      </c>
      <c r="AC6" s="11">
        <f>'Occ T1'!F10-'Occ T1'!D10</f>
        <v>21.149377476244609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-7.597800476757385</v>
      </c>
      <c r="Y7" s="11">
        <f>'Occ T1'!D11-'Occ T1'!C11</f>
        <v>9.3586152489780261</v>
      </c>
      <c r="Z7" s="11">
        <f>'Occ T1'!E11-'Occ T1'!D11</f>
        <v>3.7246790019054004</v>
      </c>
      <c r="AA7" s="11">
        <f>'Occ T1'!F11-'Occ T1'!E11</f>
        <v>-6.6714095019043214</v>
      </c>
      <c r="AB7" s="11">
        <f>'Occ T1'!D11-'Occ T1'!B11</f>
        <v>1.7608147722206411</v>
      </c>
      <c r="AC7" s="11">
        <f>'Occ T1'!F11-'Occ T1'!D11</f>
        <v>-2.946730499998921</v>
      </c>
    </row>
    <row r="8" spans="1:29" x14ac:dyDescent="0.2">
      <c r="W8" s="10" t="str">
        <f>name!E8</f>
        <v>Skilled trades occupations</v>
      </c>
      <c r="X8" s="11">
        <f>'Occ T1'!C12-'Occ T1'!B12</f>
        <v>-5.553021776856383</v>
      </c>
      <c r="Y8" s="11">
        <f>'Occ T1'!D12-'Occ T1'!C12</f>
        <v>-11.303999208813181</v>
      </c>
      <c r="Z8" s="11">
        <f>'Occ T1'!E12-'Occ T1'!D12</f>
        <v>-2.8982743528971469</v>
      </c>
      <c r="AA8" s="11">
        <f>'Occ T1'!F12-'Occ T1'!E12</f>
        <v>-7.4935627318967732</v>
      </c>
      <c r="AB8" s="11">
        <f>'Occ T1'!D12-'Occ T1'!B12</f>
        <v>-16.857020985669564</v>
      </c>
      <c r="AC8" s="11">
        <f>'Occ T1'!F12-'Occ T1'!D12</f>
        <v>-10.39183708479392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6.8740565855637499</v>
      </c>
      <c r="Y9" s="11">
        <f>'Occ T1'!D13-'Occ T1'!C13</f>
        <v>-3.047895564309357</v>
      </c>
      <c r="Z9" s="11">
        <f>'Occ T1'!E13-'Occ T1'!D13</f>
        <v>-0.62113202030603532</v>
      </c>
      <c r="AA9" s="11">
        <f>'Occ T1'!F13-'Occ T1'!E13</f>
        <v>7.2404334937315724</v>
      </c>
      <c r="AB9" s="11">
        <f>'Occ T1'!D13-'Occ T1'!B13</f>
        <v>3.8261610212543928</v>
      </c>
      <c r="AC9" s="11">
        <f>'Occ T1'!F13-'Occ T1'!D13</f>
        <v>6.6193014734255371</v>
      </c>
    </row>
    <row r="10" spans="1:29" x14ac:dyDescent="0.2">
      <c r="W10" s="10" t="str">
        <f>name!E10</f>
        <v>Sales and customer service occupations</v>
      </c>
      <c r="X10" s="11">
        <f>'Occ T1'!C14-'Occ T1'!B14</f>
        <v>1.1173804043919802</v>
      </c>
      <c r="Y10" s="11">
        <f>'Occ T1'!D14-'Occ T1'!C14</f>
        <v>-0.97437648379727193</v>
      </c>
      <c r="Z10" s="11">
        <f>'Occ T1'!E14-'Occ T1'!D14</f>
        <v>-0.50286119874041901</v>
      </c>
      <c r="AA10" s="11">
        <f>'Occ T1'!F14-'Occ T1'!E14</f>
        <v>-0.24249414791535173</v>
      </c>
      <c r="AB10" s="11">
        <f>'Occ T1'!D14-'Occ T1'!B14</f>
        <v>0.14300392059470823</v>
      </c>
      <c r="AC10" s="11">
        <f>'Occ T1'!F14-'Occ T1'!D14</f>
        <v>-0.74535534665577075</v>
      </c>
    </row>
    <row r="11" spans="1:29" x14ac:dyDescent="0.2">
      <c r="W11" s="10" t="str">
        <f>name!E11</f>
        <v>Process, plant and machine operatives</v>
      </c>
      <c r="X11" s="11">
        <f>'Occ T1'!C15-'Occ T1'!B15</f>
        <v>-2.8238149022126322</v>
      </c>
      <c r="Y11" s="11">
        <f>'Occ T1'!D15-'Occ T1'!C15</f>
        <v>-5.9158887049692339</v>
      </c>
      <c r="Z11" s="11">
        <f>'Occ T1'!E15-'Occ T1'!D15</f>
        <v>1.6101946282295501</v>
      </c>
      <c r="AA11" s="11">
        <f>'Occ T1'!F15-'Occ T1'!E15</f>
        <v>-5.7215549336704896</v>
      </c>
      <c r="AB11" s="11">
        <f>'Occ T1'!D15-'Occ T1'!B15</f>
        <v>-8.7397036071818661</v>
      </c>
      <c r="AC11" s="11">
        <f>'Occ T1'!F15-'Occ T1'!D15</f>
        <v>-4.1113603054409396</v>
      </c>
    </row>
    <row r="12" spans="1:29" x14ac:dyDescent="0.2">
      <c r="W12" s="10" t="str">
        <f>name!E12</f>
        <v>Elementary occupations</v>
      </c>
      <c r="X12" s="11">
        <f>'Occ T1'!C16-'Occ T1'!B16</f>
        <v>-8.5366610099777347</v>
      </c>
      <c r="Y12" s="11">
        <f>'Occ T1'!D16-'Occ T1'!C16</f>
        <v>-10.9291852029815</v>
      </c>
      <c r="Z12" s="11">
        <f>'Occ T1'!E16-'Occ T1'!D16</f>
        <v>2.7915657446711748</v>
      </c>
      <c r="AA12" s="11">
        <f>'Occ T1'!F16-'Occ T1'!E16</f>
        <v>-6.3763988063680586</v>
      </c>
      <c r="AB12" s="11">
        <f>'Occ T1'!D16-'Occ T1'!B16</f>
        <v>-19.465846212959235</v>
      </c>
      <c r="AC12" s="11">
        <f>'Occ T1'!F16-'Occ T1'!D16</f>
        <v>-3.5848330616968838</v>
      </c>
    </row>
    <row r="14" spans="1:29" x14ac:dyDescent="0.2">
      <c r="W14" s="10" t="str">
        <f>name!E3</f>
        <v>All occupations</v>
      </c>
      <c r="X14" s="11">
        <f>'Occ T1'!C18-'Occ T1'!B18</f>
        <v>47.456000000001268</v>
      </c>
      <c r="Y14" s="11">
        <f>'Occ T1'!D18-'Occ T1'!C18</f>
        <v>12.488999999998896</v>
      </c>
      <c r="Z14" s="11">
        <f>'Occ T1'!E18-'Occ T1'!D18</f>
        <v>15.655000000000427</v>
      </c>
      <c r="AA14" s="11">
        <f>'Occ T1'!F18-'Occ T1'!E18</f>
        <v>35.791999999999462</v>
      </c>
      <c r="AB14" s="11">
        <f>'Occ T1'!D18-'Occ T1'!B18</f>
        <v>59.945000000000164</v>
      </c>
      <c r="AC14" s="11">
        <f>'Occ T1'!F18-'Occ T1'!D18</f>
        <v>51.446999999999889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40</v>
      </c>
      <c r="Y18">
        <f>MAX(X18,(X19*-1))</f>
        <v>40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-20</v>
      </c>
      <c r="Y19">
        <f>Y18*-1</f>
        <v>-40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Yorkshire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1.5538563593055557</v>
      </c>
      <c r="O3" s="11">
        <f>'Occ T1'!AB64</f>
        <v>4.5543647826234519</v>
      </c>
      <c r="P3" s="11">
        <f>'Occ T1'!Q64</f>
        <v>-3.000508423317882</v>
      </c>
    </row>
    <row r="4" spans="1:16" x14ac:dyDescent="0.2">
      <c r="M4" s="10" t="str">
        <f>name!E5</f>
        <v>Professional occupations</v>
      </c>
      <c r="N4" s="11">
        <f>'Occ T1'!F65</f>
        <v>43.904580989610622</v>
      </c>
      <c r="O4" s="11">
        <f>'Occ T1'!AB65</f>
        <v>23.62809679143561</v>
      </c>
      <c r="P4" s="11">
        <f>'Occ T1'!Q65</f>
        <v>20.276484198174813</v>
      </c>
    </row>
    <row r="5" spans="1:16" x14ac:dyDescent="0.2">
      <c r="M5" s="10" t="str">
        <f>name!E6</f>
        <v>Associate professional occupations</v>
      </c>
      <c r="N5" s="11">
        <f>'Occ T1'!F66</f>
        <v>21.149377476244609</v>
      </c>
      <c r="O5" s="11">
        <f>'Occ T1'!AB66</f>
        <v>23.107857537937917</v>
      </c>
      <c r="P5" s="11">
        <f>'Occ T1'!Q66</f>
        <v>-1.9584800616932654</v>
      </c>
    </row>
    <row r="6" spans="1:16" x14ac:dyDescent="0.2">
      <c r="M6" s="10" t="str">
        <f>name!E7</f>
        <v>Administrative and secretarial occupations</v>
      </c>
      <c r="N6" s="11">
        <f>'Occ T1'!F67</f>
        <v>-2.946730499998921</v>
      </c>
      <c r="O6" s="11">
        <f>'Occ T1'!AB67</f>
        <v>-14.53038642284497</v>
      </c>
      <c r="P6" s="11">
        <f>'Occ T1'!Q67</f>
        <v>11.58365592284602</v>
      </c>
    </row>
    <row r="7" spans="1:16" x14ac:dyDescent="0.2">
      <c r="M7" s="10" t="str">
        <f>name!E8</f>
        <v>Skilled trades occupations</v>
      </c>
      <c r="N7" s="11">
        <f>'Occ T1'!F68</f>
        <v>-10.39183708479392</v>
      </c>
      <c r="O7" s="11">
        <f>'Occ T1'!AB68</f>
        <v>1.469183503329738</v>
      </c>
      <c r="P7" s="11">
        <f>'Occ T1'!Q68</f>
        <v>-11.861020588123708</v>
      </c>
    </row>
    <row r="8" spans="1:16" x14ac:dyDescent="0.2">
      <c r="M8" s="10" t="str">
        <f>name!E9</f>
        <v>Caring, leisure and other service occupations</v>
      </c>
      <c r="N8" s="11">
        <f>'Occ T1'!F69</f>
        <v>6.6193014734255371</v>
      </c>
      <c r="O8" s="11">
        <f>'Occ T1'!AB69</f>
        <v>2.3914303307224003</v>
      </c>
      <c r="P8" s="11">
        <f>'Occ T1'!Q69</f>
        <v>4.227871142703183</v>
      </c>
    </row>
    <row r="9" spans="1:16" x14ac:dyDescent="0.2">
      <c r="M9" s="10" t="str">
        <f>name!E10</f>
        <v>Sales and customer service occupations</v>
      </c>
      <c r="N9" s="11">
        <f>'Occ T1'!F70</f>
        <v>-0.74535534665577075</v>
      </c>
      <c r="O9" s="11">
        <f>'Occ T1'!AB70</f>
        <v>-4.9479446909885922</v>
      </c>
      <c r="P9" s="11">
        <f>'Occ T1'!Q70</f>
        <v>4.2025893443327362</v>
      </c>
    </row>
    <row r="10" spans="1:16" x14ac:dyDescent="0.2">
      <c r="M10" s="10" t="str">
        <f>name!E11</f>
        <v>Process, plant and machine operatives</v>
      </c>
      <c r="N10" s="11">
        <f>'Occ T1'!F71</f>
        <v>-4.1113603054409396</v>
      </c>
      <c r="O10" s="11">
        <f>'Occ T1'!AB71</f>
        <v>2.3614287783981283</v>
      </c>
      <c r="P10" s="11">
        <f>'Occ T1'!Q71</f>
        <v>-6.4727890838389754</v>
      </c>
    </row>
    <row r="11" spans="1:16" x14ac:dyDescent="0.2">
      <c r="M11" s="10" t="str">
        <f>name!E12</f>
        <v>Elementary occupations</v>
      </c>
      <c r="N11" s="11">
        <f>'Occ T1'!F72</f>
        <v>-3.5848330616968838</v>
      </c>
      <c r="O11" s="11">
        <f>'Occ T1'!AB72</f>
        <v>-4.2879612097669195</v>
      </c>
      <c r="P11" s="11">
        <f>'Occ T1'!Q72</f>
        <v>0.70312814807002155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51.446999999999889</v>
      </c>
      <c r="O13" s="11">
        <f>'Occ T1'!AB74</f>
        <v>33.746069400846864</v>
      </c>
      <c r="P13" s="11">
        <f>'Occ T1'!Q74</f>
        <v>17.700930599152912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Yorkshire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2.1846608946284363</v>
      </c>
      <c r="O3" s="11">
        <f>'Occ T5'!H44</f>
        <v>2.580410797087433</v>
      </c>
      <c r="P3" s="11">
        <f>'Occ T5'!G44</f>
        <v>-3.2112153324103616</v>
      </c>
    </row>
    <row r="4" spans="1:16" x14ac:dyDescent="0.2">
      <c r="M4" s="10" t="str">
        <f>name!E5</f>
        <v>Professional occupations</v>
      </c>
      <c r="N4" s="11">
        <f>'Occ T5'!I45</f>
        <v>-0.5544337638993575</v>
      </c>
      <c r="O4" s="11">
        <f>'Occ T5'!H45</f>
        <v>8.1248470377005759</v>
      </c>
      <c r="P4" s="11">
        <f>'Occ T5'!G45</f>
        <v>36.334167715809173</v>
      </c>
    </row>
    <row r="5" spans="1:16" x14ac:dyDescent="0.2">
      <c r="M5" s="10" t="str">
        <f>name!E6</f>
        <v>Associate professional occupations</v>
      </c>
      <c r="N5" s="11">
        <f>'Occ T5'!I46</f>
        <v>0.3184892083052091</v>
      </c>
      <c r="O5" s="11">
        <f>'Occ T5'!H46</f>
        <v>7.6278990526943993</v>
      </c>
      <c r="P5" s="11">
        <f>'Occ T5'!G46</f>
        <v>13.202989215245083</v>
      </c>
    </row>
    <row r="6" spans="1:16" x14ac:dyDescent="0.2">
      <c r="M6" s="10" t="str">
        <f>name!E7</f>
        <v>Administrative and secretarial occupations</v>
      </c>
      <c r="N6" s="11">
        <f>'Occ T5'!I47</f>
        <v>-0.30564378935287451</v>
      </c>
      <c r="O6" s="11">
        <f>'Occ T5'!H47</f>
        <v>-4.5719625737215779</v>
      </c>
      <c r="P6" s="11">
        <f>'Occ T5'!G47</f>
        <v>1.9308758630755278</v>
      </c>
    </row>
    <row r="7" spans="1:16" x14ac:dyDescent="0.2">
      <c r="M7" s="10" t="str">
        <f>name!E8</f>
        <v>Skilled trades occupations</v>
      </c>
      <c r="N7" s="11">
        <f>'Occ T5'!I48</f>
        <v>2.5317541317292012</v>
      </c>
      <c r="O7" s="11">
        <f>'Occ T5'!H48</f>
        <v>1.210829873983867</v>
      </c>
      <c r="P7" s="11">
        <f>'Occ T5'!G48</f>
        <v>-14.134421090507011</v>
      </c>
    </row>
    <row r="8" spans="1:16" x14ac:dyDescent="0.2">
      <c r="M8" s="10" t="str">
        <f>name!E9</f>
        <v>Caring, leisure and other service occupations</v>
      </c>
      <c r="N8" s="11">
        <f>'Occ T5'!I49</f>
        <v>0.49439734735313756</v>
      </c>
      <c r="O8" s="11">
        <f>'Occ T5'!H49</f>
        <v>-0.82723979302676298</v>
      </c>
      <c r="P8" s="11">
        <f>'Occ T5'!G49</f>
        <v>6.952143919099143</v>
      </c>
    </row>
    <row r="9" spans="1:16" x14ac:dyDescent="0.2">
      <c r="M9" s="10" t="str">
        <f>name!E10</f>
        <v>Sales and customer service occupations</v>
      </c>
      <c r="N9" s="11">
        <f>'Occ T5'!I50</f>
        <v>-1.2179291859496599</v>
      </c>
      <c r="O9" s="11">
        <f>'Occ T5'!H50</f>
        <v>0.68472782379046748</v>
      </c>
      <c r="P9" s="11">
        <f>'Occ T5'!G50</f>
        <v>-0.21215398449658807</v>
      </c>
    </row>
    <row r="10" spans="1:16" x14ac:dyDescent="0.2">
      <c r="M10" s="10" t="str">
        <f>name!E11</f>
        <v>Process, plant and machine operatives</v>
      </c>
      <c r="N10" s="11">
        <f>'Occ T5'!I51</f>
        <v>2.6098258001154999</v>
      </c>
      <c r="O10" s="11">
        <f>'Occ T5'!H51</f>
        <v>2.2112604121985111</v>
      </c>
      <c r="P10" s="11">
        <f>'Occ T5'!G51</f>
        <v>-8.9324465177547694</v>
      </c>
    </row>
    <row r="11" spans="1:16" x14ac:dyDescent="0.2">
      <c r="M11" s="10" t="str">
        <f>name!E12</f>
        <v>Elementary occupations</v>
      </c>
      <c r="N11" s="11">
        <f>'Occ T5'!I52</f>
        <v>1.9730525703259971</v>
      </c>
      <c r="O11" s="11">
        <f>'Occ T5'!H52</f>
        <v>-9.1935362926827437</v>
      </c>
      <c r="P11" s="11">
        <f>'Occ T5'!G52</f>
        <v>3.6356506606597918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8.0341732132555705</v>
      </c>
      <c r="O13" s="11">
        <f>'Occ T5'!H54</f>
        <v>7.8472363380241177</v>
      </c>
      <c r="P13" s="11">
        <f>'Occ T5'!G54</f>
        <v>35.565590448719831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0.58716920503771775</v>
      </c>
      <c r="O18" s="11">
        <f>'Occ T5'!AN44</f>
        <v>2.208945416580967</v>
      </c>
      <c r="P18" s="11">
        <f>'Occ T5'!AM44</f>
        <v>1.7582501610047281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1.3660387227640616</v>
      </c>
      <c r="O19" s="11">
        <f>'Occ T5'!AN45</f>
        <v>5.3531472945641312</v>
      </c>
      <c r="P19" s="11">
        <f>'Occ T5'!AM45</f>
        <v>16.908910774107468</v>
      </c>
    </row>
    <row r="20" spans="13:16" x14ac:dyDescent="0.2">
      <c r="M20" s="10" t="str">
        <f t="shared" si="0"/>
        <v>Associate professional occupations</v>
      </c>
      <c r="N20" s="11">
        <f>'Occ T5'!AO46</f>
        <v>0.40082371248950466</v>
      </c>
      <c r="O20" s="11">
        <f>'Occ T5'!AN46</f>
        <v>7.2011296505770588</v>
      </c>
      <c r="P20" s="11">
        <f>'Occ T5'!AM46</f>
        <v>15.505904174871368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-0.68919015703888187</v>
      </c>
      <c r="O21" s="11">
        <f>'Occ T5'!AN47</f>
        <v>-5.3745693208597061</v>
      </c>
      <c r="P21" s="11">
        <f>'Occ T5'!AM47</f>
        <v>-8.4666269449463769</v>
      </c>
    </row>
    <row r="22" spans="13:16" x14ac:dyDescent="0.2">
      <c r="M22" s="10" t="str">
        <f t="shared" si="0"/>
        <v>Skilled trades occupations</v>
      </c>
      <c r="N22" s="11">
        <f>'Occ T5'!AO48</f>
        <v>0.95205625422592988</v>
      </c>
      <c r="O22" s="11">
        <f>'Occ T5'!AN48</f>
        <v>0.27472513403859011</v>
      </c>
      <c r="P22" s="11">
        <f>'Occ T5'!AM48</f>
        <v>0.24240211506522513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-0.19594445346775657</v>
      </c>
      <c r="O23" s="11">
        <f>'Occ T5'!AN49</f>
        <v>-2.7593847251716639</v>
      </c>
      <c r="P23" s="11">
        <f>'Occ T5'!AM49</f>
        <v>5.3467595093617675</v>
      </c>
    </row>
    <row r="24" spans="13:16" x14ac:dyDescent="0.2">
      <c r="M24" s="10" t="str">
        <f t="shared" si="0"/>
        <v>Sales and customer service occupations</v>
      </c>
      <c r="N24" s="11">
        <f>'Occ T5'!AO50</f>
        <v>-0.71967932987521754</v>
      </c>
      <c r="O24" s="11">
        <f>'Occ T5'!AN50</f>
        <v>-1.2676006913318574</v>
      </c>
      <c r="P24" s="11">
        <f>'Occ T5'!AM50</f>
        <v>-2.960664669781492</v>
      </c>
    </row>
    <row r="25" spans="13:16" x14ac:dyDescent="0.2">
      <c r="M25" s="10" t="str">
        <f t="shared" si="0"/>
        <v>Process, plant and machine operatives</v>
      </c>
      <c r="N25" s="11">
        <f>'Occ T5'!AO51</f>
        <v>2.3430136853955785E-2</v>
      </c>
      <c r="O25" s="11">
        <f>'Occ T5'!AN51</f>
        <v>1.5513589136712125</v>
      </c>
      <c r="P25" s="11">
        <f>'Occ T5'!AM51</f>
        <v>0.7866397278729691</v>
      </c>
    </row>
    <row r="26" spans="13:16" x14ac:dyDescent="0.2">
      <c r="M26" s="10" t="str">
        <f t="shared" si="0"/>
        <v>Elementary occupations</v>
      </c>
      <c r="N26" s="11">
        <f>'Occ T5'!AO52</f>
        <v>0.75597061830247636</v>
      </c>
      <c r="O26" s="11">
        <f>'Occ T5'!AN52</f>
        <v>-6.2361046564419027</v>
      </c>
      <c r="P26" s="11">
        <f>'Occ T5'!AM52</f>
        <v>1.1921728283724455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2.480674709291776</v>
      </c>
      <c r="O28" s="11">
        <f>'Occ T5'!AN54</f>
        <v>0.9516470156268042</v>
      </c>
      <c r="P28" s="11">
        <f>'Occ T5'!AM54</f>
        <v>30.313747675928084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1.5974916895907203</v>
      </c>
      <c r="O33" s="11">
        <f>'Occ T5'!X44</f>
        <v>0.37146538050645006</v>
      </c>
      <c r="P33" s="11">
        <f>'Occ T5'!W44</f>
        <v>-4.9694654934150932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-1.9204724866634244</v>
      </c>
      <c r="O34" s="11">
        <f>'Occ T5'!X45</f>
        <v>2.7716997431364501</v>
      </c>
      <c r="P34" s="11">
        <f>'Occ T5'!W45</f>
        <v>19.425256941701761</v>
      </c>
    </row>
    <row r="35" spans="1:16" x14ac:dyDescent="0.2">
      <c r="M35" s="10" t="str">
        <f t="shared" si="1"/>
        <v>Associate professional occupations</v>
      </c>
      <c r="N35" s="11">
        <f>'Occ T5'!Y46</f>
        <v>-8.2334504184299107E-2</v>
      </c>
      <c r="O35" s="11">
        <f>'Occ T5'!X46</f>
        <v>0.42676940211734049</v>
      </c>
      <c r="P35" s="11">
        <f>'Occ T5'!W46</f>
        <v>-2.3029149596263139</v>
      </c>
    </row>
    <row r="36" spans="1:16" x14ac:dyDescent="0.2">
      <c r="M36" s="10" t="str">
        <f t="shared" si="1"/>
        <v>Administrative and secretarial occupations</v>
      </c>
      <c r="N36" s="11">
        <f>'Occ T5'!Y47</f>
        <v>0.38354636768600558</v>
      </c>
      <c r="O36" s="11">
        <f>'Occ T5'!X47</f>
        <v>0.8026067471381122</v>
      </c>
      <c r="P36" s="11">
        <f>'Occ T5'!W47</f>
        <v>10.397502808021898</v>
      </c>
    </row>
    <row r="37" spans="1:16" x14ac:dyDescent="0.2">
      <c r="M37" s="10" t="str">
        <f t="shared" si="1"/>
        <v>Skilled trades occupations</v>
      </c>
      <c r="N37" s="11">
        <f>'Occ T5'!Y48</f>
        <v>1.5796978775032571</v>
      </c>
      <c r="O37" s="11">
        <f>'Occ T5'!X48</f>
        <v>0.93610473994527954</v>
      </c>
      <c r="P37" s="11">
        <f>'Occ T5'!W48</f>
        <v>-14.376823205572258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0.69034180082088792</v>
      </c>
      <c r="O38" s="11">
        <f>'Occ T5'!X49</f>
        <v>1.932144932144884</v>
      </c>
      <c r="P38" s="11">
        <f>'Occ T5'!W49</f>
        <v>1.6053844097373933</v>
      </c>
    </row>
    <row r="39" spans="1:16" x14ac:dyDescent="0.2">
      <c r="M39" s="10" t="str">
        <f t="shared" si="1"/>
        <v>Sales and customer service occupations</v>
      </c>
      <c r="N39" s="11">
        <f>'Occ T5'!Y50</f>
        <v>-0.49824985607444061</v>
      </c>
      <c r="O39" s="11">
        <f>'Occ T5'!X50</f>
        <v>1.9523285151223178</v>
      </c>
      <c r="P39" s="11">
        <f>'Occ T5'!W50</f>
        <v>2.7485106852848702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Yorkshire</v>
      </c>
      <c r="M40" s="10" t="str">
        <f t="shared" si="1"/>
        <v>Process, plant and machine operatives</v>
      </c>
      <c r="N40" s="11">
        <f>'Occ T5'!Y51</f>
        <v>2.586395663261543</v>
      </c>
      <c r="O40" s="11">
        <f>'Occ T5'!X51</f>
        <v>0.65990149852731506</v>
      </c>
      <c r="P40" s="11">
        <f>'Occ T5'!W51</f>
        <v>-9.7190862456277429</v>
      </c>
    </row>
    <row r="41" spans="1:16" x14ac:dyDescent="0.2">
      <c r="M41" s="10" t="str">
        <f t="shared" si="1"/>
        <v>Elementary occupations</v>
      </c>
      <c r="N41" s="11">
        <f>'Occ T5'!Y52</f>
        <v>1.2170819520235234</v>
      </c>
      <c r="O41" s="11">
        <f>'Occ T5'!X52</f>
        <v>-2.9574316362408339</v>
      </c>
      <c r="P41" s="11">
        <f>'Occ T5'!W52</f>
        <v>2.4434778322872859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5.5534985039637661</v>
      </c>
      <c r="O43" s="11">
        <f>'Occ T5'!X54</f>
        <v>6.8955893223972993</v>
      </c>
      <c r="P43" s="11">
        <f>'Occ T5'!W54</f>
        <v>5.2518427727918038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Yorkshire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Yorkshire, West Yorkshire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13.768577057672797</v>
      </c>
      <c r="C5" s="11">
        <f>HLOOKUP(C$3,'Qual F1'!$M$4:$BW$14,11,FALSE)</f>
        <v>16.937837943346395</v>
      </c>
      <c r="D5" s="11">
        <f>HLOOKUP(D$3,'Qual F1'!$M$4:$BW$14,11,FALSE)</f>
        <v>16.278536401783231</v>
      </c>
      <c r="E5" s="11">
        <f>HLOOKUP(E$3,'Qual F1'!$M$4:$BW$14,11,FALSE)</f>
        <v>22.078938291014254</v>
      </c>
      <c r="F5" s="11">
        <f>HLOOKUP(F$3,'Qual F1'!$M$4:$BW$14,11,FALSE)</f>
        <v>29.759732545001864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92.071113929478642</v>
      </c>
      <c r="C6" s="11">
        <f>HLOOKUP(C$3,'Qual F1'!$M$4:$BW$14,10,FALSE)</f>
        <v>117.04946823747564</v>
      </c>
      <c r="D6" s="11">
        <f>HLOOKUP(D$3,'Qual F1'!$M$4:$BW$14,10,FALSE)</f>
        <v>112.36122871992549</v>
      </c>
      <c r="E6" s="11">
        <f>HLOOKUP(E$3,'Qual F1'!$M$4:$BW$14,10,FALSE)</f>
        <v>154.04802948364969</v>
      </c>
      <c r="F6" s="11">
        <f>HLOOKUP(F$3,'Qual F1'!$M$4:$BW$14,10,FALSE)</f>
        <v>209.2779886908738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193.4816965791106</v>
      </c>
      <c r="C7" s="11">
        <f>HLOOKUP(C$3,'Qual F1'!$M$4:$BW$14,9,FALSE)</f>
        <v>219.25677386372243</v>
      </c>
      <c r="D7" s="11">
        <f>HLOOKUP(D$3,'Qual F1'!$M$4:$BW$14,9,FALSE)</f>
        <v>225.64331006274395</v>
      </c>
      <c r="E7" s="11">
        <f>HLOOKUP(E$3,'Qual F1'!$M$4:$BW$14,9,FALSE)</f>
        <v>252.41570791715</v>
      </c>
      <c r="F7" s="11">
        <f>HLOOKUP(F$3,'Qual F1'!$M$4:$BW$14,9,FALSE)</f>
        <v>294.28423975681824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60.967229302128082</v>
      </c>
      <c r="C8" s="11">
        <f>HLOOKUP(C$3,'Qual F1'!$M$4:$BW$14,8,FALSE)</f>
        <v>61.563592632132412</v>
      </c>
      <c r="D8" s="11">
        <f>HLOOKUP(D$3,'Qual F1'!$M$4:$BW$14,8,FALSE)</f>
        <v>60.462912762476748</v>
      </c>
      <c r="E8" s="11">
        <f>HLOOKUP(E$3,'Qual F1'!$M$4:$BW$14,8,FALSE)</f>
        <v>63.561570471146723</v>
      </c>
      <c r="F8" s="11">
        <f>HLOOKUP(F$3,'Qual F1'!$M$4:$BW$14,8,FALSE)</f>
        <v>70.165567339693951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55.295737336290337</v>
      </c>
      <c r="C9" s="11">
        <f>HLOOKUP(C$3,'Qual F1'!$M$4:$BW$14,7,FALSE)</f>
        <v>60.231322479372245</v>
      </c>
      <c r="D9" s="11">
        <f>HLOOKUP(D$3,'Qual F1'!$M$4:$BW$14,7,FALSE)</f>
        <v>60.855281259497858</v>
      </c>
      <c r="E9" s="11">
        <f>HLOOKUP(E$3,'Qual F1'!$M$4:$BW$14,7,FALSE)</f>
        <v>67.46355779942725</v>
      </c>
      <c r="F9" s="11">
        <f>HLOOKUP(F$3,'Qual F1'!$M$4:$BW$14,7,FALSE)</f>
        <v>78.400078139688773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251.72831790759355</v>
      </c>
      <c r="C10" s="11">
        <f>HLOOKUP(C$3,'Qual F1'!$M$4:$BW$14,6,FALSE)</f>
        <v>265.57177511762097</v>
      </c>
      <c r="D10" s="11">
        <f>HLOOKUP(D$3,'Qual F1'!$M$4:$BW$14,6,FALSE)</f>
        <v>286.681323499749</v>
      </c>
      <c r="E10" s="11">
        <f>HLOOKUP(E$3,'Qual F1'!$M$4:$BW$14,6,FALSE)</f>
        <v>278.15460881963639</v>
      </c>
      <c r="F10" s="11">
        <f>HLOOKUP(F$3,'Qual F1'!$M$4:$BW$14,6,FALSE)</f>
        <v>297.89734356891677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245.51033902963431</v>
      </c>
      <c r="C11" s="11">
        <f>HLOOKUP(C$3,'Qual F1'!$M$4:$BW$14,5,FALSE)</f>
        <v>238.26925395907321</v>
      </c>
      <c r="D11" s="11">
        <f>HLOOKUP(D$3,'Qual F1'!$M$4:$BW$14,5,FALSE)</f>
        <v>257.67601564561323</v>
      </c>
      <c r="E11" s="11">
        <f>HLOOKUP(E$3,'Qual F1'!$M$4:$BW$14,5,FALSE)</f>
        <v>223.25945547726465</v>
      </c>
      <c r="F11" s="11">
        <f>HLOOKUP(F$3,'Qual F1'!$M$4:$BW$14,5,FALSE)</f>
        <v>178.4692249867725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180.83516842093249</v>
      </c>
      <c r="C12" s="11">
        <f>HLOOKUP(C$3,'Qual F1'!$M$4:$BW$14,4,FALSE)</f>
        <v>165.82771180217765</v>
      </c>
      <c r="D12" s="11">
        <f>HLOOKUP(D$3,'Qual F1'!$M$4:$BW$14,4,FALSE)</f>
        <v>150.86413288008649</v>
      </c>
      <c r="E12" s="11">
        <f>HLOOKUP(E$3,'Qual F1'!$M$4:$BW$14,4,FALSE)</f>
        <v>135.45371752751396</v>
      </c>
      <c r="F12" s="11">
        <f>HLOOKUP(F$3,'Qual F1'!$M$4:$BW$14,4,FALSE)</f>
        <v>90.039463257539282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68.45782043715991</v>
      </c>
      <c r="C13" s="11">
        <f>HLOOKUP(C$3,'Qual F1'!$M$4:$BW$14,3,FALSE)</f>
        <v>64.864263965080795</v>
      </c>
      <c r="D13" s="11">
        <f>HLOOKUP(D$3,'Qual F1'!$M$4:$BW$14,3,FALSE)</f>
        <v>51.23825876812468</v>
      </c>
      <c r="E13" s="11">
        <f>HLOOKUP(E$3,'Qual F1'!$M$4:$BW$14,3,FALSE)</f>
        <v>41.280414213197076</v>
      </c>
      <c r="F13" s="11">
        <f>HLOOKUP(F$3,'Qual F1'!$M$4:$BW$14,3,FALSE)</f>
        <v>25.214361714695293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1162.1160000000007</v>
      </c>
      <c r="C15" s="11">
        <f t="shared" ref="C15:F15" si="0">SUM(C5:C13)</f>
        <v>1209.5720000000019</v>
      </c>
      <c r="D15" s="11">
        <f t="shared" si="0"/>
        <v>1222.0610000000008</v>
      </c>
      <c r="E15" s="11">
        <f t="shared" si="0"/>
        <v>1237.7160000000001</v>
      </c>
      <c r="F15" s="11">
        <f t="shared" si="0"/>
        <v>1273.5080000000005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1.1847850866585428</v>
      </c>
      <c r="C19" s="18">
        <f t="shared" si="1"/>
        <v>1.4003166362437596</v>
      </c>
      <c r="D19" s="18">
        <f t="shared" si="1"/>
        <v>1.332055961345892</v>
      </c>
      <c r="E19" s="18">
        <f t="shared" si="1"/>
        <v>1.7838452674938559</v>
      </c>
      <c r="F19" s="18">
        <f t="shared" si="1"/>
        <v>2.3368312209269084</v>
      </c>
      <c r="G19" s="11"/>
    </row>
    <row r="20" spans="1:7" x14ac:dyDescent="0.2">
      <c r="A20" t="str">
        <f>$A6</f>
        <v>RQF7 Other higher degree</v>
      </c>
      <c r="B20" s="18">
        <f t="shared" si="1"/>
        <v>7.9227128728525029</v>
      </c>
      <c r="C20" s="18">
        <f t="shared" si="1"/>
        <v>9.6769326867251753</v>
      </c>
      <c r="D20" s="18">
        <f t="shared" si="1"/>
        <v>9.1944042662293786</v>
      </c>
      <c r="E20" s="18">
        <f t="shared" si="1"/>
        <v>12.446153195373547</v>
      </c>
      <c r="F20" s="18">
        <f t="shared" si="1"/>
        <v>16.433189951761097</v>
      </c>
      <c r="G20" s="11"/>
    </row>
    <row r="21" spans="1:7" x14ac:dyDescent="0.2">
      <c r="A21" t="str">
        <f>$A7</f>
        <v>RQF6 First degree</v>
      </c>
      <c r="B21" s="18">
        <f t="shared" si="1"/>
        <v>16.649086371679804</v>
      </c>
      <c r="C21" s="18">
        <f t="shared" si="1"/>
        <v>18.126806330150011</v>
      </c>
      <c r="D21" s="18">
        <f t="shared" si="1"/>
        <v>18.464160959456507</v>
      </c>
      <c r="E21" s="18">
        <f t="shared" si="1"/>
        <v>20.393669300320102</v>
      </c>
      <c r="F21" s="18">
        <f t="shared" si="1"/>
        <v>23.10815791944912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5.2462257900354219</v>
      </c>
      <c r="C22" s="18">
        <f t="shared" si="3"/>
        <v>5.0897005413594485</v>
      </c>
      <c r="D22" s="18">
        <f t="shared" si="3"/>
        <v>4.9476182254794736</v>
      </c>
      <c r="E22" s="18">
        <f t="shared" si="3"/>
        <v>5.1353921635614892</v>
      </c>
      <c r="F22" s="18">
        <f t="shared" si="3"/>
        <v>5.5096290984975305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4.7581943055848388</v>
      </c>
      <c r="C23" s="18">
        <f t="shared" si="4"/>
        <v>4.9795566100548081</v>
      </c>
      <c r="D23" s="18">
        <f t="shared" si="4"/>
        <v>4.9797253377284623</v>
      </c>
      <c r="E23" s="18">
        <f t="shared" si="4"/>
        <v>5.4506492442068488</v>
      </c>
      <c r="F23" s="18">
        <f t="shared" si="4"/>
        <v>6.1562297323368789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21.661204037083508</v>
      </c>
      <c r="C24" s="18">
        <f t="shared" si="5"/>
        <v>21.955846788584768</v>
      </c>
      <c r="D24" s="18">
        <f t="shared" si="5"/>
        <v>23.458839084116818</v>
      </c>
      <c r="E24" s="18">
        <f t="shared" si="5"/>
        <v>22.473217508672132</v>
      </c>
      <c r="F24" s="18">
        <f t="shared" si="5"/>
        <v>23.391870610072072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21.126147392311452</v>
      </c>
      <c r="C25" s="18">
        <f t="shared" si="6"/>
        <v>19.698641664908976</v>
      </c>
      <c r="D25" s="18">
        <f t="shared" si="6"/>
        <v>21.085364449533454</v>
      </c>
      <c r="E25" s="18">
        <f t="shared" si="6"/>
        <v>18.038019665033385</v>
      </c>
      <c r="F25" s="18">
        <f t="shared" si="6"/>
        <v>14.013985384212146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15.560853513843057</v>
      </c>
      <c r="C26" s="18">
        <f>C12/C$15*100</f>
        <v>13.709618923237093</v>
      </c>
      <c r="D26" s="18">
        <f t="shared" si="7"/>
        <v>12.345057479134542</v>
      </c>
      <c r="E26" s="18">
        <f t="shared" si="7"/>
        <v>10.943844753361349</v>
      </c>
      <c r="F26" s="18">
        <f t="shared" si="7"/>
        <v>7.070192198049738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5.890790629950871</v>
      </c>
      <c r="C27" s="18">
        <f>C13/C$15*100</f>
        <v>5.3625798187359406</v>
      </c>
      <c r="D27" s="18">
        <f t="shared" si="8"/>
        <v>4.1927742369754579</v>
      </c>
      <c r="E27" s="18">
        <f t="shared" si="8"/>
        <v>3.3352089019772766</v>
      </c>
      <c r="F27" s="18">
        <f t="shared" si="8"/>
        <v>1.9799138846945039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5.3154841137592612</v>
      </c>
      <c r="C33" s="18">
        <f t="shared" si="9"/>
        <v>-3.8924775627703578</v>
      </c>
      <c r="D33" s="18">
        <f t="shared" si="9"/>
        <v>6.2851442075661623</v>
      </c>
      <c r="E33" s="18">
        <f t="shared" si="9"/>
        <v>3.0303283320540775</v>
      </c>
      <c r="F33" s="18">
        <f>IF(F$3-D$3 &lt;&gt; 0,(EXP(LN(F5/D5)/(F$3-D$3))-1)*100,0)</f>
        <v>4.1040386270557727</v>
      </c>
    </row>
    <row r="34" spans="1:6" x14ac:dyDescent="0.2">
      <c r="A34" t="str">
        <f>$A20</f>
        <v>RQF7 Other higher degree</v>
      </c>
      <c r="B34" s="18">
        <f t="shared" si="9"/>
        <v>6.1845942496904893</v>
      </c>
      <c r="C34" s="18">
        <f t="shared" si="9"/>
        <v>-4.0053488393799626</v>
      </c>
      <c r="D34" s="18">
        <f t="shared" si="9"/>
        <v>6.5143039106227985</v>
      </c>
      <c r="E34" s="18">
        <f t="shared" si="9"/>
        <v>3.1114135306421487</v>
      </c>
      <c r="F34" s="18">
        <f t="shared" ref="F34:F43" si="10">IF(F$3-D$3 &lt;&gt; 0,(EXP(LN(F6/D6)/(F$3-D$3))-1)*100,0)</f>
        <v>4.2334561394214543</v>
      </c>
    </row>
    <row r="35" spans="1:6" x14ac:dyDescent="0.2">
      <c r="A35" t="str">
        <f>$A21</f>
        <v>RQF6 First degree</v>
      </c>
      <c r="B35" s="18">
        <f t="shared" si="9"/>
        <v>3.1759041036602209</v>
      </c>
      <c r="C35" s="18">
        <f t="shared" si="9"/>
        <v>2.9128113519498511</v>
      </c>
      <c r="D35" s="18">
        <f t="shared" si="9"/>
        <v>2.267769318746149</v>
      </c>
      <c r="E35" s="18">
        <f t="shared" si="9"/>
        <v>1.5465241943765307</v>
      </c>
      <c r="F35" s="18">
        <f t="shared" si="10"/>
        <v>1.786372279979842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0.24365064322979801</v>
      </c>
      <c r="C36" s="18">
        <f t="shared" ref="C36:E36" si="12">IF(D$3-C$3 &lt;&gt; 0,(EXP(LN(D8/C8)/(D$3-C$3))-1)*100,0)</f>
        <v>-1.787874655452093</v>
      </c>
      <c r="D36" s="18">
        <f t="shared" si="12"/>
        <v>1.0045901644898381</v>
      </c>
      <c r="E36" s="18">
        <f t="shared" si="12"/>
        <v>0.99338813615139632</v>
      </c>
      <c r="F36" s="18">
        <f t="shared" si="10"/>
        <v>0.99712200754922264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2.160423913613152</v>
      </c>
      <c r="C37" s="18">
        <f t="shared" si="13"/>
        <v>1.0359373735140842</v>
      </c>
      <c r="D37" s="18">
        <f t="shared" si="13"/>
        <v>2.0831807088245835</v>
      </c>
      <c r="E37" s="18">
        <f t="shared" si="13"/>
        <v>1.5137159259940081</v>
      </c>
      <c r="F37" s="18">
        <f t="shared" si="10"/>
        <v>1.7031836729069605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1.3473647704482783</v>
      </c>
      <c r="C38" s="18">
        <f t="shared" si="14"/>
        <v>7.9487168291052956</v>
      </c>
      <c r="D38" s="18">
        <f t="shared" si="14"/>
        <v>-0.60206273138456723</v>
      </c>
      <c r="E38" s="18">
        <f t="shared" si="14"/>
        <v>0.68807479703971719</v>
      </c>
      <c r="F38" s="18">
        <f t="shared" si="10"/>
        <v>0.25617901061369963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-0.74564882110607078</v>
      </c>
      <c r="C39" s="18">
        <f t="shared" si="15"/>
        <v>8.144887082188724</v>
      </c>
      <c r="D39" s="18">
        <f t="shared" si="15"/>
        <v>-2.826650476555248</v>
      </c>
      <c r="E39" s="18">
        <f t="shared" si="15"/>
        <v>-2.2143003054228894</v>
      </c>
      <c r="F39" s="18">
        <f t="shared" si="10"/>
        <v>-2.4188445884999465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-2.1426269053898661</v>
      </c>
      <c r="C40" s="18">
        <f t="shared" si="16"/>
        <v>-9.0235695587127189</v>
      </c>
      <c r="D40" s="18">
        <f t="shared" si="16"/>
        <v>-2.1319386456529421</v>
      </c>
      <c r="E40" s="18">
        <f t="shared" si="16"/>
        <v>-4.0015553202827681</v>
      </c>
      <c r="F40" s="18">
        <f t="shared" si="10"/>
        <v>-3.3823522929920524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-1.3389787419041954</v>
      </c>
      <c r="C41" s="18">
        <f t="shared" si="17"/>
        <v>-21.006952617687258</v>
      </c>
      <c r="D41" s="18">
        <f t="shared" si="17"/>
        <v>-4.2299009150466578</v>
      </c>
      <c r="E41" s="18">
        <f t="shared" si="17"/>
        <v>-4.8102046260541487</v>
      </c>
      <c r="F41" s="18">
        <f t="shared" si="10"/>
        <v>-4.6171618069672959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1.0056251820666606</v>
      </c>
      <c r="C43" s="18">
        <f t="shared" ref="C43" si="18">IF(D$3-C$3 &lt;&gt; 0,(EXP(LN(D15/C15)/(D$3-C$3))-1)*100,0)</f>
        <v>1.0325139801515615</v>
      </c>
      <c r="D43" s="18">
        <f>IF(E$3-D$3 &lt;&gt; 0,(EXP(LN(E15/D15)/(E$3-D$3))-1)*100,0)</f>
        <v>0.2549036886892786</v>
      </c>
      <c r="E43" s="18">
        <f>IF(F$3-E$3 &lt;&gt; 0,(EXP(LN(F15/E15)/(F$3-E$3))-1)*100,0)</f>
        <v>0.28548224299045355</v>
      </c>
      <c r="F43" s="18">
        <f t="shared" si="10"/>
        <v>0.27528835539654128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3.169260885673598</v>
      </c>
      <c r="C47" s="27">
        <f>D5-C5</f>
        <v>-0.65930154156316334</v>
      </c>
      <c r="D47" s="27">
        <f>E5-D5</f>
        <v>5.8004018892310221</v>
      </c>
      <c r="E47" s="27">
        <f>F5-E5</f>
        <v>7.6807942539876102</v>
      </c>
      <c r="F47" s="27">
        <f>F5-D5</f>
        <v>13.481196143218632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24.978354307996995</v>
      </c>
      <c r="C48" s="27">
        <f t="shared" si="20"/>
        <v>-4.6882395175501443</v>
      </c>
      <c r="D48" s="27">
        <f t="shared" si="20"/>
        <v>41.686800763724193</v>
      </c>
      <c r="E48" s="27">
        <f t="shared" si="20"/>
        <v>55.229959207224113</v>
      </c>
      <c r="F48" s="27">
        <f t="shared" ref="F48:F57" si="21">F6-D6</f>
        <v>96.916759970948306</v>
      </c>
    </row>
    <row r="49" spans="1:6" x14ac:dyDescent="0.2">
      <c r="A49" t="str">
        <f t="shared" si="19"/>
        <v>RQF6 First degree</v>
      </c>
      <c r="B49" s="27">
        <f t="shared" ref="B49:E49" si="22">C7-B7</f>
        <v>25.775077284611825</v>
      </c>
      <c r="C49" s="27">
        <f t="shared" si="22"/>
        <v>6.3865361990215206</v>
      </c>
      <c r="D49" s="27">
        <f t="shared" si="22"/>
        <v>26.772397854406051</v>
      </c>
      <c r="E49" s="27">
        <f t="shared" si="22"/>
        <v>41.868531839668236</v>
      </c>
      <c r="F49" s="27">
        <f t="shared" si="21"/>
        <v>68.640929694074288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0.59636333000432984</v>
      </c>
      <c r="C50" s="27">
        <f t="shared" si="23"/>
        <v>-1.1006798696556643</v>
      </c>
      <c r="D50" s="27">
        <f t="shared" si="23"/>
        <v>3.0986577086699754</v>
      </c>
      <c r="E50" s="27">
        <f t="shared" si="23"/>
        <v>6.6039968685472275</v>
      </c>
      <c r="F50" s="27">
        <f t="shared" si="21"/>
        <v>9.7026545772172028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4.9355851430819087</v>
      </c>
      <c r="C51" s="27">
        <f t="shared" si="24"/>
        <v>0.62395878012561212</v>
      </c>
      <c r="D51" s="27">
        <f t="shared" si="24"/>
        <v>6.6082765399293919</v>
      </c>
      <c r="E51" s="27">
        <f t="shared" si="24"/>
        <v>10.936520340261524</v>
      </c>
      <c r="F51" s="27">
        <f t="shared" si="21"/>
        <v>17.544796880190916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13.843457210027424</v>
      </c>
      <c r="C52" s="27">
        <f t="shared" si="25"/>
        <v>21.109548382128025</v>
      </c>
      <c r="D52" s="27">
        <f t="shared" si="25"/>
        <v>-8.5267146801126046</v>
      </c>
      <c r="E52" s="27">
        <f t="shared" si="25"/>
        <v>19.742734749280373</v>
      </c>
      <c r="F52" s="27">
        <f t="shared" si="21"/>
        <v>11.216020069167769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-7.2410850705610983</v>
      </c>
      <c r="C53" s="27">
        <f>D11-C11</f>
        <v>19.406761686540023</v>
      </c>
      <c r="D53" s="27">
        <f t="shared" si="26"/>
        <v>-34.416560168348582</v>
      </c>
      <c r="E53" s="27">
        <f t="shared" si="26"/>
        <v>-44.790230490492149</v>
      </c>
      <c r="F53" s="27">
        <f t="shared" si="21"/>
        <v>-79.206790658840731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-15.007456618754844</v>
      </c>
      <c r="C54" s="27">
        <f t="shared" si="27"/>
        <v>-14.963578922091159</v>
      </c>
      <c r="D54" s="27">
        <f t="shared" si="27"/>
        <v>-15.410415352572528</v>
      </c>
      <c r="E54" s="27">
        <f t="shared" si="27"/>
        <v>-45.414254269974677</v>
      </c>
      <c r="F54" s="27">
        <f t="shared" si="21"/>
        <v>-60.824669622547205</v>
      </c>
    </row>
    <row r="55" spans="1:6" x14ac:dyDescent="0.2">
      <c r="A55" t="str">
        <f t="shared" si="19"/>
        <v>No Qualification</v>
      </c>
      <c r="B55" s="27">
        <f t="shared" ref="B55:E55" si="28">C13-B13</f>
        <v>-3.5935564720791149</v>
      </c>
      <c r="C55" s="27">
        <f t="shared" si="28"/>
        <v>-13.626005196956115</v>
      </c>
      <c r="D55" s="27">
        <f t="shared" si="28"/>
        <v>-9.957844554927604</v>
      </c>
      <c r="E55" s="27">
        <f t="shared" si="28"/>
        <v>-16.066052498501783</v>
      </c>
      <c r="F55" s="27">
        <f t="shared" si="21"/>
        <v>-26.023897053429387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47.456000000001268</v>
      </c>
      <c r="C57" s="29">
        <f t="shared" ref="C57" si="29">D15-C15</f>
        <v>12.488999999998896</v>
      </c>
      <c r="D57" s="29">
        <f>E15-D15</f>
        <v>15.654999999999291</v>
      </c>
      <c r="E57" s="29">
        <f>F15-E15</f>
        <v>35.792000000000371</v>
      </c>
      <c r="F57" s="29">
        <f t="shared" si="21"/>
        <v>51.446999999999662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Yorkshire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78.209733713658238</v>
      </c>
      <c r="N6" s="11">
        <v>75.63987567076596</v>
      </c>
      <c r="O6" s="11">
        <v>82.215282579975195</v>
      </c>
      <c r="P6" s="11">
        <v>68.366038934838087</v>
      </c>
      <c r="Q6" s="11">
        <v>64.281492174183185</v>
      </c>
      <c r="R6" s="11">
        <v>68.45782043715991</v>
      </c>
      <c r="S6" s="11">
        <v>73.244341546303644</v>
      </c>
      <c r="T6" s="11">
        <v>68.714152081260735</v>
      </c>
      <c r="U6" s="11">
        <v>64.807160884263723</v>
      </c>
      <c r="V6" s="11">
        <v>64.864263965080795</v>
      </c>
      <c r="W6" s="11">
        <v>51.23825876812468</v>
      </c>
      <c r="X6" s="11">
        <v>49.33712072184278</v>
      </c>
      <c r="Y6" s="11">
        <v>49.147341378943281</v>
      </c>
      <c r="Z6" s="11">
        <v>46.079252583669408</v>
      </c>
      <c r="AA6" s="11">
        <v>43.126674499992113</v>
      </c>
      <c r="AB6" s="11">
        <v>41.280414213197076</v>
      </c>
      <c r="AC6" s="11">
        <v>39.536580500815504</v>
      </c>
      <c r="AD6" s="11">
        <v>37.776225454336647</v>
      </c>
      <c r="AE6" s="11">
        <v>36.014397125389365</v>
      </c>
      <c r="AF6" s="11">
        <v>34.255457438628397</v>
      </c>
      <c r="AG6" s="11">
        <v>32.5179211015192</v>
      </c>
      <c r="AH6" s="11">
        <v>30.788738447330495</v>
      </c>
      <c r="AI6" s="11">
        <v>29.074719580297977</v>
      </c>
      <c r="AJ6" s="11">
        <v>27.372298039250275</v>
      </c>
      <c r="AK6" s="11">
        <v>25.747838677156459</v>
      </c>
      <c r="AL6" s="11">
        <v>25.214361714695293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187.29459666289895</v>
      </c>
      <c r="N7" s="11">
        <v>178.98272832536406</v>
      </c>
      <c r="O7" s="11">
        <v>168.86994570014554</v>
      </c>
      <c r="P7" s="11">
        <v>177.40861997572699</v>
      </c>
      <c r="Q7" s="11">
        <v>170.18992241385837</v>
      </c>
      <c r="R7" s="11">
        <v>180.83516842093249</v>
      </c>
      <c r="S7" s="11">
        <v>167.09344868932502</v>
      </c>
      <c r="T7" s="11">
        <v>179.45786085414289</v>
      </c>
      <c r="U7" s="11">
        <v>176.85920746690124</v>
      </c>
      <c r="V7" s="11">
        <v>165.82771180217765</v>
      </c>
      <c r="W7" s="11">
        <v>150.86413288008649</v>
      </c>
      <c r="X7" s="11">
        <v>146.65324431041344</v>
      </c>
      <c r="Y7" s="11">
        <v>148.63593426208158</v>
      </c>
      <c r="Z7" s="11">
        <v>144.19927947592436</v>
      </c>
      <c r="AA7" s="11">
        <v>139.98630730219753</v>
      </c>
      <c r="AB7" s="11">
        <v>135.45371752751396</v>
      </c>
      <c r="AC7" s="11">
        <v>130.81346283652204</v>
      </c>
      <c r="AD7" s="11">
        <v>126.13784967367256</v>
      </c>
      <c r="AE7" s="11">
        <v>121.5017996644132</v>
      </c>
      <c r="AF7" s="11">
        <v>116.89897154225339</v>
      </c>
      <c r="AG7" s="11">
        <v>112.37598467065834</v>
      </c>
      <c r="AH7" s="11">
        <v>107.8775292130982</v>
      </c>
      <c r="AI7" s="11">
        <v>103.40769700674139</v>
      </c>
      <c r="AJ7" s="11">
        <v>98.973080244531957</v>
      </c>
      <c r="AK7" s="11">
        <v>94.548163883876285</v>
      </c>
      <c r="AL7" s="11">
        <v>90.039463257539282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247.36272085634329</v>
      </c>
      <c r="N8" s="11">
        <v>264.41119971883978</v>
      </c>
      <c r="O8" s="11">
        <v>252.93777045545107</v>
      </c>
      <c r="P8" s="11">
        <v>242.4593118565482</v>
      </c>
      <c r="Q8" s="11">
        <v>253.82266754860032</v>
      </c>
      <c r="R8" s="11">
        <v>245.51033902963431</v>
      </c>
      <c r="S8" s="11">
        <v>257.74671975444545</v>
      </c>
      <c r="T8" s="11">
        <v>256.29798644034184</v>
      </c>
      <c r="U8" s="11">
        <v>248.09559975390528</v>
      </c>
      <c r="V8" s="11">
        <v>238.26925395907321</v>
      </c>
      <c r="W8" s="11">
        <v>257.67601564561323</v>
      </c>
      <c r="X8" s="11">
        <v>231.88372306316273</v>
      </c>
      <c r="Y8" s="11">
        <v>234.84396540640279</v>
      </c>
      <c r="Z8" s="11">
        <v>230.94847552481238</v>
      </c>
      <c r="AA8" s="11">
        <v>227.38533801147281</v>
      </c>
      <c r="AB8" s="11">
        <v>223.25945547726465</v>
      </c>
      <c r="AC8" s="11">
        <v>218.91728494688635</v>
      </c>
      <c r="AD8" s="11">
        <v>214.46588972170696</v>
      </c>
      <c r="AE8" s="11">
        <v>210.00777847844927</v>
      </c>
      <c r="AF8" s="11">
        <v>205.53218911706551</v>
      </c>
      <c r="AG8" s="11">
        <v>201.11124666127321</v>
      </c>
      <c r="AH8" s="11">
        <v>196.64811923151512</v>
      </c>
      <c r="AI8" s="11">
        <v>192.16847564212702</v>
      </c>
      <c r="AJ8" s="11">
        <v>187.68714044767856</v>
      </c>
      <c r="AK8" s="11">
        <v>183.16559224387549</v>
      </c>
      <c r="AL8" s="11">
        <v>178.4692249867725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230.18416904135304</v>
      </c>
      <c r="N9" s="11">
        <v>227.38884145444814</v>
      </c>
      <c r="O9" s="11">
        <v>229.75922198229699</v>
      </c>
      <c r="P9" s="11">
        <v>231.12523476144716</v>
      </c>
      <c r="Q9" s="11">
        <v>246.86307167208653</v>
      </c>
      <c r="R9" s="11">
        <v>251.72831790759355</v>
      </c>
      <c r="S9" s="11">
        <v>255.55420596281263</v>
      </c>
      <c r="T9" s="11">
        <v>246.68492283437502</v>
      </c>
      <c r="U9" s="11">
        <v>243.38051705480873</v>
      </c>
      <c r="V9" s="11">
        <v>265.57177511762097</v>
      </c>
      <c r="W9" s="11">
        <v>286.681323499749</v>
      </c>
      <c r="X9" s="11">
        <v>267.42124472159122</v>
      </c>
      <c r="Y9" s="11">
        <v>270.97711545543478</v>
      </c>
      <c r="Z9" s="11">
        <v>273.27256421948039</v>
      </c>
      <c r="AA9" s="11">
        <v>276.02259501081954</v>
      </c>
      <c r="AB9" s="11">
        <v>278.15460881963639</v>
      </c>
      <c r="AC9" s="11">
        <v>280.08313637417018</v>
      </c>
      <c r="AD9" s="11">
        <v>281.93591422754048</v>
      </c>
      <c r="AE9" s="11">
        <v>283.84740792701172</v>
      </c>
      <c r="AF9" s="11">
        <v>285.7710121133469</v>
      </c>
      <c r="AG9" s="11">
        <v>287.81601685383339</v>
      </c>
      <c r="AH9" s="11">
        <v>289.84728957981372</v>
      </c>
      <c r="AI9" s="11">
        <v>291.89999316050404</v>
      </c>
      <c r="AJ9" s="11">
        <v>293.98996142127783</v>
      </c>
      <c r="AK9" s="11">
        <v>296.06617850131454</v>
      </c>
      <c r="AL9" s="11">
        <v>297.89734356891677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51.646195156936436</v>
      </c>
      <c r="N10" s="11">
        <v>48.887110344659483</v>
      </c>
      <c r="O10" s="11">
        <v>51.244511217285876</v>
      </c>
      <c r="P10" s="11">
        <v>52.208653964138328</v>
      </c>
      <c r="Q10" s="11">
        <v>54.187327918116551</v>
      </c>
      <c r="R10" s="11">
        <v>55.295737336290337</v>
      </c>
      <c r="S10" s="11">
        <v>58.434591820306387</v>
      </c>
      <c r="T10" s="11">
        <v>59.503151800762822</v>
      </c>
      <c r="U10" s="11">
        <v>60.884649707699914</v>
      </c>
      <c r="V10" s="11">
        <v>60.231322479372245</v>
      </c>
      <c r="W10" s="11">
        <v>60.855281259497858</v>
      </c>
      <c r="X10" s="11">
        <v>65.978229375980874</v>
      </c>
      <c r="Y10" s="11">
        <v>64.232276876526214</v>
      </c>
      <c r="Z10" s="11">
        <v>65.271047558786805</v>
      </c>
      <c r="AA10" s="11">
        <v>66.444870269387422</v>
      </c>
      <c r="AB10" s="11">
        <v>67.46355779942725</v>
      </c>
      <c r="AC10" s="11">
        <v>68.477410510480226</v>
      </c>
      <c r="AD10" s="11">
        <v>69.504257642210206</v>
      </c>
      <c r="AE10">
        <v>70.518238268276306</v>
      </c>
      <c r="AF10">
        <v>71.540594366423392</v>
      </c>
      <c r="AG10">
        <v>72.637834767115791</v>
      </c>
      <c r="AH10">
        <v>73.764254134477554</v>
      </c>
      <c r="AI10" s="11">
        <v>74.902924450385996</v>
      </c>
      <c r="AJ10" s="11">
        <v>76.070563945918138</v>
      </c>
      <c r="AK10" s="11">
        <v>77.292251631405875</v>
      </c>
      <c r="AL10" s="11">
        <v>78.400078139688773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61.972941843129952</v>
      </c>
      <c r="N11" s="11">
        <v>56.967504163480136</v>
      </c>
      <c r="O11" s="11">
        <v>57.994402694788732</v>
      </c>
      <c r="P11" s="11">
        <v>59.551982262890789</v>
      </c>
      <c r="Q11" s="11">
        <v>58.239732250571784</v>
      </c>
      <c r="R11" s="11">
        <v>60.967229302128082</v>
      </c>
      <c r="S11" s="11">
        <v>60.231987409944381</v>
      </c>
      <c r="T11" s="11">
        <v>61.060541069339941</v>
      </c>
      <c r="U11" s="11">
        <v>61.487811652219804</v>
      </c>
      <c r="V11" s="11">
        <v>61.563592632132412</v>
      </c>
      <c r="W11" s="11">
        <v>60.462912762476748</v>
      </c>
      <c r="X11" s="11">
        <v>63.798050820620176</v>
      </c>
      <c r="Y11" s="11">
        <v>62.14168695316819</v>
      </c>
      <c r="Z11" s="11">
        <v>62.555565028436369</v>
      </c>
      <c r="AA11" s="11">
        <v>63.120056207327082</v>
      </c>
      <c r="AB11" s="11">
        <v>63.561570471146723</v>
      </c>
      <c r="AC11" s="11">
        <v>63.992280375413181</v>
      </c>
      <c r="AD11" s="11">
        <v>64.451348806347383</v>
      </c>
      <c r="AE11">
        <v>65.031631785701549</v>
      </c>
      <c r="AF11">
        <v>65.64987184968399</v>
      </c>
      <c r="AG11">
        <v>66.321741718669202</v>
      </c>
      <c r="AH11">
        <v>67.047748788629406</v>
      </c>
      <c r="AI11" s="11">
        <v>67.807832823658629</v>
      </c>
      <c r="AJ11" s="11">
        <v>68.600972128332586</v>
      </c>
      <c r="AK11" s="11">
        <v>69.40708970162494</v>
      </c>
      <c r="AL11" s="11">
        <v>70.165567339693951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161.22428439792455</v>
      </c>
      <c r="N12" s="11">
        <v>156.81671827443768</v>
      </c>
      <c r="O12" s="11">
        <v>172.63315465600883</v>
      </c>
      <c r="P12" s="11">
        <v>179.53689572101291</v>
      </c>
      <c r="Q12" s="11">
        <v>185.4361810876</v>
      </c>
      <c r="R12" s="11">
        <v>193.4816965791106</v>
      </c>
      <c r="S12" s="11">
        <v>204.67375816960347</v>
      </c>
      <c r="T12" s="11">
        <v>211.23214258663407</v>
      </c>
      <c r="U12" s="11">
        <v>216.95555146497765</v>
      </c>
      <c r="V12" s="11">
        <v>219.25677386372243</v>
      </c>
      <c r="W12" s="11">
        <v>225.64331006274395</v>
      </c>
      <c r="X12" s="11">
        <v>238.38770496528275</v>
      </c>
      <c r="Y12" s="11">
        <v>237.85539291567608</v>
      </c>
      <c r="Z12" s="11">
        <v>242.62829519342733</v>
      </c>
      <c r="AA12" s="11">
        <v>247.77072364299087</v>
      </c>
      <c r="AB12" s="11">
        <v>252.41570791715</v>
      </c>
      <c r="AC12" s="11">
        <v>256.82137437017514</v>
      </c>
      <c r="AD12" s="11">
        <v>261.08562082502851</v>
      </c>
      <c r="AE12">
        <v>265.26219631708824</v>
      </c>
      <c r="AF12">
        <v>269.42003359847172</v>
      </c>
      <c r="AG12">
        <v>273.64916915813734</v>
      </c>
      <c r="AH12">
        <v>277.80232119855913</v>
      </c>
      <c r="AI12">
        <v>281.96751404603901</v>
      </c>
      <c r="AJ12">
        <v>286.15488855492811</v>
      </c>
      <c r="AK12">
        <v>290.30066025861385</v>
      </c>
      <c r="AL12">
        <v>294.28423975681824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72.00768321551547</v>
      </c>
      <c r="N13" s="11">
        <v>72.569315349414225</v>
      </c>
      <c r="O13" s="11">
        <v>68.901201171587388</v>
      </c>
      <c r="P13" s="11">
        <v>76.84414662653414</v>
      </c>
      <c r="Q13" s="11">
        <v>79.140511685356259</v>
      </c>
      <c r="R13" s="11">
        <v>92.071113929478642</v>
      </c>
      <c r="S13" s="11">
        <v>95.635738098389183</v>
      </c>
      <c r="T13" s="11">
        <v>100.70141365195343</v>
      </c>
      <c r="U13" s="11">
        <v>118.72853039488658</v>
      </c>
      <c r="V13" s="11">
        <v>117.04946823747564</v>
      </c>
      <c r="W13" s="11">
        <v>112.36122871992549</v>
      </c>
      <c r="X13" s="11">
        <v>139.1678734216859</v>
      </c>
      <c r="Y13" s="11">
        <v>135.69717111294426</v>
      </c>
      <c r="Z13" s="11">
        <v>141.78102673556296</v>
      </c>
      <c r="AA13" s="11">
        <v>148.08895882036876</v>
      </c>
      <c r="AB13" s="11">
        <v>154.04802948364969</v>
      </c>
      <c r="AC13" s="11">
        <v>159.85037158328316</v>
      </c>
      <c r="AD13" s="11">
        <v>165.55354785470598</v>
      </c>
      <c r="AE13">
        <v>171.1946116438755</v>
      </c>
      <c r="AF13">
        <v>176.78817561204315</v>
      </c>
      <c r="AG13">
        <v>182.38894848852797</v>
      </c>
      <c r="AH13">
        <v>187.91642090177032</v>
      </c>
      <c r="AI13">
        <v>193.38081315081894</v>
      </c>
      <c r="AJ13">
        <v>198.81131031215756</v>
      </c>
      <c r="AK13">
        <v>204.15015848939299</v>
      </c>
      <c r="AL13">
        <v>209.2779886908738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10.159675112239153</v>
      </c>
      <c r="N14" s="11">
        <v>10.640706698591497</v>
      </c>
      <c r="O14" s="11">
        <v>10.308509542460992</v>
      </c>
      <c r="P14" s="11">
        <v>11.296115896863014</v>
      </c>
      <c r="Q14" s="11">
        <v>11.634093249625417</v>
      </c>
      <c r="R14" s="11">
        <v>13.768577057672797</v>
      </c>
      <c r="S14" s="11">
        <v>13.48320854886987</v>
      </c>
      <c r="T14" s="11">
        <v>14.337828681191539</v>
      </c>
      <c r="U14" s="11">
        <v>17.159971620336325</v>
      </c>
      <c r="V14" s="11">
        <v>16.937837943346395</v>
      </c>
      <c r="W14" s="11">
        <v>16.278536401783231</v>
      </c>
      <c r="X14" s="11">
        <v>20.063808599419076</v>
      </c>
      <c r="Y14" s="11">
        <v>19.54911563882219</v>
      </c>
      <c r="Z14" s="11">
        <v>20.391493679900311</v>
      </c>
      <c r="AA14" s="11">
        <v>21.263476235444507</v>
      </c>
      <c r="AB14" s="11">
        <v>22.078938291014254</v>
      </c>
      <c r="AC14" s="11">
        <v>22.875098502253994</v>
      </c>
      <c r="AD14" s="11">
        <v>23.654345794449501</v>
      </c>
      <c r="AE14">
        <v>24.443938789794494</v>
      </c>
      <c r="AF14">
        <v>25.21769436208481</v>
      </c>
      <c r="AG14">
        <v>25.997136580265348</v>
      </c>
      <c r="AH14">
        <v>26.765578504804797</v>
      </c>
      <c r="AI14">
        <v>27.534030139427003</v>
      </c>
      <c r="AJ14">
        <v>28.284784905925431</v>
      </c>
      <c r="AK14">
        <v>29.039066612739493</v>
      </c>
      <c r="AL14">
        <v>29.759732545001864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Yorkshire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Yorkshire</v>
      </c>
      <c r="W1" s="203" t="str">
        <f>CONCATENATE("Shift-share Figure 1: Levels of Employment, ",C4," - ",F40,", ",Info!B5)</f>
        <v>Shift-share Figure 1: Levels of Employment, 2015 - 2035, West Yorkshire</v>
      </c>
      <c r="AK1" s="203" t="str">
        <f>CONCATENATE("Shift-share Figure 1.1: Net Changes, ",C4,"-",F40,", ",Info!B5)</f>
        <v>Shift-share Figure 1.1: Net Changes, 2015-2035, West Yorkshire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68.112195727048515</v>
      </c>
      <c r="C8" s="141">
        <f t="shared" ref="C8:C33" si="0">B8/B$35*100</f>
        <v>5.8610496479739149</v>
      </c>
      <c r="E8" s="151">
        <v>86.656221453364935</v>
      </c>
      <c r="F8" s="141">
        <f t="shared" ref="F8:F33" si="1">E8/E$35*100</f>
        <v>7.0909898485726135</v>
      </c>
      <c r="H8" s="151">
        <f>E8-B8</f>
        <v>18.54402572631642</v>
      </c>
      <c r="I8" s="141">
        <f>IF(B8&lt;&gt;0,((E8/B8)-1)*100,0)</f>
        <v>27.225705365055887</v>
      </c>
      <c r="K8" s="207">
        <f t="shared" ref="K8:K33" si="2">(($E$35/$B$35)-1)*B8</f>
        <v>3.5134062114779563</v>
      </c>
      <c r="L8" s="141">
        <f>IF(B8&lt;&gt;0,K8/B8*100,0)</f>
        <v>5.1582630305408328</v>
      </c>
      <c r="N8" s="151">
        <f>H8-(K8+Q8)</f>
        <v>14.677194088554634</v>
      </c>
      <c r="O8" s="141">
        <f>IF(B8&lt;&gt;0,N8/B8*100,0)</f>
        <v>21.548555191748235</v>
      </c>
      <c r="Q8" s="151">
        <v>0.35342542628382945</v>
      </c>
      <c r="R8" s="141">
        <f>IF(B8&lt;&gt;0,Q8/B8*100,0)</f>
        <v>0.5188871427668249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34.71826655537064</v>
      </c>
      <c r="C9" s="141">
        <f t="shared" si="0"/>
        <v>2.9875043933110508</v>
      </c>
      <c r="E9" s="151">
        <v>38.431576393922803</v>
      </c>
      <c r="F9" s="141">
        <f t="shared" si="1"/>
        <v>3.144816534847509</v>
      </c>
      <c r="H9" s="151">
        <f t="shared" ref="H9:H32" si="3">E9-B9</f>
        <v>3.7133098385521635</v>
      </c>
      <c r="I9" s="141">
        <f t="shared" ref="I9:I32" si="4">IF(B9&lt;&gt;0,((E9/B9)-1)*100,0)</f>
        <v>10.69555080646083</v>
      </c>
      <c r="K9" s="207">
        <f t="shared" si="2"/>
        <v>1.7908595085703061</v>
      </c>
      <c r="L9" s="141">
        <f t="shared" ref="L9:L32" si="5">IF(B9&lt;&gt;0,K9/B9*100,0)</f>
        <v>5.1582630305408328</v>
      </c>
      <c r="N9" s="151">
        <f t="shared" ref="N9:N31" si="6">H9-(K9+Q9)</f>
        <v>1.9720614155419913</v>
      </c>
      <c r="O9" s="141">
        <f>IF(B9&lt;&gt;0,N9/B9*100,0)</f>
        <v>5.6801839815269499</v>
      </c>
      <c r="Q9" s="151">
        <v>-4.9611085560134022E-2</v>
      </c>
      <c r="R9" s="141">
        <f>IF(B9&lt;&gt;0,Q9/B9*100,0)</f>
        <v>-0.14289620560695759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51.126146735683214</v>
      </c>
      <c r="C10" s="141">
        <f t="shared" si="0"/>
        <v>4.399401327895256</v>
      </c>
      <c r="E10" s="151">
        <v>65.878499254420475</v>
      </c>
      <c r="F10" s="141">
        <f t="shared" si="1"/>
        <v>5.3907701214931585</v>
      </c>
      <c r="H10" s="151">
        <f t="shared" si="3"/>
        <v>14.752352518737261</v>
      </c>
      <c r="I10" s="141">
        <f t="shared" si="4"/>
        <v>28.854810034883659</v>
      </c>
      <c r="K10" s="207">
        <f t="shared" si="2"/>
        <v>2.6372211260068061</v>
      </c>
      <c r="L10" s="141">
        <f t="shared" si="5"/>
        <v>5.1582630305408328</v>
      </c>
      <c r="N10" s="151">
        <f t="shared" si="6"/>
        <v>10.410401401901465</v>
      </c>
      <c r="O10" s="141">
        <f t="shared" ref="O10:O32" si="7">IF(B10&lt;&gt;0,N10/B10*100,0)</f>
        <v>20.362186604287121</v>
      </c>
      <c r="Q10" s="151">
        <v>1.7047299908289895</v>
      </c>
      <c r="R10" s="141">
        <f t="shared" ref="R10:R32" si="8">IF(B10&lt;&gt;0,Q10/B10*100,0)</f>
        <v>3.3343604000556972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44.793326128243443</v>
      </c>
      <c r="C11" s="141">
        <f t="shared" si="0"/>
        <v>3.8544625603849756</v>
      </c>
      <c r="E11" s="151">
        <v>53.948760395568023</v>
      </c>
      <c r="F11" s="141">
        <f t="shared" si="1"/>
        <v>4.4145718090641992</v>
      </c>
      <c r="H11" s="151">
        <f>E11-B11</f>
        <v>9.1554342673245799</v>
      </c>
      <c r="I11" s="141">
        <f>IF(B11&lt;&gt;0,((E11/B11)-1)*100,0)</f>
        <v>20.4392820508853</v>
      </c>
      <c r="K11" s="207">
        <f t="shared" si="2"/>
        <v>2.3105575818227688</v>
      </c>
      <c r="L11" s="141">
        <f t="shared" si="5"/>
        <v>5.1582630305408328</v>
      </c>
      <c r="N11" s="151">
        <f t="shared" si="6"/>
        <v>5.7143031436725513</v>
      </c>
      <c r="O11" s="141">
        <f t="shared" si="7"/>
        <v>12.757041366636813</v>
      </c>
      <c r="Q11" s="151">
        <v>1.13057354182926</v>
      </c>
      <c r="R11" s="141">
        <f>IF(B11&lt;&gt;0,Q11/B11*100,0)</f>
        <v>2.5239776537076621</v>
      </c>
      <c r="T11" s="136"/>
    </row>
    <row r="12" spans="1:97" x14ac:dyDescent="0.2">
      <c r="A12" s="10" t="str">
        <f>name!$D8</f>
        <v>23 Teaching and other educational professionals</v>
      </c>
      <c r="B12" s="151">
        <v>49.231783331321296</v>
      </c>
      <c r="C12" s="141">
        <f t="shared" si="0"/>
        <v>4.2363914902919602</v>
      </c>
      <c r="E12" s="151">
        <v>55.637319201596924</v>
      </c>
      <c r="F12" s="141">
        <f t="shared" si="1"/>
        <v>4.5527448467463527</v>
      </c>
      <c r="H12" s="151">
        <f t="shared" si="3"/>
        <v>6.405535870275628</v>
      </c>
      <c r="I12" s="141">
        <f t="shared" si="4"/>
        <v>13.010976724461699</v>
      </c>
      <c r="K12" s="207">
        <f t="shared" si="2"/>
        <v>2.5395048788555106</v>
      </c>
      <c r="L12" s="141">
        <f t="shared" si="5"/>
        <v>5.1582630305408328</v>
      </c>
      <c r="N12" s="151">
        <f t="shared" si="6"/>
        <v>6.3599362412659719</v>
      </c>
      <c r="O12" s="141">
        <f t="shared" si="7"/>
        <v>12.918354385955741</v>
      </c>
      <c r="Q12" s="151">
        <v>-2.4939052498458549</v>
      </c>
      <c r="R12" s="141">
        <f t="shared" si="8"/>
        <v>-5.0656406920348767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59.14063484758092</v>
      </c>
      <c r="C13" s="141">
        <f t="shared" si="0"/>
        <v>5.0890474657935139</v>
      </c>
      <c r="E13" s="151">
        <v>80.795495083345159</v>
      </c>
      <c r="F13" s="141">
        <f t="shared" si="1"/>
        <v>6.6114126122464594</v>
      </c>
      <c r="H13" s="151">
        <f t="shared" si="3"/>
        <v>21.654860235764239</v>
      </c>
      <c r="I13" s="141">
        <f t="shared" si="4"/>
        <v>36.61587382613294</v>
      </c>
      <c r="K13" s="207">
        <f t="shared" si="2"/>
        <v>3.0506295033699153</v>
      </c>
      <c r="L13" s="141">
        <f t="shared" si="5"/>
        <v>5.1582630305408328</v>
      </c>
      <c r="N13" s="151">
        <f>H13-(K13+Q13)</f>
        <v>16.707392128245004</v>
      </c>
      <c r="O13" s="141">
        <f>IF(B13&lt;&gt;0,N13/B13*100,0)</f>
        <v>28.250275248657395</v>
      </c>
      <c r="Q13" s="151">
        <v>1.8968386041493197</v>
      </c>
      <c r="R13" s="141">
        <f t="shared" si="8"/>
        <v>3.2073355469347109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19.755281606090492</v>
      </c>
      <c r="C14" s="141">
        <f t="shared" si="0"/>
        <v>1.6999405916526835</v>
      </c>
      <c r="E14" s="151">
        <v>25.904900656391295</v>
      </c>
      <c r="F14" s="141">
        <f t="shared" si="1"/>
        <v>2.1197714890166126</v>
      </c>
      <c r="H14" s="151">
        <f t="shared" si="3"/>
        <v>6.149619050300803</v>
      </c>
      <c r="I14" s="141">
        <f t="shared" si="4"/>
        <v>31.12898703709137</v>
      </c>
      <c r="K14" s="207">
        <f t="shared" si="2"/>
        <v>1.0190293876661991</v>
      </c>
      <c r="L14" s="141">
        <f>IF(B14&lt;&gt;0,K14/B14*100,0)</f>
        <v>5.1582630305408328</v>
      </c>
      <c r="N14" s="151">
        <f t="shared" si="6"/>
        <v>4.8165738161111937</v>
      </c>
      <c r="O14" s="141">
        <f t="shared" si="7"/>
        <v>24.381195429916115</v>
      </c>
      <c r="Q14" s="151">
        <v>0.31401584652341014</v>
      </c>
      <c r="R14" s="141">
        <f t="shared" si="8"/>
        <v>1.5895285766344125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18.828003929054212</v>
      </c>
      <c r="C15" s="141">
        <f t="shared" si="0"/>
        <v>1.6201484128137138</v>
      </c>
      <c r="E15" s="151">
        <v>22.551173786672823</v>
      </c>
      <c r="F15" s="141">
        <f t="shared" si="1"/>
        <v>1.845339454141228</v>
      </c>
      <c r="H15" s="151">
        <f t="shared" si="3"/>
        <v>3.7231698576186112</v>
      </c>
      <c r="I15" s="141">
        <f t="shared" si="4"/>
        <v>19.774639264193294</v>
      </c>
      <c r="K15" s="207">
        <f t="shared" si="2"/>
        <v>0.97119796606117892</v>
      </c>
      <c r="L15" s="141">
        <f t="shared" si="5"/>
        <v>5.1582630305408328</v>
      </c>
      <c r="N15" s="151">
        <f t="shared" si="6"/>
        <v>2.3782392670752666</v>
      </c>
      <c r="O15" s="141">
        <f t="shared" si="7"/>
        <v>12.631393513814359</v>
      </c>
      <c r="Q15" s="151">
        <v>0.37373262448216554</v>
      </c>
      <c r="R15" s="141">
        <f t="shared" si="8"/>
        <v>1.9849827198381047</v>
      </c>
      <c r="T15" s="11"/>
    </row>
    <row r="16" spans="1:97" x14ac:dyDescent="0.2">
      <c r="A16" s="10" t="str">
        <f>name!$D12</f>
        <v>33 Protective service occupations</v>
      </c>
      <c r="B16" s="151">
        <v>12.249932559226396</v>
      </c>
      <c r="C16" s="141">
        <f t="shared" si="0"/>
        <v>1.0541058344628591</v>
      </c>
      <c r="E16" s="151">
        <v>13.787034340236366</v>
      </c>
      <c r="F16" s="141">
        <f t="shared" si="1"/>
        <v>1.1281788994359834</v>
      </c>
      <c r="H16" s="151">
        <f t="shared" si="3"/>
        <v>1.5371017810099694</v>
      </c>
      <c r="I16" s="141">
        <f t="shared" si="4"/>
        <v>12.547838721383453</v>
      </c>
      <c r="K16" s="207">
        <f t="shared" si="2"/>
        <v>0.63188374246875967</v>
      </c>
      <c r="L16" s="141">
        <f t="shared" si="5"/>
        <v>5.1582630305408328</v>
      </c>
      <c r="N16" s="151">
        <f t="shared" si="6"/>
        <v>0.70159909988270186</v>
      </c>
      <c r="O16" s="141">
        <f t="shared" si="7"/>
        <v>5.7273711221721948</v>
      </c>
      <c r="Q16" s="151">
        <v>0.20361893865850789</v>
      </c>
      <c r="R16" s="141">
        <f t="shared" si="8"/>
        <v>1.6622045686704316</v>
      </c>
      <c r="T16" s="11"/>
    </row>
    <row r="17" spans="1:20" x14ac:dyDescent="0.2">
      <c r="A17" s="10" t="str">
        <f>name!$D13</f>
        <v>34 Culture, media and sports occupations</v>
      </c>
      <c r="B17" s="151">
        <v>15.174222582095563</v>
      </c>
      <c r="C17" s="141">
        <f t="shared" si="0"/>
        <v>1.3057407850933616</v>
      </c>
      <c r="E17" s="151">
        <v>18.9667205053949</v>
      </c>
      <c r="F17" s="141">
        <f t="shared" si="1"/>
        <v>1.5520273133170037</v>
      </c>
      <c r="H17" s="151">
        <f t="shared" si="3"/>
        <v>3.7924979232993365</v>
      </c>
      <c r="I17" s="141">
        <f t="shared" si="4"/>
        <v>24.993029479969529</v>
      </c>
      <c r="K17" s="207">
        <f t="shared" si="2"/>
        <v>0.78272631362421397</v>
      </c>
      <c r="L17" s="141">
        <f t="shared" si="5"/>
        <v>5.1582630305408328</v>
      </c>
      <c r="N17" s="151">
        <f t="shared" si="6"/>
        <v>2.8210308697427799</v>
      </c>
      <c r="O17" s="141">
        <f t="shared" si="7"/>
        <v>18.590941674147995</v>
      </c>
      <c r="Q17" s="151">
        <v>0.18874073993234275</v>
      </c>
      <c r="R17" s="141">
        <f t="shared" si="8"/>
        <v>1.2438247752806959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62.28291001966744</v>
      </c>
      <c r="C18" s="141">
        <f t="shared" si="0"/>
        <v>5.3594400231704462</v>
      </c>
      <c r="E18" s="151">
        <v>72.132594042209632</v>
      </c>
      <c r="F18" s="141">
        <f t="shared" si="1"/>
        <v>5.9025362925590183</v>
      </c>
      <c r="H18" s="151">
        <f t="shared" si="3"/>
        <v>9.849684022542192</v>
      </c>
      <c r="I18" s="141">
        <f t="shared" si="4"/>
        <v>15.814424887070789</v>
      </c>
      <c r="K18" s="207">
        <f t="shared" si="2"/>
        <v>3.2127163218895176</v>
      </c>
      <c r="L18" s="141">
        <f t="shared" si="5"/>
        <v>5.1582630305408328</v>
      </c>
      <c r="N18" s="151">
        <f t="shared" si="6"/>
        <v>6.7332659361639937</v>
      </c>
      <c r="O18" s="141">
        <f t="shared" si="7"/>
        <v>10.810776076515678</v>
      </c>
      <c r="Q18" s="151">
        <v>-9.6298235511319358E-2</v>
      </c>
      <c r="R18" s="141">
        <f t="shared" si="8"/>
        <v>-0.15461421998572433</v>
      </c>
      <c r="T18" s="11"/>
    </row>
    <row r="19" spans="1:20" x14ac:dyDescent="0.2">
      <c r="A19" s="10" t="str">
        <f>name!$D15</f>
        <v>41 Administrative occupations</v>
      </c>
      <c r="B19" s="151">
        <v>124.12386132422722</v>
      </c>
      <c r="C19" s="141">
        <f t="shared" si="0"/>
        <v>10.680849530014841</v>
      </c>
      <c r="E19" s="151">
        <v>128.89786566598025</v>
      </c>
      <c r="F19" s="141">
        <f t="shared" si="1"/>
        <v>10.547580330767474</v>
      </c>
      <c r="H19" s="151">
        <f t="shared" si="3"/>
        <v>4.7740043417530273</v>
      </c>
      <c r="I19" s="141">
        <f t="shared" si="4"/>
        <v>3.8461616411390231</v>
      </c>
      <c r="K19" s="207">
        <f t="shared" si="2"/>
        <v>6.4026352507673838</v>
      </c>
      <c r="L19" s="141">
        <f t="shared" si="5"/>
        <v>5.1582630305408328</v>
      </c>
      <c r="N19" s="151">
        <f t="shared" si="6"/>
        <v>-2.1266592814245415</v>
      </c>
      <c r="O19" s="141">
        <f t="shared" si="7"/>
        <v>-1.7133363873280083</v>
      </c>
      <c r="Q19" s="151">
        <v>0.49802837241018516</v>
      </c>
      <c r="R19" s="141">
        <f t="shared" si="8"/>
        <v>0.40123499792620215</v>
      </c>
      <c r="T19" s="11"/>
    </row>
    <row r="20" spans="1:20" x14ac:dyDescent="0.2">
      <c r="A20" s="10" t="str">
        <f>name!$D16</f>
        <v>42 Secretarial and related occupations</v>
      </c>
      <c r="B20" s="151">
        <v>29.66779401880293</v>
      </c>
      <c r="C20" s="141">
        <f t="shared" si="0"/>
        <v>2.5529115870363146</v>
      </c>
      <c r="E20" s="151">
        <v>26.654604449270561</v>
      </c>
      <c r="F20" s="141">
        <f t="shared" si="1"/>
        <v>2.1811189825442896</v>
      </c>
      <c r="H20" s="151">
        <f t="shared" si="3"/>
        <v>-3.0131895695323685</v>
      </c>
      <c r="I20" s="141">
        <f t="shared" si="4"/>
        <v>-10.156432822820127</v>
      </c>
      <c r="K20" s="207">
        <f t="shared" si="2"/>
        <v>1.5303428508489159</v>
      </c>
      <c r="L20" s="141">
        <f t="shared" si="5"/>
        <v>5.1582630305408328</v>
      </c>
      <c r="N20" s="151">
        <f t="shared" si="6"/>
        <v>-5.0548292113559619</v>
      </c>
      <c r="O20" s="141">
        <f t="shared" si="7"/>
        <v>-17.038102691936917</v>
      </c>
      <c r="Q20" s="151">
        <v>0.51129679097467795</v>
      </c>
      <c r="R20" s="141">
        <f t="shared" si="8"/>
        <v>1.7234068385759556</v>
      </c>
      <c r="T20" s="11"/>
    </row>
    <row r="21" spans="1:20" x14ac:dyDescent="0.2">
      <c r="A21" s="10" t="str">
        <f>name!$D17</f>
        <v>51 Skilled agricultural and related trades</v>
      </c>
      <c r="B21" s="151">
        <v>12.480052372889473</v>
      </c>
      <c r="C21" s="141">
        <f t="shared" si="0"/>
        <v>1.0739076282306996</v>
      </c>
      <c r="E21" s="151">
        <v>10.654462517281713</v>
      </c>
      <c r="F21" s="141">
        <f t="shared" si="1"/>
        <v>0.87184375553116567</v>
      </c>
      <c r="H21" s="151">
        <f t="shared" si="3"/>
        <v>-1.8255898556077597</v>
      </c>
      <c r="I21" s="141">
        <f t="shared" si="4"/>
        <v>-14.628062455679313</v>
      </c>
      <c r="K21" s="207">
        <f t="shared" si="2"/>
        <v>0.64375392774289164</v>
      </c>
      <c r="L21" s="141">
        <f t="shared" si="5"/>
        <v>5.1582630305408328</v>
      </c>
      <c r="N21" s="151">
        <f t="shared" si="6"/>
        <v>-1.1191016363956556</v>
      </c>
      <c r="O21" s="141">
        <f t="shared" si="7"/>
        <v>-8.967122917101614</v>
      </c>
      <c r="Q21" s="151">
        <v>-1.3502421469549957</v>
      </c>
      <c r="R21" s="141">
        <f t="shared" si="8"/>
        <v>-10.819202569118529</v>
      </c>
      <c r="T21" s="11"/>
    </row>
    <row r="22" spans="1:20" x14ac:dyDescent="0.2">
      <c r="A22" s="10" t="str">
        <f>name!$D18</f>
        <v>52 Skilled metal, electrical and electronic trades</v>
      </c>
      <c r="B22" s="151">
        <v>45.570780111200229</v>
      </c>
      <c r="C22" s="141">
        <f t="shared" si="0"/>
        <v>3.9213624208943214</v>
      </c>
      <c r="E22" s="151">
        <v>41.687227271374859</v>
      </c>
      <c r="F22" s="141">
        <f t="shared" si="1"/>
        <v>3.4112231117247731</v>
      </c>
      <c r="H22" s="151">
        <f t="shared" si="3"/>
        <v>-3.88355283982537</v>
      </c>
      <c r="I22" s="141">
        <f t="shared" si="4"/>
        <v>-8.5220240477535398</v>
      </c>
      <c r="K22" s="207">
        <f t="shared" si="2"/>
        <v>2.3506607032050959</v>
      </c>
      <c r="L22" s="141">
        <f t="shared" si="5"/>
        <v>5.1582630305408328</v>
      </c>
      <c r="N22" s="151">
        <f t="shared" si="6"/>
        <v>-5.7204317122333768</v>
      </c>
      <c r="O22" s="141">
        <f t="shared" si="7"/>
        <v>-12.552850090067755</v>
      </c>
      <c r="Q22" s="151">
        <v>-0.51378183079708917</v>
      </c>
      <c r="R22" s="141">
        <f t="shared" si="8"/>
        <v>-1.1274369882266151</v>
      </c>
      <c r="T22" s="11"/>
    </row>
    <row r="23" spans="1:20" x14ac:dyDescent="0.2">
      <c r="A23" s="10" t="str">
        <f>name!$D19</f>
        <v>53 Skilled construction and building trades</v>
      </c>
      <c r="B23" s="151">
        <v>42.085399170453535</v>
      </c>
      <c r="C23" s="141">
        <f t="shared" si="0"/>
        <v>3.6214456362749976</v>
      </c>
      <c r="E23" s="151">
        <v>34.881060321724483</v>
      </c>
      <c r="F23" s="141">
        <f t="shared" si="1"/>
        <v>2.8542814410839146</v>
      </c>
      <c r="H23" s="151">
        <f t="shared" si="3"/>
        <v>-7.2043388487290514</v>
      </c>
      <c r="I23" s="141">
        <f t="shared" si="4"/>
        <v>-17.118380699087975</v>
      </c>
      <c r="K23" s="207">
        <f t="shared" si="2"/>
        <v>2.1708755866650429</v>
      </c>
      <c r="L23" s="141">
        <f t="shared" si="5"/>
        <v>5.1582630305408328</v>
      </c>
      <c r="N23" s="151">
        <f t="shared" si="6"/>
        <v>-11.943844693367501</v>
      </c>
      <c r="O23" s="141">
        <f t="shared" si="7"/>
        <v>-28.380019980308973</v>
      </c>
      <c r="Q23" s="151">
        <v>2.5686302579734068</v>
      </c>
      <c r="R23" s="141">
        <f t="shared" si="8"/>
        <v>6.1033762506801619</v>
      </c>
      <c r="T23" s="11"/>
    </row>
    <row r="24" spans="1:20" x14ac:dyDescent="0.2">
      <c r="A24" s="10" t="str">
        <f>name!$D20</f>
        <v>54 Textiles, printing and other skilled trades</v>
      </c>
      <c r="B24" s="151">
        <v>25.218980615962128</v>
      </c>
      <c r="C24" s="141">
        <f t="shared" si="0"/>
        <v>2.1700915068686895</v>
      </c>
      <c r="E24" s="151">
        <v>21.275441174454738</v>
      </c>
      <c r="F24" s="141">
        <f t="shared" si="1"/>
        <v>1.7409475610836733</v>
      </c>
      <c r="H24" s="151">
        <f t="shared" si="3"/>
        <v>-3.9435394415073901</v>
      </c>
      <c r="I24" s="141">
        <f t="shared" si="4"/>
        <v>-15.637188122549894</v>
      </c>
      <c r="K24" s="207">
        <f t="shared" si="2"/>
        <v>1.3008613537924332</v>
      </c>
      <c r="L24" s="141">
        <f t="shared" si="5"/>
        <v>5.1582630305408328</v>
      </c>
      <c r="N24" s="151">
        <f t="shared" si="6"/>
        <v>-4.4674543559574023</v>
      </c>
      <c r="O24" s="141">
        <f t="shared" si="7"/>
        <v>-17.714650817923097</v>
      </c>
      <c r="Q24" s="151">
        <v>-0.77694643934242102</v>
      </c>
      <c r="R24" s="141">
        <f t="shared" si="8"/>
        <v>-3.0808003351676305</v>
      </c>
      <c r="T24" s="11"/>
    </row>
    <row r="25" spans="1:20" x14ac:dyDescent="0.2">
      <c r="A25" s="10" t="str">
        <f>name!$D21</f>
        <v>61 Caring personal service occupations</v>
      </c>
      <c r="B25" s="151">
        <v>88.284246954522047</v>
      </c>
      <c r="C25" s="141">
        <f t="shared" si="0"/>
        <v>7.596853236210678</v>
      </c>
      <c r="E25" s="151">
        <v>89.35587777349015</v>
      </c>
      <c r="F25" s="141">
        <f t="shared" si="1"/>
        <v>7.31189996027123</v>
      </c>
      <c r="H25" s="151">
        <f t="shared" si="3"/>
        <v>1.071630818968103</v>
      </c>
      <c r="I25" s="141">
        <f t="shared" si="4"/>
        <v>1.2138414903398731</v>
      </c>
      <c r="K25" s="207">
        <f t="shared" si="2"/>
        <v>4.5539336724464814</v>
      </c>
      <c r="L25" s="141">
        <f t="shared" si="5"/>
        <v>5.1582630305408319</v>
      </c>
      <c r="N25" s="151">
        <f t="shared" si="6"/>
        <v>-3.5356189919611829</v>
      </c>
      <c r="O25" s="141">
        <f t="shared" si="7"/>
        <v>-4.0048129920420461</v>
      </c>
      <c r="Q25" s="151">
        <v>5.3316138482804191E-2</v>
      </c>
      <c r="R25" s="141">
        <f t="shared" si="8"/>
        <v>6.0391451841084388E-2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24.73508754304893</v>
      </c>
      <c r="C26" s="141">
        <f t="shared" si="0"/>
        <v>2.1284525420051819</v>
      </c>
      <c r="E26" s="151">
        <v>27.38894634651437</v>
      </c>
      <c r="F26" s="141">
        <f t="shared" si="1"/>
        <v>2.2412094278857095</v>
      </c>
      <c r="H26" s="151">
        <f t="shared" si="3"/>
        <v>2.6538588034654396</v>
      </c>
      <c r="I26" s="141">
        <f t="shared" si="4"/>
        <v>10.729126383105235</v>
      </c>
      <c r="K26" s="207">
        <f t="shared" si="2"/>
        <v>1.2759008763050037</v>
      </c>
      <c r="L26" s="141">
        <f t="shared" si="5"/>
        <v>5.1582630305408328</v>
      </c>
      <c r="N26" s="151">
        <f t="shared" si="6"/>
        <v>-1.345482665276085</v>
      </c>
      <c r="O26" s="141">
        <f t="shared" si="7"/>
        <v>-5.4395710665442669</v>
      </c>
      <c r="Q26" s="151">
        <v>2.7234405924365208</v>
      </c>
      <c r="R26" s="141">
        <f t="shared" si="8"/>
        <v>11.010434419108671</v>
      </c>
      <c r="T26" s="11"/>
    </row>
    <row r="27" spans="1:20" x14ac:dyDescent="0.2">
      <c r="A27" s="10" t="str">
        <f>name!$D23</f>
        <v>63 Community and civil enforcement occupations</v>
      </c>
      <c r="B27" s="151">
        <v>1.1816833079212998</v>
      </c>
      <c r="C27" s="141">
        <f t="shared" si="0"/>
        <v>0.10168376546930774</v>
      </c>
      <c r="E27" s="151">
        <v>1.2823547067421543</v>
      </c>
      <c r="F27" s="141">
        <f t="shared" si="1"/>
        <v>0.10493377227013667</v>
      </c>
      <c r="H27" s="151">
        <f t="shared" si="3"/>
        <v>0.10067139882085452</v>
      </c>
      <c r="I27" s="141">
        <f t="shared" si="4"/>
        <v>8.5193213905970779</v>
      </c>
      <c r="K27" s="207">
        <f t="shared" si="2"/>
        <v>6.0954333210576403E-2</v>
      </c>
      <c r="L27" s="141">
        <f t="shared" si="5"/>
        <v>5.1582630305408328</v>
      </c>
      <c r="N27" s="151">
        <f t="shared" si="6"/>
        <v>5.6078865415967023E-2</v>
      </c>
      <c r="O27" s="141">
        <f t="shared" si="7"/>
        <v>4.7456763618515874</v>
      </c>
      <c r="Q27" s="151">
        <v>-1.6361799805688908E-2</v>
      </c>
      <c r="R27" s="141">
        <f t="shared" si="8"/>
        <v>-1.3846180017953342</v>
      </c>
      <c r="T27" s="172"/>
    </row>
    <row r="28" spans="1:20" x14ac:dyDescent="0.2">
      <c r="A28" s="10" t="str">
        <f>name!$D24</f>
        <v>71 Sales occupations</v>
      </c>
      <c r="B28" s="151">
        <v>79.977945128675643</v>
      </c>
      <c r="C28" s="141">
        <f t="shared" si="0"/>
        <v>6.8820965487675645</v>
      </c>
      <c r="E28" s="151">
        <v>77.785009922909666</v>
      </c>
      <c r="F28" s="141">
        <f t="shared" si="1"/>
        <v>6.3650676948949121</v>
      </c>
      <c r="H28" s="151">
        <f t="shared" si="3"/>
        <v>-2.192935205765977</v>
      </c>
      <c r="I28" s="141">
        <f t="shared" si="4"/>
        <v>-2.7419249172228488</v>
      </c>
      <c r="K28" s="207">
        <f t="shared" si="2"/>
        <v>4.1254727761587082</v>
      </c>
      <c r="L28" s="141">
        <f t="shared" si="5"/>
        <v>5.1582630305408319</v>
      </c>
      <c r="N28" s="151">
        <f>H28-(K28+Q28)</f>
        <v>-5.0047416381171876</v>
      </c>
      <c r="O28" s="141">
        <f t="shared" si="7"/>
        <v>-6.2576521940706451</v>
      </c>
      <c r="Q28" s="151">
        <v>-1.3136663438074974</v>
      </c>
      <c r="R28" s="141">
        <f t="shared" si="8"/>
        <v>-1.6425357536930387</v>
      </c>
      <c r="T28" s="11"/>
    </row>
    <row r="29" spans="1:20" x14ac:dyDescent="0.2">
      <c r="A29" s="10" t="str">
        <f>name!$D25</f>
        <v>72 Customer service occupations</v>
      </c>
      <c r="B29" s="151">
        <v>22.326593894269095</v>
      </c>
      <c r="C29" s="141">
        <f t="shared" si="0"/>
        <v>1.9212018330587568</v>
      </c>
      <c r="E29" s="151">
        <v>24.662533020629784</v>
      </c>
      <c r="F29" s="141">
        <f t="shared" si="1"/>
        <v>2.0181098178102235</v>
      </c>
      <c r="H29" s="151">
        <f t="shared" si="3"/>
        <v>2.3359391263606888</v>
      </c>
      <c r="I29" s="141">
        <f t="shared" si="4"/>
        <v>10.462586176032396</v>
      </c>
      <c r="K29" s="207">
        <f t="shared" si="2"/>
        <v>1.1516644388270696</v>
      </c>
      <c r="L29" s="141">
        <f t="shared" si="5"/>
        <v>5.1582630305408328</v>
      </c>
      <c r="N29" s="151">
        <f t="shared" si="6"/>
        <v>1.6848207668691213</v>
      </c>
      <c r="O29" s="141">
        <f t="shared" si="7"/>
        <v>7.5462507843688149</v>
      </c>
      <c r="Q29" s="151">
        <v>-0.5005460793355021</v>
      </c>
      <c r="R29" s="141">
        <f t="shared" si="8"/>
        <v>-2.2419276388772622</v>
      </c>
      <c r="T29" s="11"/>
    </row>
    <row r="30" spans="1:20" x14ac:dyDescent="0.2">
      <c r="A30" s="10" t="str">
        <f>name!$D26</f>
        <v>81 Process, plant and machine operatives</v>
      </c>
      <c r="B30" s="151">
        <v>43.263880473900223</v>
      </c>
      <c r="C30" s="141">
        <f t="shared" si="0"/>
        <v>3.7228538694846507</v>
      </c>
      <c r="E30" s="151">
        <v>37.683317808524727</v>
      </c>
      <c r="F30" s="141">
        <f t="shared" si="1"/>
        <v>3.0835873011678423</v>
      </c>
      <c r="H30" s="151">
        <f t="shared" si="3"/>
        <v>-5.5805626653754956</v>
      </c>
      <c r="I30" s="141">
        <f t="shared" si="4"/>
        <v>-12.898895346990614</v>
      </c>
      <c r="K30" s="207">
        <f t="shared" si="2"/>
        <v>2.2316647520625694</v>
      </c>
      <c r="L30" s="141">
        <f t="shared" si="5"/>
        <v>5.1582630305408337</v>
      </c>
      <c r="N30" s="151">
        <f t="shared" si="6"/>
        <v>-6.9569564696569346</v>
      </c>
      <c r="O30" s="141">
        <f t="shared" si="7"/>
        <v>-16.080287744539824</v>
      </c>
      <c r="Q30" s="151">
        <v>-0.85527094778113055</v>
      </c>
      <c r="R30" s="141">
        <f t="shared" si="8"/>
        <v>-1.976870632991623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46.576940827800399</v>
      </c>
      <c r="C31" s="141">
        <f t="shared" si="0"/>
        <v>4.0079424797352781</v>
      </c>
      <c r="E31" s="151">
        <v>43.417799885994043</v>
      </c>
      <c r="F31" s="141">
        <f t="shared" si="1"/>
        <v>3.5528340963334939</v>
      </c>
      <c r="H31" s="151">
        <f t="shared" si="3"/>
        <v>-3.1591409418063563</v>
      </c>
      <c r="I31" s="141">
        <f t="shared" si="4"/>
        <v>-6.7826286691648914</v>
      </c>
      <c r="K31" s="207">
        <f t="shared" si="2"/>
        <v>2.4025611194773075</v>
      </c>
      <c r="L31" s="141">
        <f t="shared" si="5"/>
        <v>5.1582630305408337</v>
      </c>
      <c r="N31" s="151">
        <f t="shared" si="6"/>
        <v>-6.156034574558598</v>
      </c>
      <c r="O31" s="141">
        <f t="shared" si="7"/>
        <v>-13.21691477617234</v>
      </c>
      <c r="Q31" s="151">
        <v>0.59433251327493453</v>
      </c>
      <c r="R31" s="141">
        <f t="shared" si="8"/>
        <v>1.2760230764666172</v>
      </c>
      <c r="T31" s="11"/>
    </row>
    <row r="32" spans="1:20" x14ac:dyDescent="0.2">
      <c r="A32" s="10" t="str">
        <f>name!$D28</f>
        <v>91 Elementary trades and related occupations</v>
      </c>
      <c r="B32" s="151">
        <v>25.744282473128173</v>
      </c>
      <c r="C32" s="141">
        <f t="shared" si="0"/>
        <v>2.2152936947024382</v>
      </c>
      <c r="E32" s="151">
        <v>20.556706199001834</v>
      </c>
      <c r="F32" s="141">
        <f t="shared" si="1"/>
        <v>1.6821342141678561</v>
      </c>
      <c r="H32" s="151">
        <f t="shared" si="3"/>
        <v>-5.1875762741263394</v>
      </c>
      <c r="I32" s="141">
        <f t="shared" si="4"/>
        <v>-20.150401470855208</v>
      </c>
      <c r="K32" s="207">
        <f t="shared" si="2"/>
        <v>1.3279578052893737</v>
      </c>
      <c r="L32" s="141">
        <f t="shared" si="5"/>
        <v>5.1582630305408328</v>
      </c>
      <c r="N32" s="151">
        <f>H32-(K32+Q32)</f>
        <v>-6.1599310982390527</v>
      </c>
      <c r="O32" s="141">
        <f t="shared" si="7"/>
        <v>-23.927375348948939</v>
      </c>
      <c r="Q32" s="151">
        <v>-0.35560298117666034</v>
      </c>
      <c r="R32" s="141">
        <f t="shared" si="8"/>
        <v>-1.3812891524471034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115.465767761816</v>
      </c>
      <c r="C33" s="141">
        <f t="shared" si="0"/>
        <v>9.9358211884025387</v>
      </c>
      <c r="E33" s="151">
        <v>101.18749782298309</v>
      </c>
      <c r="F33" s="141">
        <f t="shared" si="1"/>
        <v>8.2800693110231922</v>
      </c>
      <c r="H33" s="151">
        <f t="shared" ref="H33" si="9">E33-B33</f>
        <v>-14.278269938832906</v>
      </c>
      <c r="I33" s="141">
        <f>IF(B33&lt;&gt;0,((E33/B33)-1)*100,0)</f>
        <v>-12.365803489295867</v>
      </c>
      <c r="K33" s="207">
        <f t="shared" si="2"/>
        <v>5.9560280113878896</v>
      </c>
      <c r="L33" s="141">
        <f t="shared" ref="L33" si="10">IF(B33&lt;&gt;0,K33/B33*100,0)</f>
        <v>5.1582630305408328</v>
      </c>
      <c r="N33" s="151">
        <f>H33-(K33+Q33)</f>
        <v>-15.441810711893837</v>
      </c>
      <c r="O33" s="141">
        <f t="shared" ref="O33" si="11">IF(B33&lt;&gt;0,N33/B33*100,0)</f>
        <v>-13.373496761176323</v>
      </c>
      <c r="Q33" s="151">
        <v>-4.7924872383269594</v>
      </c>
      <c r="R33" s="141">
        <f t="shared" ref="R33" si="12">IF(B33&lt;&gt;0,Q33/B33*100,0)</f>
        <v>-4.1505697586603789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1162.1159999999995</v>
      </c>
      <c r="C35" s="147">
        <f>B35/B$35*100</f>
        <v>100</v>
      </c>
      <c r="D35" s="145"/>
      <c r="E35" s="152">
        <f>SUM(E8:E33)</f>
        <v>1222.0609999999995</v>
      </c>
      <c r="F35" s="147">
        <f t="shared" ref="F35" si="13">E35/E$35*100</f>
        <v>100</v>
      </c>
      <c r="G35" s="145"/>
      <c r="H35" s="152">
        <f>E35-B35</f>
        <v>59.944999999999936</v>
      </c>
      <c r="I35" s="147">
        <f>IF(B35&lt;&gt;0,((E35/B35)-1)*100,0)</f>
        <v>5.1582630305408328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Yorkshire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86.656221453364935</v>
      </c>
      <c r="C44" s="141">
        <f t="shared" ref="C44:C68" si="15">B44/B$71*100</f>
        <v>7.0909898485726135</v>
      </c>
      <c r="E44" s="151">
        <v>84.211843115844459</v>
      </c>
      <c r="F44" s="141">
        <f t="shared" ref="F44:F68" si="16">E44/E$71*100</f>
        <v>6.6125884655490577</v>
      </c>
      <c r="H44" s="151">
        <f>E44-B44</f>
        <v>-2.444378337520476</v>
      </c>
      <c r="I44" s="141">
        <f>IF(B44&gt;0,((E44/B44)-1)*100,0)</f>
        <v>-2.8207765080502045</v>
      </c>
      <c r="K44" s="151">
        <f>(($E$71/$B$71)-1)*B44</f>
        <v>3.6481015473951626</v>
      </c>
      <c r="L44" s="141">
        <f>IF(B44&gt;0,K44/B44*100,0)</f>
        <v>4.2098553181878939</v>
      </c>
      <c r="N44" s="151">
        <f>H44-(K44+Q44)</f>
        <v>-4.7061369875370564</v>
      </c>
      <c r="O44" s="141">
        <f>IF(B44&gt;0,N44/B44*100,0)</f>
        <v>-5.4308125932651237</v>
      </c>
      <c r="Q44" s="151">
        <v>-1.3863428973785821</v>
      </c>
      <c r="R44" s="141">
        <f>IF(B44&gt;0,Q44/B44*100,0)</f>
        <v>-1.599819232972971</v>
      </c>
      <c r="T44" s="151"/>
    </row>
    <row r="45" spans="1:20" x14ac:dyDescent="0.2">
      <c r="A45" s="135" t="str">
        <f t="shared" si="14"/>
        <v>12 Other managers and proprietors</v>
      </c>
      <c r="B45" s="151">
        <v>38.431576393922803</v>
      </c>
      <c r="C45" s="141">
        <f t="shared" si="15"/>
        <v>3.144816534847509</v>
      </c>
      <c r="E45" s="151">
        <v>42.429811090748828</v>
      </c>
      <c r="F45" s="141">
        <f t="shared" si="16"/>
        <v>3.3317270948238131</v>
      </c>
      <c r="H45" s="151">
        <f t="shared" ref="H45:H71" si="17">E45-B45</f>
        <v>3.9982346968260245</v>
      </c>
      <c r="I45" s="141">
        <f t="shared" ref="I45:I71" si="18">IF(B45&gt;0,((E45/B45)-1)*100,0)</f>
        <v>10.403514692825011</v>
      </c>
      <c r="K45" s="151">
        <f t="shared" ref="K45:K68" si="19">(($E$71/$B$71)-1)*B45</f>
        <v>1.6179137626830025</v>
      </c>
      <c r="L45" s="141">
        <f t="shared" ref="L45:L68" si="20">IF(B45&gt;0,K45/B45*100,0)</f>
        <v>4.2098553181878939</v>
      </c>
      <c r="N45" s="151">
        <f t="shared" ref="N45:N68" si="21">H45-(K45+Q45)</f>
        <v>2.6462397733502856</v>
      </c>
      <c r="O45" s="141">
        <f t="shared" ref="O45:O68" si="22">IF(B45&gt;0,N45/B45*100,0)</f>
        <v>6.8855873780101735</v>
      </c>
      <c r="Q45" s="151">
        <v>-0.26591883920726372</v>
      </c>
      <c r="R45" s="141">
        <f>IF(B45&gt;0,Q45/B45*100,0)</f>
        <v>-0.6919280033730637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65.878499254420475</v>
      </c>
      <c r="C46" s="141">
        <f t="shared" si="15"/>
        <v>5.3907701214931585</v>
      </c>
      <c r="E46" s="151">
        <v>91.815532645717767</v>
      </c>
      <c r="F46" s="141">
        <f t="shared" si="16"/>
        <v>7.2096549566801142</v>
      </c>
      <c r="H46" s="151">
        <f t="shared" si="17"/>
        <v>25.937033391297291</v>
      </c>
      <c r="I46" s="141">
        <f t="shared" si="18"/>
        <v>39.371014344345291</v>
      </c>
      <c r="K46" s="151">
        <f t="shared" si="19"/>
        <v>2.7733895044045926</v>
      </c>
      <c r="L46" s="141">
        <f t="shared" si="20"/>
        <v>4.2098553181878939</v>
      </c>
      <c r="N46" s="151">
        <f t="shared" si="21"/>
        <v>23.391096236017638</v>
      </c>
      <c r="O46" s="141">
        <f t="shared" si="22"/>
        <v>35.506419394409754</v>
      </c>
      <c r="Q46" s="151">
        <v>-0.22745234912493978</v>
      </c>
      <c r="R46" s="141">
        <f t="shared" ref="R46:R68" si="23">IF(B46&gt;0,Q46/B46*100,0)</f>
        <v>-0.34526036825235906</v>
      </c>
      <c r="T46" s="151"/>
    </row>
    <row r="47" spans="1:20" x14ac:dyDescent="0.2">
      <c r="A47" s="135" t="str">
        <f t="shared" si="14"/>
        <v>22 Health professionals</v>
      </c>
      <c r="B47" s="151">
        <v>53.948760395568023</v>
      </c>
      <c r="C47" s="141">
        <f t="shared" si="15"/>
        <v>4.4145718090641992</v>
      </c>
      <c r="E47" s="151">
        <v>57.644395696297231</v>
      </c>
      <c r="F47" s="141">
        <f t="shared" si="16"/>
        <v>4.5264258800335178</v>
      </c>
      <c r="H47" s="151">
        <f t="shared" si="17"/>
        <v>3.695635300729208</v>
      </c>
      <c r="I47" s="141">
        <f t="shared" si="18"/>
        <v>6.8502691695448314</v>
      </c>
      <c r="K47" s="151">
        <f t="shared" si="19"/>
        <v>2.2711647586092645</v>
      </c>
      <c r="L47" s="141">
        <f t="shared" si="20"/>
        <v>4.209855318187893</v>
      </c>
      <c r="N47" s="151">
        <f t="shared" si="21"/>
        <v>-2.6857034063333138</v>
      </c>
      <c r="O47" s="141">
        <f t="shared" si="22"/>
        <v>-4.9782485948536248</v>
      </c>
      <c r="Q47" s="151">
        <v>4.1101739484532569</v>
      </c>
      <c r="R47" s="141">
        <f t="shared" si="23"/>
        <v>7.6186624462105614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55.637319201596924</v>
      </c>
      <c r="C48" s="141">
        <f t="shared" si="15"/>
        <v>4.5527448467463527</v>
      </c>
      <c r="E48" s="151">
        <v>57.621143417394812</v>
      </c>
      <c r="F48" s="141">
        <f t="shared" si="16"/>
        <v>4.5246000352879472</v>
      </c>
      <c r="H48" s="151">
        <f t="shared" si="17"/>
        <v>1.9838242157978883</v>
      </c>
      <c r="I48" s="141">
        <f t="shared" si="18"/>
        <v>3.5656358794169618</v>
      </c>
      <c r="K48" s="151">
        <f t="shared" si="19"/>
        <v>2.3422506413056023</v>
      </c>
      <c r="L48" s="141">
        <f t="shared" si="20"/>
        <v>4.2098553181878939</v>
      </c>
      <c r="N48" s="151">
        <f t="shared" si="21"/>
        <v>0.60169099138831084</v>
      </c>
      <c r="O48" s="141">
        <f t="shared" si="22"/>
        <v>1.0814521620068296</v>
      </c>
      <c r="Q48" s="151">
        <v>-0.96011741689602492</v>
      </c>
      <c r="R48" s="141">
        <f t="shared" si="23"/>
        <v>-1.7256716007777513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80.795495083345159</v>
      </c>
      <c r="C49" s="141">
        <f t="shared" si="15"/>
        <v>6.6114126122464594</v>
      </c>
      <c r="E49" s="151">
        <v>93.083583165131373</v>
      </c>
      <c r="F49" s="141">
        <f t="shared" si="16"/>
        <v>7.3092264175122104</v>
      </c>
      <c r="H49" s="151">
        <f t="shared" si="17"/>
        <v>12.288088081786213</v>
      </c>
      <c r="I49" s="141">
        <f t="shared" si="18"/>
        <v>15.208877758729432</v>
      </c>
      <c r="K49" s="151">
        <f t="shared" si="19"/>
        <v>3.4013734466224443</v>
      </c>
      <c r="L49" s="141">
        <f t="shared" si="20"/>
        <v>4.2098553181878939</v>
      </c>
      <c r="N49" s="151">
        <f t="shared" si="21"/>
        <v>8.2455380013132071</v>
      </c>
      <c r="O49" s="141">
        <f t="shared" si="22"/>
        <v>10.205442757430305</v>
      </c>
      <c r="Q49" s="151">
        <v>0.64117663385056278</v>
      </c>
      <c r="R49" s="141">
        <f t="shared" si="23"/>
        <v>0.7935796831112335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25.904900656391295</v>
      </c>
      <c r="C50" s="141">
        <f t="shared" si="15"/>
        <v>2.1197714890166126</v>
      </c>
      <c r="E50" s="151">
        <v>26.418504108432252</v>
      </c>
      <c r="F50" s="141">
        <f t="shared" si="16"/>
        <v>2.0744670711477475</v>
      </c>
      <c r="H50" s="151">
        <f t="shared" si="17"/>
        <v>0.51360345204095736</v>
      </c>
      <c r="I50" s="141">
        <f t="shared" si="18"/>
        <v>1.9826497652066566</v>
      </c>
      <c r="K50" s="151">
        <f t="shared" si="19"/>
        <v>1.0905588379543796</v>
      </c>
      <c r="L50" s="141">
        <f t="shared" si="20"/>
        <v>4.2098553181878939</v>
      </c>
      <c r="N50" s="151">
        <f t="shared" si="21"/>
        <v>-0.41695613923316832</v>
      </c>
      <c r="O50" s="141">
        <f t="shared" si="22"/>
        <v>-1.6095647104143451</v>
      </c>
      <c r="Q50" s="151">
        <v>-0.15999924668025392</v>
      </c>
      <c r="R50" s="141">
        <f t="shared" si="23"/>
        <v>-0.61764084256690122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22.551173786672823</v>
      </c>
      <c r="C51" s="141">
        <f t="shared" si="15"/>
        <v>1.845339454141228</v>
      </c>
      <c r="E51" s="151">
        <v>42.369450085103807</v>
      </c>
      <c r="F51" s="141">
        <f t="shared" si="16"/>
        <v>3.3269873518740223</v>
      </c>
      <c r="H51" s="151">
        <f t="shared" si="17"/>
        <v>19.818276298430984</v>
      </c>
      <c r="I51" s="141">
        <f t="shared" si="18"/>
        <v>87.881351480440856</v>
      </c>
      <c r="K51" s="151">
        <f t="shared" si="19"/>
        <v>0.94937178897204011</v>
      </c>
      <c r="L51" s="141">
        <f t="shared" si="20"/>
        <v>4.2098553181878939</v>
      </c>
      <c r="N51" s="151">
        <f t="shared" si="21"/>
        <v>17.183734591266681</v>
      </c>
      <c r="O51" s="141">
        <f t="shared" si="22"/>
        <v>76.198847801979326</v>
      </c>
      <c r="Q51" s="151">
        <v>1.6851699181922617</v>
      </c>
      <c r="R51" s="141">
        <f t="shared" si="23"/>
        <v>7.472648360273622</v>
      </c>
      <c r="T51" s="151"/>
    </row>
    <row r="52" spans="1:20" x14ac:dyDescent="0.2">
      <c r="A52" s="135" t="str">
        <f t="shared" si="14"/>
        <v>33 Protective service occupations</v>
      </c>
      <c r="B52" s="151">
        <v>13.787034340236366</v>
      </c>
      <c r="C52" s="141">
        <f t="shared" si="15"/>
        <v>1.1281788994359834</v>
      </c>
      <c r="E52" s="151">
        <v>12.086881450572772</v>
      </c>
      <c r="F52" s="141">
        <f t="shared" si="16"/>
        <v>0.94910133666791063</v>
      </c>
      <c r="H52" s="151">
        <f t="shared" si="17"/>
        <v>-1.7001528896635936</v>
      </c>
      <c r="I52" s="141">
        <f t="shared" si="18"/>
        <v>-12.33153445264028</v>
      </c>
      <c r="K52" s="151">
        <f t="shared" si="19"/>
        <v>0.58041419839283181</v>
      </c>
      <c r="L52" s="141">
        <f t="shared" si="20"/>
        <v>4.2098553181878939</v>
      </c>
      <c r="N52" s="151">
        <f t="shared" si="21"/>
        <v>-1.9891645976822527</v>
      </c>
      <c r="O52" s="141">
        <f t="shared" si="22"/>
        <v>-14.427791710629412</v>
      </c>
      <c r="Q52" s="151">
        <v>-0.29140249037417265</v>
      </c>
      <c r="R52" s="141">
        <f t="shared" si="23"/>
        <v>-2.1135980601987594</v>
      </c>
      <c r="T52" s="151"/>
    </row>
    <row r="53" spans="1:20" x14ac:dyDescent="0.2">
      <c r="A53" s="135" t="str">
        <f t="shared" si="14"/>
        <v>34 Culture, media and sports occupations</v>
      </c>
      <c r="B53" s="151">
        <v>18.9667205053949</v>
      </c>
      <c r="C53" s="141">
        <f t="shared" si="15"/>
        <v>1.5520273133170037</v>
      </c>
      <c r="E53" s="151">
        <v>17.344011825604888</v>
      </c>
      <c r="F53" s="141">
        <f t="shared" si="16"/>
        <v>1.3619083528022511</v>
      </c>
      <c r="H53" s="151">
        <f t="shared" si="17"/>
        <v>-1.6227086797900121</v>
      </c>
      <c r="I53" s="141">
        <f t="shared" si="18"/>
        <v>-8.5555575057293058</v>
      </c>
      <c r="K53" s="151">
        <f t="shared" si="19"/>
        <v>0.79847149188220101</v>
      </c>
      <c r="L53" s="141">
        <f t="shared" si="20"/>
        <v>4.2098553181878939</v>
      </c>
      <c r="N53" s="151">
        <f t="shared" si="21"/>
        <v>-1.8514077938645914</v>
      </c>
      <c r="O53" s="141">
        <f t="shared" si="22"/>
        <v>-9.7613490605187998</v>
      </c>
      <c r="Q53" s="151">
        <v>-0.56977237780762169</v>
      </c>
      <c r="R53" s="141">
        <f t="shared" si="23"/>
        <v>-3.0040637633983982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72.132594042209632</v>
      </c>
      <c r="C54" s="141">
        <f t="shared" si="15"/>
        <v>5.9025362925590183</v>
      </c>
      <c r="E54" s="151">
        <v>76.272953337435922</v>
      </c>
      <c r="F54" s="141">
        <f t="shared" si="16"/>
        <v>5.9892009580965295</v>
      </c>
      <c r="H54" s="151">
        <f t="shared" si="17"/>
        <v>4.1403592952262898</v>
      </c>
      <c r="I54" s="141">
        <f t="shared" si="18"/>
        <v>5.7399284611939549</v>
      </c>
      <c r="K54" s="151">
        <f t="shared" si="19"/>
        <v>3.0366778464328461</v>
      </c>
      <c r="L54" s="141">
        <f t="shared" si="20"/>
        <v>4.2098553181878939</v>
      </c>
      <c r="N54" s="151">
        <f t="shared" si="21"/>
        <v>1.6678504684288571</v>
      </c>
      <c r="O54" s="141">
        <f t="shared" si="22"/>
        <v>2.3122008719842873</v>
      </c>
      <c r="Q54" s="151">
        <v>-0.56416901963541322</v>
      </c>
      <c r="R54" s="141">
        <f t="shared" si="23"/>
        <v>-0.78212772897822036</v>
      </c>
      <c r="T54" s="151"/>
    </row>
    <row r="55" spans="1:20" x14ac:dyDescent="0.2">
      <c r="A55" s="135" t="str">
        <f t="shared" si="14"/>
        <v>41 Administrative occupations</v>
      </c>
      <c r="B55" s="151">
        <v>128.89786566598025</v>
      </c>
      <c r="C55" s="141">
        <f t="shared" si="15"/>
        <v>10.547580330767474</v>
      </c>
      <c r="E55" s="151">
        <v>133.88824226715977</v>
      </c>
      <c r="F55" s="141">
        <f t="shared" si="16"/>
        <v>10.513341279925985</v>
      </c>
      <c r="H55" s="151">
        <f t="shared" si="17"/>
        <v>4.9903766011795199</v>
      </c>
      <c r="I55" s="141">
        <f t="shared" si="18"/>
        <v>3.8715742695936806</v>
      </c>
      <c r="K55" s="151">
        <f t="shared" si="19"/>
        <v>5.4264136527699565</v>
      </c>
      <c r="L55" s="141">
        <f t="shared" si="20"/>
        <v>4.2098553181878939</v>
      </c>
      <c r="N55" s="151">
        <f t="shared" si="21"/>
        <v>-0.75553800534407678</v>
      </c>
      <c r="O55" s="141">
        <f t="shared" si="22"/>
        <v>-0.58615245600880761</v>
      </c>
      <c r="Q55" s="151">
        <v>0.31950095375364057</v>
      </c>
      <c r="R55" s="141">
        <f t="shared" si="23"/>
        <v>0.24787140741459601</v>
      </c>
      <c r="T55" s="151"/>
    </row>
    <row r="56" spans="1:20" x14ac:dyDescent="0.2">
      <c r="A56" s="135" t="str">
        <f t="shared" si="14"/>
        <v>42 Secretarial and related occupations</v>
      </c>
      <c r="B56" s="151">
        <v>26.654604449270561</v>
      </c>
      <c r="C56" s="141">
        <f t="shared" si="15"/>
        <v>2.1811189825442896</v>
      </c>
      <c r="E56" s="151">
        <v>18.71749734809211</v>
      </c>
      <c r="F56" s="141">
        <f t="shared" si="16"/>
        <v>1.4697589138106801</v>
      </c>
      <c r="H56" s="151">
        <f t="shared" si="17"/>
        <v>-7.9371071011784515</v>
      </c>
      <c r="I56" s="141">
        <f t="shared" si="18"/>
        <v>-29.777621034611379</v>
      </c>
      <c r="K56" s="151">
        <f t="shared" si="19"/>
        <v>1.1221202829495638</v>
      </c>
      <c r="L56" s="141">
        <f t="shared" si="20"/>
        <v>4.2098553181878939</v>
      </c>
      <c r="N56" s="151">
        <f t="shared" si="21"/>
        <v>-9.7320566237052493</v>
      </c>
      <c r="O56" s="141">
        <f t="shared" si="22"/>
        <v>-36.511727803830077</v>
      </c>
      <c r="Q56" s="151">
        <v>0.67282923957723373</v>
      </c>
      <c r="R56" s="141">
        <f t="shared" si="23"/>
        <v>2.5242514510308052</v>
      </c>
      <c r="T56" s="151"/>
    </row>
    <row r="57" spans="1:20" x14ac:dyDescent="0.2">
      <c r="A57" s="135" t="str">
        <f t="shared" si="14"/>
        <v>51 Skilled agricultural and related trades</v>
      </c>
      <c r="B57" s="151">
        <v>10.654462517281713</v>
      </c>
      <c r="C57" s="141">
        <f t="shared" si="15"/>
        <v>0.87184375553116567</v>
      </c>
      <c r="E57" s="151">
        <v>11.840335590836942</v>
      </c>
      <c r="F57" s="141">
        <f t="shared" si="16"/>
        <v>0.92974175198247255</v>
      </c>
      <c r="H57" s="151">
        <f t="shared" si="17"/>
        <v>1.1858730735552285</v>
      </c>
      <c r="I57" s="141">
        <f t="shared" si="18"/>
        <v>11.130294668846252</v>
      </c>
      <c r="K57" s="151">
        <f t="shared" si="19"/>
        <v>0.44853745690811997</v>
      </c>
      <c r="L57" s="141">
        <f t="shared" si="20"/>
        <v>4.2098553181878939</v>
      </c>
      <c r="N57" s="151">
        <f t="shared" si="21"/>
        <v>1.0833273858294281</v>
      </c>
      <c r="O57" s="141">
        <f t="shared" si="22"/>
        <v>10.167827650360151</v>
      </c>
      <c r="Q57" s="151">
        <v>-0.34599176918231944</v>
      </c>
      <c r="R57" s="141">
        <f t="shared" si="23"/>
        <v>-3.2473882997017931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41.687227271374859</v>
      </c>
      <c r="C58" s="141">
        <f t="shared" si="15"/>
        <v>3.4112231117247731</v>
      </c>
      <c r="E58" s="151">
        <v>37.068307305991624</v>
      </c>
      <c r="F58" s="141">
        <f t="shared" si="16"/>
        <v>2.9107243382838299</v>
      </c>
      <c r="H58" s="151">
        <f t="shared" si="17"/>
        <v>-4.6189199653832347</v>
      </c>
      <c r="I58" s="141">
        <f t="shared" si="18"/>
        <v>-11.079940470290961</v>
      </c>
      <c r="K58" s="151">
        <f t="shared" si="19"/>
        <v>1.7549719542890485</v>
      </c>
      <c r="L58" s="141">
        <f t="shared" si="20"/>
        <v>4.2098553181878939</v>
      </c>
      <c r="N58" s="151">
        <f t="shared" si="21"/>
        <v>-3.4311338562590628</v>
      </c>
      <c r="O58" s="141">
        <f t="shared" si="22"/>
        <v>-8.2306597987990937</v>
      </c>
      <c r="Q58" s="151">
        <v>-2.9427580634132204</v>
      </c>
      <c r="R58" s="141">
        <f t="shared" si="23"/>
        <v>-7.0591359896797643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34.881060321724483</v>
      </c>
      <c r="C59" s="141">
        <f t="shared" si="15"/>
        <v>2.8542814410839146</v>
      </c>
      <c r="E59" s="151">
        <v>28.760103795852288</v>
      </c>
      <c r="F59" s="141">
        <f t="shared" si="16"/>
        <v>2.2583371125938978</v>
      </c>
      <c r="H59" s="151">
        <f t="shared" si="17"/>
        <v>-6.1209565258721952</v>
      </c>
      <c r="I59" s="141">
        <f t="shared" si="18"/>
        <v>-17.548080446568203</v>
      </c>
      <c r="K59" s="151">
        <f t="shared" si="19"/>
        <v>1.4684421729944455</v>
      </c>
      <c r="L59" s="141">
        <f t="shared" si="20"/>
        <v>4.2098553181878939</v>
      </c>
      <c r="N59" s="151">
        <f t="shared" si="21"/>
        <v>-6.4362197358689661</v>
      </c>
      <c r="O59" s="141">
        <f t="shared" si="22"/>
        <v>-18.451903917210867</v>
      </c>
      <c r="Q59" s="151">
        <v>-1.1531789629976745</v>
      </c>
      <c r="R59" s="141">
        <f t="shared" si="23"/>
        <v>-3.3060318475452313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21.275441174454738</v>
      </c>
      <c r="C60" s="141">
        <f t="shared" si="15"/>
        <v>1.7409475610836733</v>
      </c>
      <c r="E60" s="151">
        <v>20.437607507361019</v>
      </c>
      <c r="F60" s="141">
        <f t="shared" si="16"/>
        <v>1.6048275713510263</v>
      </c>
      <c r="H60" s="151">
        <f t="shared" si="17"/>
        <v>-0.83783366709371876</v>
      </c>
      <c r="I60" s="141">
        <f t="shared" si="18"/>
        <v>-3.9380319318581214</v>
      </c>
      <c r="K60" s="151">
        <f t="shared" si="19"/>
        <v>0.89566529175071974</v>
      </c>
      <c r="L60" s="141">
        <f t="shared" si="20"/>
        <v>4.2098553181878939</v>
      </c>
      <c r="N60" s="151">
        <f t="shared" si="21"/>
        <v>-0.60726382068078366</v>
      </c>
      <c r="O60" s="141">
        <f t="shared" si="22"/>
        <v>-2.8542948449403758</v>
      </c>
      <c r="Q60" s="151">
        <v>-1.1262351381636548</v>
      </c>
      <c r="R60" s="141">
        <f t="shared" si="23"/>
        <v>-5.2935924051056436</v>
      </c>
      <c r="T60" s="151"/>
    </row>
    <row r="61" spans="1:20" x14ac:dyDescent="0.2">
      <c r="A61" s="135" t="str">
        <f t="shared" si="14"/>
        <v>61 Caring personal service occupations</v>
      </c>
      <c r="B61" s="151">
        <v>89.35587777349015</v>
      </c>
      <c r="C61" s="141">
        <f t="shared" si="15"/>
        <v>7.31189996027123</v>
      </c>
      <c r="E61" s="151">
        <v>101.13191080714164</v>
      </c>
      <c r="F61" s="141">
        <f t="shared" si="16"/>
        <v>7.9412073427997054</v>
      </c>
      <c r="H61" s="151">
        <f t="shared" si="17"/>
        <v>11.776033033651487</v>
      </c>
      <c r="I61" s="141">
        <f t="shared" si="18"/>
        <v>13.178800686735759</v>
      </c>
      <c r="K61" s="151">
        <f t="shared" si="19"/>
        <v>3.7617531725607494</v>
      </c>
      <c r="L61" s="141">
        <f t="shared" si="20"/>
        <v>4.2098553181878939</v>
      </c>
      <c r="N61" s="151">
        <f t="shared" si="21"/>
        <v>2.0246577420488414</v>
      </c>
      <c r="O61" s="141">
        <f t="shared" si="22"/>
        <v>2.2658361066981887</v>
      </c>
      <c r="Q61" s="151">
        <v>5.9896221190418961</v>
      </c>
      <c r="R61" s="141">
        <f t="shared" si="23"/>
        <v>6.7031092618496784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27.38894634651437</v>
      </c>
      <c r="C62" s="141">
        <f t="shared" si="15"/>
        <v>2.2412094278857095</v>
      </c>
      <c r="E62" s="151">
        <v>22.485282404248952</v>
      </c>
      <c r="F62" s="141">
        <f t="shared" si="16"/>
        <v>1.7656176800027137</v>
      </c>
      <c r="H62" s="151">
        <f t="shared" si="17"/>
        <v>-4.9036639422654176</v>
      </c>
      <c r="I62" s="141">
        <f t="shared" si="18"/>
        <v>-17.903806448872317</v>
      </c>
      <c r="K62" s="151">
        <f t="shared" si="19"/>
        <v>1.1530350143643642</v>
      </c>
      <c r="L62" s="141">
        <f t="shared" si="20"/>
        <v>4.2098553181878948</v>
      </c>
      <c r="N62" s="151">
        <f t="shared" si="21"/>
        <v>-5.0124346542300655</v>
      </c>
      <c r="O62" s="141">
        <f t="shared" si="22"/>
        <v>-18.300940061054842</v>
      </c>
      <c r="Q62" s="151">
        <v>-1.044264302399716</v>
      </c>
      <c r="R62" s="141">
        <f t="shared" si="23"/>
        <v>-3.812721706005362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1.2823547067421543</v>
      </c>
      <c r="C63" s="141">
        <f t="shared" si="15"/>
        <v>0.10493377227013667</v>
      </c>
      <c r="E63" s="151">
        <v>1.0292870887816308</v>
      </c>
      <c r="F63" s="141">
        <f t="shared" si="16"/>
        <v>8.0822977851857325E-2</v>
      </c>
      <c r="H63" s="151">
        <f t="shared" si="17"/>
        <v>-0.25306761796052357</v>
      </c>
      <c r="I63" s="141">
        <f t="shared" si="18"/>
        <v>-19.734603587446298</v>
      </c>
      <c r="K63" s="151">
        <f t="shared" si="19"/>
        <v>5.3985277819817358E-2</v>
      </c>
      <c r="L63" s="141">
        <f t="shared" si="20"/>
        <v>4.2098553181878939</v>
      </c>
      <c r="N63" s="151">
        <f t="shared" si="21"/>
        <v>-0.31441875090716676</v>
      </c>
      <c r="O63" s="141">
        <f t="shared" si="22"/>
        <v>-24.518859661376638</v>
      </c>
      <c r="Q63" s="151">
        <v>7.3658551268257974E-3</v>
      </c>
      <c r="R63" s="141">
        <f t="shared" si="23"/>
        <v>0.57440075574244875</v>
      </c>
      <c r="T63" s="151"/>
    </row>
    <row r="64" spans="1:20" x14ac:dyDescent="0.2">
      <c r="A64" s="135" t="str">
        <f t="shared" si="14"/>
        <v>71 Sales occupations</v>
      </c>
      <c r="B64" s="151">
        <v>77.785009922909666</v>
      </c>
      <c r="C64" s="141">
        <f t="shared" si="15"/>
        <v>6.3650676948949121</v>
      </c>
      <c r="E64" s="151">
        <v>71.113590943767335</v>
      </c>
      <c r="F64" s="141">
        <f t="shared" si="16"/>
        <v>5.5840710025981277</v>
      </c>
      <c r="H64" s="151">
        <f t="shared" si="17"/>
        <v>-6.6714189791423308</v>
      </c>
      <c r="I64" s="141">
        <f t="shared" si="18"/>
        <v>-8.576741181564639</v>
      </c>
      <c r="K64" s="151">
        <f t="shared" si="19"/>
        <v>3.2746363769925937</v>
      </c>
      <c r="L64" s="141">
        <f t="shared" si="20"/>
        <v>4.2098553181878939</v>
      </c>
      <c r="N64" s="151">
        <f t="shared" si="21"/>
        <v>-7.5441338604488939</v>
      </c>
      <c r="O64" s="141">
        <f t="shared" si="22"/>
        <v>-9.6986988468930626</v>
      </c>
      <c r="Q64" s="151">
        <v>-2.4019214956860306</v>
      </c>
      <c r="R64" s="141">
        <f t="shared" si="23"/>
        <v>-3.0878976528594664</v>
      </c>
      <c r="T64" s="151"/>
    </row>
    <row r="65" spans="1:20" x14ac:dyDescent="0.2">
      <c r="A65" s="135" t="str">
        <f t="shared" si="14"/>
        <v>72 Customer service occupations</v>
      </c>
      <c r="B65" s="151">
        <v>24.662533020629784</v>
      </c>
      <c r="C65" s="141">
        <f t="shared" si="15"/>
        <v>2.0181098178102235</v>
      </c>
      <c r="E65" s="151">
        <v>30.588596653116337</v>
      </c>
      <c r="F65" s="141">
        <f t="shared" si="16"/>
        <v>2.4019163329257727</v>
      </c>
      <c r="H65" s="151">
        <f t="shared" si="17"/>
        <v>5.926063632486553</v>
      </c>
      <c r="I65" s="141">
        <f t="shared" si="18"/>
        <v>24.02860901404371</v>
      </c>
      <c r="K65" s="151">
        <f t="shared" si="19"/>
        <v>1.0382569579688283</v>
      </c>
      <c r="L65" s="141">
        <f t="shared" si="20"/>
        <v>4.2098553181878939</v>
      </c>
      <c r="N65" s="151">
        <f t="shared" si="21"/>
        <v>4.7048439884713655</v>
      </c>
      <c r="O65" s="141">
        <f t="shared" si="22"/>
        <v>19.076888754840571</v>
      </c>
      <c r="Q65" s="151">
        <v>0.18296268604635943</v>
      </c>
      <c r="R65" s="141">
        <f t="shared" si="23"/>
        <v>0.74186494101524081</v>
      </c>
      <c r="T65" s="151"/>
    </row>
    <row r="66" spans="1:20" x14ac:dyDescent="0.2">
      <c r="A66" s="135" t="str">
        <f t="shared" si="14"/>
        <v>81 Process, plant and machine operatives</v>
      </c>
      <c r="B66" s="151">
        <v>37.683317808524727</v>
      </c>
      <c r="C66" s="141">
        <f t="shared" si="15"/>
        <v>3.0835873011678423</v>
      </c>
      <c r="E66" s="151">
        <v>35.45237744532146</v>
      </c>
      <c r="F66" s="141">
        <f t="shared" si="16"/>
        <v>2.7838362574339128</v>
      </c>
      <c r="H66" s="151">
        <f t="shared" si="17"/>
        <v>-2.2309403632032669</v>
      </c>
      <c r="I66" s="141">
        <f t="shared" si="18"/>
        <v>-5.9202333895838173</v>
      </c>
      <c r="K66" s="151">
        <f t="shared" si="19"/>
        <v>1.586413158831824</v>
      </c>
      <c r="L66" s="141">
        <f t="shared" si="20"/>
        <v>4.2098553181878939</v>
      </c>
      <c r="N66" s="151">
        <f t="shared" si="21"/>
        <v>3.3118052133089382E-2</v>
      </c>
      <c r="O66" s="141">
        <f t="shared" si="22"/>
        <v>8.7885181186454359E-2</v>
      </c>
      <c r="Q66" s="151">
        <v>-3.8504715741681803</v>
      </c>
      <c r="R66" s="141">
        <f t="shared" si="23"/>
        <v>-10.21797388895817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43.417799885994043</v>
      </c>
      <c r="C67" s="141">
        <f t="shared" si="15"/>
        <v>3.5528340963334939</v>
      </c>
      <c r="E67" s="151">
        <v>41.537379943756356</v>
      </c>
      <c r="F67" s="141">
        <f t="shared" si="16"/>
        <v>3.2616504916935249</v>
      </c>
      <c r="H67" s="151">
        <f t="shared" si="17"/>
        <v>-1.8804199422376868</v>
      </c>
      <c r="I67" s="141">
        <f t="shared" si="18"/>
        <v>-4.3309885511824024</v>
      </c>
      <c r="K67" s="151">
        <f t="shared" si="19"/>
        <v>1.8278265575406976</v>
      </c>
      <c r="L67" s="141">
        <f t="shared" si="20"/>
        <v>4.2098553181878939</v>
      </c>
      <c r="N67" s="151">
        <f t="shared" si="21"/>
        <v>-5.1943490861110142</v>
      </c>
      <c r="O67" s="141">
        <f t="shared" si="22"/>
        <v>-11.963639566606957</v>
      </c>
      <c r="Q67" s="151">
        <v>1.4861025863326298</v>
      </c>
      <c r="R67" s="141">
        <f t="shared" si="23"/>
        <v>3.4227956972366651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20.556706199001834</v>
      </c>
      <c r="C68" s="141">
        <f t="shared" si="15"/>
        <v>1.6821342141678561</v>
      </c>
      <c r="E68" s="151">
        <v>41.74684623961965</v>
      </c>
      <c r="F68" s="141">
        <f t="shared" si="16"/>
        <v>3.2780984681383756</v>
      </c>
      <c r="H68" s="151">
        <f t="shared" si="17"/>
        <v>21.190140040617816</v>
      </c>
      <c r="I68" s="141">
        <f t="shared" si="18"/>
        <v>103.08139755213675</v>
      </c>
      <c r="K68" s="151">
        <f t="shared" si="19"/>
        <v>0.86540758916293914</v>
      </c>
      <c r="L68" s="141">
        <f t="shared" si="20"/>
        <v>4.2098553181878939</v>
      </c>
      <c r="N68" s="151">
        <f t="shared" si="21"/>
        <v>20.783561176579845</v>
      </c>
      <c r="O68" s="141">
        <f t="shared" si="22"/>
        <v>101.10355703575229</v>
      </c>
      <c r="Q68" s="151">
        <v>-0.45882872512496609</v>
      </c>
      <c r="R68" s="141">
        <f t="shared" si="23"/>
        <v>-2.2320148018034391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101.18749782298309</v>
      </c>
      <c r="C69" s="141">
        <f t="shared" ref="C69" si="25">B69/B$71*100</f>
        <v>8.2800693110231922</v>
      </c>
      <c r="E69" s="151">
        <v>76.412524720668387</v>
      </c>
      <c r="F69" s="141">
        <f t="shared" ref="F69" si="26">E69/E$71*100</f>
        <v>6.0001605581330004</v>
      </c>
      <c r="H69" s="151">
        <f t="shared" ref="H69" si="27">E69-B69</f>
        <v>-24.774973102314704</v>
      </c>
      <c r="I69" s="141">
        <f t="shared" ref="I69" si="28">IF(B69&gt;0,((E69/B69)-1)*100,0)</f>
        <v>-24.484223481497601</v>
      </c>
      <c r="K69" s="151">
        <f t="shared" ref="K69" si="29">(($E$71/$B$71)-1)*B69</f>
        <v>4.2598472584421128</v>
      </c>
      <c r="L69" s="141">
        <f t="shared" ref="L69" si="30">IF(B69&gt;0,K69/B69*100,0)</f>
        <v>4.2098553181878939</v>
      </c>
      <c r="N69" s="151">
        <f t="shared" ref="N69" si="31">H69-(K69+Q69)</f>
        <v>-31.688741088629499</v>
      </c>
      <c r="O69" s="141">
        <f t="shared" ref="O69" si="32">IF(B69&gt;0,N69/B69*100,0)</f>
        <v>-31.316854127637018</v>
      </c>
      <c r="Q69" s="151">
        <v>2.6539207278726842</v>
      </c>
      <c r="R69" s="141">
        <f t="shared" ref="R69" si="33">IF(B69&gt;0,Q69/B69*100,0)</f>
        <v>2.6227753279515222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1222.0609999999995</v>
      </c>
      <c r="C71" s="147">
        <f>B71/B$71*100</f>
        <v>100</v>
      </c>
      <c r="D71" s="145"/>
      <c r="E71" s="152">
        <f>SUM(E44:E69)</f>
        <v>1273.5079999999996</v>
      </c>
      <c r="F71" s="147">
        <f>E71/E$71*100</f>
        <v>100</v>
      </c>
      <c r="G71" s="145"/>
      <c r="H71" s="152">
        <f t="shared" si="17"/>
        <v>51.447000000000116</v>
      </c>
      <c r="I71" s="147">
        <f t="shared" si="18"/>
        <v>4.2098553181878939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Yorkshire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Yorkshire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Yorkshire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Yorkshire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86.656221453365021</v>
      </c>
      <c r="C7" s="11">
        <f t="shared" si="2"/>
        <v>84.211843115844417</v>
      </c>
      <c r="D7" s="11">
        <f t="shared" si="2"/>
        <v>-2.4443783375206061</v>
      </c>
      <c r="E7" s="11">
        <f t="shared" si="2"/>
        <v>42.023615315487213</v>
      </c>
      <c r="F7" s="11">
        <f t="shared" si="2"/>
        <v>39.579236977966623</v>
      </c>
      <c r="G7" s="200">
        <f>IF(B7&gt;0,(1+(E7/B7))^(1/($C$6-$B$6))-1,0)</f>
        <v>2.6709034358521233E-2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56.701717238521368</v>
      </c>
      <c r="R7" s="11">
        <v>49.4886027020518</v>
      </c>
      <c r="S7" s="345">
        <f>R7-Q7</f>
        <v>-7.2131145364695683</v>
      </c>
      <c r="T7" s="345">
        <v>23.28446770763237</v>
      </c>
      <c r="U7" s="345">
        <f>SUM(S7:T7)</f>
        <v>16.071353171162801</v>
      </c>
      <c r="V7" s="346">
        <f>IF(Q7&gt;0,(1+(T7/Q7))^(1/($C$6-$B$6))-1,0)</f>
        <v>2.3201696172480357E-2</v>
      </c>
      <c r="X7" s="10" t="str">
        <f>name!B4</f>
        <v>Agriculture</v>
      </c>
      <c r="Y7" s="11">
        <v>5.1120000000000019</v>
      </c>
      <c r="Z7" s="11">
        <v>5.4750000000000085</v>
      </c>
      <c r="AA7" s="345">
        <f>Z7-Y7</f>
        <v>0.36300000000000665</v>
      </c>
      <c r="AB7" s="11">
        <v>2.7313814039646629</v>
      </c>
      <c r="AC7" s="345">
        <f>SUM(AA7:AB7)</f>
        <v>3.0943814039646695</v>
      </c>
      <c r="AD7" s="348">
        <f>IF(Y7&gt;0,(1+(AB7/Y7))^(1/($C$6-$B$6))-1,0)</f>
        <v>2.894974987827581E-2</v>
      </c>
    </row>
    <row r="8" spans="1:30" x14ac:dyDescent="0.2">
      <c r="A8" s="10" t="str">
        <f>name!D5</f>
        <v>12 Other managers and proprietors</v>
      </c>
      <c r="B8" s="11">
        <f t="shared" si="2"/>
        <v>38.431576393922761</v>
      </c>
      <c r="C8" s="11">
        <f t="shared" si="2"/>
        <v>42.429811090748842</v>
      </c>
      <c r="D8" s="11">
        <f t="shared" si="2"/>
        <v>3.998234696826076</v>
      </c>
      <c r="E8" s="11">
        <f t="shared" si="2"/>
        <v>22.22247393085739</v>
      </c>
      <c r="F8" s="11">
        <f t="shared" si="2"/>
        <v>26.220708627683464</v>
      </c>
      <c r="G8" s="200">
        <f t="shared" ref="G8:G33" si="3">IF(B8&gt;0,(1+(E8/B8))^(1/($C$6-$B$6))-1,0)</f>
        <v>3.0887896252535851E-2</v>
      </c>
      <c r="H8" s="11"/>
      <c r="I8" s="10" t="str">
        <f>name!E4</f>
        <v>Managers, directors and senior officials</v>
      </c>
      <c r="J8" s="11">
        <f t="array" ref="J8:J16">MMULT(aggregation!$B$13:$AA$21,B7:B32)</f>
        <v>125.08779784728779</v>
      </c>
      <c r="K8" s="11">
        <f t="array" ref="K8:K16">MMULT(aggregation!$B$13:$AA$21,C7:C32)</f>
        <v>126.64165420659326</v>
      </c>
      <c r="L8" s="11">
        <f t="array" ref="L8:L16">MMULT(aggregation!$B$13:$AA$21,D7:D32)</f>
        <v>1.5538563593054699</v>
      </c>
      <c r="M8" s="11">
        <f t="array" ref="M8:M16">MMULT(aggregation!$B$13:$AA$21,E7:E32)</f>
        <v>64.24608924634461</v>
      </c>
      <c r="N8" s="11">
        <f t="array" ref="N8:N16">MMULT(aggregation!$B$13:$AA$21,F7:F32)</f>
        <v>65.799945605650095</v>
      </c>
      <c r="O8" s="11"/>
      <c r="P8" s="10" t="str">
        <f>name!D5</f>
        <v>12 Other managers and proprietors</v>
      </c>
      <c r="Q8" s="11">
        <v>21.686763896169378</v>
      </c>
      <c r="R8" s="11">
        <v>25.899370009321061</v>
      </c>
      <c r="S8" s="345">
        <f t="shared" ref="S8:S31" si="4">R8-Q8</f>
        <v>4.2126061131516828</v>
      </c>
      <c r="T8" s="345">
        <v>12.17825761170938</v>
      </c>
      <c r="U8" s="345">
        <f t="shared" ref="U8:U31" si="5">SUM(S8:T8)</f>
        <v>16.390863724861063</v>
      </c>
      <c r="V8" s="346">
        <f t="shared" ref="V8:V33" si="6">IF(Q8&gt;0,(1+(T8/Q8))^(1/($C$6-$B$6))-1,0)</f>
        <v>3.0157843690447939E-2</v>
      </c>
      <c r="X8" s="10" t="str">
        <f>name!B5</f>
        <v>Mining and quarrying</v>
      </c>
      <c r="Y8" s="11">
        <v>0.3879999999999999</v>
      </c>
      <c r="Z8" s="11">
        <v>0.18399999999999986</v>
      </c>
      <c r="AA8" s="345">
        <f t="shared" ref="AA8:AA29" si="7">Z8-Y8</f>
        <v>-0.20400000000000004</v>
      </c>
      <c r="AB8" s="11">
        <v>0.1098310289167982</v>
      </c>
      <c r="AC8" s="345">
        <f t="shared" ref="AC8:AC29" si="8">SUM(AA8:AB8)</f>
        <v>-9.4168971083201838E-2</v>
      </c>
      <c r="AD8" s="348">
        <f t="shared" ref="AD8:AD29" si="9">IF(Y8&gt;0,(1+(AB8/Y8))^(1/($C$6-$B$6))-1,0)</f>
        <v>1.6755856048444429E-2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65.878499254420404</v>
      </c>
      <c r="C9" s="11">
        <f t="shared" si="2"/>
        <v>91.815532645717667</v>
      </c>
      <c r="D9" s="11">
        <f t="shared" si="2"/>
        <v>25.937033391297248</v>
      </c>
      <c r="E9" s="11">
        <f t="shared" si="2"/>
        <v>31.596447564836495</v>
      </c>
      <c r="F9" s="11">
        <f t="shared" si="2"/>
        <v>57.533480956133744</v>
      </c>
      <c r="G9" s="200">
        <f t="shared" si="3"/>
        <v>2.6462971532855484E-2</v>
      </c>
      <c r="H9" s="11"/>
      <c r="I9" s="10" t="str">
        <f>name!E5</f>
        <v>Professional occupations</v>
      </c>
      <c r="J9" s="11">
        <v>256.2600739349308</v>
      </c>
      <c r="K9" s="11">
        <v>300.1646549245412</v>
      </c>
      <c r="L9" s="11">
        <v>43.90458098961038</v>
      </c>
      <c r="M9" s="11">
        <v>131.33173904034325</v>
      </c>
      <c r="N9" s="11">
        <v>175.23632002995365</v>
      </c>
      <c r="O9" s="11"/>
      <c r="P9" s="10" t="str">
        <f>name!D6</f>
        <v>21 Science, research, engineering and technology professionals</v>
      </c>
      <c r="Q9" s="11">
        <v>50.327491177790982</v>
      </c>
      <c r="R9" s="11">
        <v>65.547812724218815</v>
      </c>
      <c r="S9" s="345">
        <f t="shared" si="4"/>
        <v>15.220321546427833</v>
      </c>
      <c r="T9" s="345">
        <v>20.053199827054119</v>
      </c>
      <c r="U9" s="345">
        <f t="shared" si="5"/>
        <v>35.273521373481955</v>
      </c>
      <c r="V9" s="346">
        <f t="shared" si="6"/>
        <v>2.2609641322290708E-2</v>
      </c>
      <c r="X9" s="10" t="str">
        <f>name!B6</f>
        <v>Food drink and tobacco</v>
      </c>
      <c r="Y9" s="11">
        <v>20.088000000000029</v>
      </c>
      <c r="Z9" s="11">
        <v>16.58000000000002</v>
      </c>
      <c r="AA9" s="345">
        <f t="shared" si="7"/>
        <v>-3.5080000000000098</v>
      </c>
      <c r="AB9" s="11">
        <v>8.1042287807586391</v>
      </c>
      <c r="AC9" s="345">
        <f t="shared" si="8"/>
        <v>4.5962287807586293</v>
      </c>
      <c r="AD9" s="348">
        <f t="shared" si="9"/>
        <v>2.2852114790320455E-2</v>
      </c>
    </row>
    <row r="10" spans="1:30" x14ac:dyDescent="0.2">
      <c r="A10" s="10" t="str">
        <f>name!D7</f>
        <v>22 Health professionals</v>
      </c>
      <c r="B10" s="11">
        <f t="shared" si="2"/>
        <v>53.94876039556808</v>
      </c>
      <c r="C10" s="11">
        <f t="shared" si="2"/>
        <v>57.644395696297231</v>
      </c>
      <c r="D10" s="11">
        <f t="shared" si="2"/>
        <v>3.6956353007291507</v>
      </c>
      <c r="E10" s="11">
        <f t="shared" si="2"/>
        <v>29.014497250946551</v>
      </c>
      <c r="F10" s="11">
        <f t="shared" si="2"/>
        <v>32.710132551675706</v>
      </c>
      <c r="G10" s="200">
        <f t="shared" si="3"/>
        <v>2.9106422180433134E-2</v>
      </c>
      <c r="H10" s="11"/>
      <c r="I10" s="10" t="str">
        <f>name!E6</f>
        <v>Associate professional occupations</v>
      </c>
      <c r="J10" s="11">
        <v>153.34242333090515</v>
      </c>
      <c r="K10" s="11">
        <v>174.49180080714979</v>
      </c>
      <c r="L10" s="11">
        <v>21.149377476244613</v>
      </c>
      <c r="M10" s="11">
        <v>78.078654686248086</v>
      </c>
      <c r="N10" s="11">
        <v>99.228032162492696</v>
      </c>
      <c r="O10" s="11"/>
      <c r="P10" s="10" t="str">
        <f>name!D7</f>
        <v>22 Health professionals</v>
      </c>
      <c r="Q10" s="11">
        <v>16.160242534312736</v>
      </c>
      <c r="R10" s="11">
        <v>16.846019367908102</v>
      </c>
      <c r="S10" s="345">
        <f t="shared" si="4"/>
        <v>0.68577683359536579</v>
      </c>
      <c r="T10" s="345">
        <v>6.2790922275423151</v>
      </c>
      <c r="U10" s="345">
        <f t="shared" si="5"/>
        <v>6.9648690611376809</v>
      </c>
      <c r="V10" s="346">
        <f t="shared" si="6"/>
        <v>2.2125304677083957E-2</v>
      </c>
      <c r="X10" s="10" t="str">
        <f>name!B7</f>
        <v>Engineering</v>
      </c>
      <c r="Y10" s="11">
        <v>17.552000000000042</v>
      </c>
      <c r="Z10" s="11">
        <v>18.244000000000064</v>
      </c>
      <c r="AA10" s="345">
        <f t="shared" si="7"/>
        <v>0.69200000000002149</v>
      </c>
      <c r="AB10" s="11">
        <v>7.6702775194643324</v>
      </c>
      <c r="AC10" s="345">
        <f t="shared" si="8"/>
        <v>8.362277519464353</v>
      </c>
      <c r="AD10" s="348">
        <f t="shared" si="9"/>
        <v>2.4465126515152757E-2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55.637319201596938</v>
      </c>
      <c r="C11" s="11">
        <f t="shared" si="2"/>
        <v>57.621143417394833</v>
      </c>
      <c r="D11" s="11">
        <f t="shared" si="2"/>
        <v>1.9838242157978998</v>
      </c>
      <c r="E11" s="11">
        <f t="shared" si="2"/>
        <v>28.789489867735778</v>
      </c>
      <c r="F11" s="11">
        <f t="shared" si="2"/>
        <v>30.77331408353368</v>
      </c>
      <c r="G11" s="200">
        <f t="shared" si="3"/>
        <v>2.8192137714921683E-2</v>
      </c>
      <c r="H11" s="11"/>
      <c r="I11" s="10" t="str">
        <f>name!E7</f>
        <v>Administrative and secretarial occupations</v>
      </c>
      <c r="J11" s="11">
        <v>155.55247011525074</v>
      </c>
      <c r="K11" s="11">
        <v>152.60573961525182</v>
      </c>
      <c r="L11" s="11">
        <v>-2.9467304999989334</v>
      </c>
      <c r="M11" s="11">
        <v>77.700575913594903</v>
      </c>
      <c r="N11" s="11">
        <v>74.753845413595982</v>
      </c>
      <c r="O11" s="11"/>
      <c r="P11" s="10" t="str">
        <f>name!D8</f>
        <v>23 Teaching and other educational professionals</v>
      </c>
      <c r="Q11" s="11">
        <v>16.049164004403021</v>
      </c>
      <c r="R11" s="11">
        <v>16.135040988665388</v>
      </c>
      <c r="S11" s="345">
        <f t="shared" si="4"/>
        <v>8.5876984262366562E-2</v>
      </c>
      <c r="T11" s="345">
        <v>6.8531345876538685</v>
      </c>
      <c r="U11" s="345">
        <f t="shared" si="5"/>
        <v>6.9390115719162351</v>
      </c>
      <c r="V11" s="346">
        <f t="shared" si="6"/>
        <v>2.3988573602453211E-2</v>
      </c>
      <c r="X11" s="10" t="str">
        <f>name!B8</f>
        <v>Rest of manufacturing</v>
      </c>
      <c r="Y11" s="11">
        <v>84.170000000000414</v>
      </c>
      <c r="Z11" s="11">
        <v>67.713000000000136</v>
      </c>
      <c r="AA11" s="345">
        <f t="shared" si="7"/>
        <v>-16.457000000000278</v>
      </c>
      <c r="AB11" s="11">
        <v>31.722813205222877</v>
      </c>
      <c r="AC11" s="345">
        <f t="shared" si="8"/>
        <v>15.265813205222599</v>
      </c>
      <c r="AD11" s="348">
        <f t="shared" si="9"/>
        <v>2.1550745804049365E-2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80.795495083345372</v>
      </c>
      <c r="C12" s="11">
        <f t="shared" si="2"/>
        <v>93.083583165131472</v>
      </c>
      <c r="D12" s="11">
        <f t="shared" si="2"/>
        <v>12.288088081786086</v>
      </c>
      <c r="E12" s="11">
        <f t="shared" si="2"/>
        <v>41.931304356824434</v>
      </c>
      <c r="F12" s="11">
        <f t="shared" si="2"/>
        <v>54.219392438610519</v>
      </c>
      <c r="G12" s="200">
        <f t="shared" si="3"/>
        <v>2.8261284093425099E-2</v>
      </c>
      <c r="H12" s="11"/>
      <c r="I12" s="10" t="str">
        <f>name!E8</f>
        <v>Skilled trades occupations</v>
      </c>
      <c r="J12" s="11">
        <v>108.49819128483578</v>
      </c>
      <c r="K12" s="11">
        <v>98.106354200041835</v>
      </c>
      <c r="L12" s="11">
        <v>-10.391837084793945</v>
      </c>
      <c r="M12" s="11">
        <v>43.152171292358005</v>
      </c>
      <c r="N12" s="11">
        <v>32.760334207564071</v>
      </c>
      <c r="O12" s="11"/>
      <c r="P12" s="10" t="str">
        <f>name!D9</f>
        <v>24 Business, media and public service professionals</v>
      </c>
      <c r="Q12" s="11">
        <v>43.177290829549818</v>
      </c>
      <c r="R12" s="11">
        <v>47.461799663439081</v>
      </c>
      <c r="S12" s="345">
        <f t="shared" si="4"/>
        <v>4.2845088338892623</v>
      </c>
      <c r="T12" s="345">
        <v>19.187066007230502</v>
      </c>
      <c r="U12" s="345">
        <f t="shared" si="5"/>
        <v>23.471574841119764</v>
      </c>
      <c r="V12" s="346">
        <f t="shared" si="6"/>
        <v>2.4814835921017409E-2</v>
      </c>
      <c r="X12" s="10" t="str">
        <f>name!B9</f>
        <v>Electricity and gas</v>
      </c>
      <c r="Y12" s="11">
        <v>4.5240000000000009</v>
      </c>
      <c r="Z12" s="11">
        <v>4.2819999999999947</v>
      </c>
      <c r="AA12" s="345">
        <f t="shared" si="7"/>
        <v>-0.24200000000000621</v>
      </c>
      <c r="AB12" s="11">
        <v>1.8447745038644887</v>
      </c>
      <c r="AC12" s="345">
        <f t="shared" si="8"/>
        <v>1.6027745038644825</v>
      </c>
      <c r="AD12" s="348">
        <f t="shared" si="9"/>
        <v>2.3062623340872612E-2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25.904900656391316</v>
      </c>
      <c r="C13" s="11">
        <f t="shared" si="2"/>
        <v>26.418504108432305</v>
      </c>
      <c r="D13" s="11">
        <f t="shared" si="2"/>
        <v>0.51360345204098978</v>
      </c>
      <c r="E13" s="11">
        <f t="shared" si="2"/>
        <v>10.364205122838113</v>
      </c>
      <c r="F13" s="11">
        <f t="shared" si="2"/>
        <v>10.877808574879104</v>
      </c>
      <c r="G13" s="200">
        <f t="shared" si="3"/>
        <v>2.2689179935390991E-2</v>
      </c>
      <c r="H13" s="11"/>
      <c r="I13" s="10" t="str">
        <f>name!E9</f>
        <v>Caring, leisure and other service occupations</v>
      </c>
      <c r="J13" s="11">
        <v>118.02717882674662</v>
      </c>
      <c r="K13" s="11">
        <v>124.64648030017213</v>
      </c>
      <c r="L13" s="11">
        <v>6.6193014734254971</v>
      </c>
      <c r="M13" s="11">
        <v>66.186802209191626</v>
      </c>
      <c r="N13" s="11">
        <v>72.806103682617135</v>
      </c>
      <c r="O13" s="11"/>
      <c r="P13" s="10" t="str">
        <f>name!D10</f>
        <v>31 Science, engineering and technology associate professionals</v>
      </c>
      <c r="Q13" s="11">
        <v>19.107440218660319</v>
      </c>
      <c r="R13" s="11">
        <v>17.771625593716074</v>
      </c>
      <c r="S13" s="345">
        <f t="shared" si="4"/>
        <v>-1.3358146249442449</v>
      </c>
      <c r="T13" s="345">
        <v>6.4379320754622755</v>
      </c>
      <c r="U13" s="345">
        <f t="shared" si="5"/>
        <v>5.1021174505180307</v>
      </c>
      <c r="V13" s="346">
        <f t="shared" si="6"/>
        <v>1.9547150368691701E-2</v>
      </c>
      <c r="X13" s="10" t="str">
        <f>name!B10</f>
        <v>Water and sewerage</v>
      </c>
      <c r="Y13" s="11">
        <v>8.8609999999999864</v>
      </c>
      <c r="Z13" s="11">
        <v>9.6660000000000199</v>
      </c>
      <c r="AA13" s="345">
        <f t="shared" si="7"/>
        <v>0.80500000000003347</v>
      </c>
      <c r="AB13" s="11">
        <v>4.2577785926378322</v>
      </c>
      <c r="AC13" s="345">
        <f t="shared" si="8"/>
        <v>5.0627785926378657</v>
      </c>
      <c r="AD13" s="348">
        <f t="shared" si="9"/>
        <v>2.6504153698982069E-2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22.55117378667283</v>
      </c>
      <c r="C14" s="11">
        <f t="shared" si="2"/>
        <v>42.36945008510385</v>
      </c>
      <c r="D14" s="11">
        <f t="shared" si="2"/>
        <v>19.818276298431027</v>
      </c>
      <c r="E14" s="11">
        <f t="shared" si="2"/>
        <v>21.130217467414919</v>
      </c>
      <c r="F14" s="11">
        <f t="shared" si="2"/>
        <v>40.948493765845946</v>
      </c>
      <c r="G14" s="200">
        <f t="shared" si="3"/>
        <v>4.5061432723862538E-2</v>
      </c>
      <c r="H14" s="11"/>
      <c r="I14" s="10" t="str">
        <f>name!E10</f>
        <v>Sales and customer service occupations</v>
      </c>
      <c r="J14" s="11">
        <v>102.44754294353942</v>
      </c>
      <c r="K14" s="11">
        <v>101.70218759688362</v>
      </c>
      <c r="L14" s="11">
        <v>-0.74535534665580627</v>
      </c>
      <c r="M14" s="11">
        <v>46.689153907075458</v>
      </c>
      <c r="N14" s="11">
        <v>45.943798560419651</v>
      </c>
      <c r="O14" s="11"/>
      <c r="P14" s="10" t="str">
        <f>name!D11</f>
        <v>32 Health and social care associate professionals</v>
      </c>
      <c r="Q14" s="11">
        <v>5.8787162910205764</v>
      </c>
      <c r="R14" s="11">
        <v>8.9953638291650915</v>
      </c>
      <c r="S14" s="345">
        <f t="shared" si="4"/>
        <v>3.1166475381445151</v>
      </c>
      <c r="T14" s="345">
        <v>3.9198452214771251</v>
      </c>
      <c r="U14" s="345">
        <f t="shared" si="5"/>
        <v>7.0364927596216402</v>
      </c>
      <c r="V14" s="346">
        <f t="shared" si="6"/>
        <v>3.4646488480149618E-2</v>
      </c>
      <c r="X14" s="10" t="str">
        <f>name!B11</f>
        <v>Construction</v>
      </c>
      <c r="Y14" s="11">
        <v>82.790999999999741</v>
      </c>
      <c r="Z14" s="11">
        <v>85.736000000000118</v>
      </c>
      <c r="AA14" s="345">
        <f t="shared" si="7"/>
        <v>2.9450000000003769</v>
      </c>
      <c r="AB14" s="11">
        <v>34.477052695223726</v>
      </c>
      <c r="AC14" s="345">
        <f t="shared" si="8"/>
        <v>37.422052695224103</v>
      </c>
      <c r="AD14" s="348">
        <f t="shared" si="9"/>
        <v>2.3480970678446456E-2</v>
      </c>
    </row>
    <row r="15" spans="1:30" x14ac:dyDescent="0.2">
      <c r="A15" s="10" t="str">
        <f>name!D12</f>
        <v>33 Protective service occupations</v>
      </c>
      <c r="B15" s="11">
        <f t="shared" si="2"/>
        <v>13.787034340236369</v>
      </c>
      <c r="C15" s="11">
        <f t="shared" si="2"/>
        <v>12.086881450572781</v>
      </c>
      <c r="D15" s="11">
        <f t="shared" si="2"/>
        <v>-1.7001528896635909</v>
      </c>
      <c r="E15" s="11">
        <f t="shared" si="2"/>
        <v>3.9913883861928854</v>
      </c>
      <c r="F15" s="11">
        <f t="shared" si="2"/>
        <v>2.2912354965292936</v>
      </c>
      <c r="G15" s="200">
        <f t="shared" si="3"/>
        <v>1.7094934576898924E-2</v>
      </c>
      <c r="H15" s="11"/>
      <c r="I15" s="10" t="str">
        <f>name!E11</f>
        <v>Process, plant and machine operatives</v>
      </c>
      <c r="J15" s="11">
        <v>81.101117694518592</v>
      </c>
      <c r="K15" s="11">
        <v>76.989757389077866</v>
      </c>
      <c r="L15" s="11">
        <v>-4.1113603054407371</v>
      </c>
      <c r="M15" s="11">
        <v>37.59034595919821</v>
      </c>
      <c r="N15" s="11">
        <v>33.478985653757462</v>
      </c>
      <c r="O15" s="11"/>
      <c r="P15" s="10" t="str">
        <f>name!D12</f>
        <v>33 Protective service occupations</v>
      </c>
      <c r="Q15" s="11">
        <v>10.656864359413534</v>
      </c>
      <c r="R15" s="11">
        <v>8.5458940118870323</v>
      </c>
      <c r="S15" s="345">
        <f t="shared" si="4"/>
        <v>-2.1109703475265018</v>
      </c>
      <c r="T15" s="345">
        <v>2.5167203711867683</v>
      </c>
      <c r="U15" s="345">
        <f t="shared" si="5"/>
        <v>0.40575002366026647</v>
      </c>
      <c r="V15" s="346">
        <f t="shared" si="6"/>
        <v>1.423431954206511E-2</v>
      </c>
      <c r="X15" s="10" t="str">
        <f>name!B12</f>
        <v>Wholesale and retail trade</v>
      </c>
      <c r="Y15" s="11">
        <v>173.59199999999964</v>
      </c>
      <c r="Z15" s="11">
        <v>172.8749999999996</v>
      </c>
      <c r="AA15" s="345">
        <f t="shared" si="7"/>
        <v>-0.71700000000004138</v>
      </c>
      <c r="AB15" s="11">
        <v>78.875652535765752</v>
      </c>
      <c r="AC15" s="345">
        <f t="shared" si="8"/>
        <v>78.158652535765711</v>
      </c>
      <c r="AD15" s="348">
        <f t="shared" si="9"/>
        <v>2.5286098606284613E-2</v>
      </c>
    </row>
    <row r="16" spans="1:30" x14ac:dyDescent="0.2">
      <c r="A16" s="10" t="str">
        <f>name!D13</f>
        <v>34 Culture, media and sports occupations</v>
      </c>
      <c r="B16" s="11">
        <f t="shared" si="2"/>
        <v>18.966720505394914</v>
      </c>
      <c r="C16" s="11">
        <f t="shared" si="2"/>
        <v>17.344011825604905</v>
      </c>
      <c r="D16" s="11">
        <f t="shared" si="2"/>
        <v>-1.6227086797900097</v>
      </c>
      <c r="E16" s="11">
        <f t="shared" si="2"/>
        <v>8.1325761823155478</v>
      </c>
      <c r="F16" s="11">
        <f t="shared" si="2"/>
        <v>6.5098675025255393</v>
      </c>
      <c r="G16" s="200">
        <f t="shared" si="3"/>
        <v>2.4073319983632491E-2</v>
      </c>
      <c r="H16" s="11"/>
      <c r="I16" s="10" t="str">
        <f>name!E12</f>
        <v>Elementary occupations</v>
      </c>
      <c r="J16" s="11">
        <v>121.74420402198501</v>
      </c>
      <c r="K16" s="11">
        <v>118.15937096028797</v>
      </c>
      <c r="L16" s="11">
        <v>-3.584833061697033</v>
      </c>
      <c r="M16" s="11">
        <v>57.467784584891945</v>
      </c>
      <c r="N16" s="11">
        <v>53.882951523194912</v>
      </c>
      <c r="O16" s="11"/>
      <c r="P16" s="10" t="str">
        <f>name!D13</f>
        <v>34 Culture, media and sports occupations</v>
      </c>
      <c r="Q16" s="11">
        <v>9.0184085699943974</v>
      </c>
      <c r="R16" s="11">
        <v>7.4830175454802097</v>
      </c>
      <c r="S16" s="345">
        <f t="shared" si="4"/>
        <v>-1.5353910245141877</v>
      </c>
      <c r="T16" s="345">
        <v>3.0108106774677013</v>
      </c>
      <c r="U16" s="345">
        <f t="shared" si="5"/>
        <v>1.4754196529535135</v>
      </c>
      <c r="V16" s="346">
        <f t="shared" si="6"/>
        <v>1.9390312928168729E-2</v>
      </c>
      <c r="X16" s="10" t="str">
        <f>name!B13</f>
        <v>Transport and storage</v>
      </c>
      <c r="Y16" s="11">
        <v>64.362999999999914</v>
      </c>
      <c r="Z16" s="11">
        <v>75.917000000000016</v>
      </c>
      <c r="AA16" s="345">
        <f t="shared" si="7"/>
        <v>11.554000000000102</v>
      </c>
      <c r="AB16" s="11">
        <v>33.096757775391183</v>
      </c>
      <c r="AC16" s="345">
        <f t="shared" si="8"/>
        <v>44.650757775391284</v>
      </c>
      <c r="AD16" s="348">
        <f t="shared" si="9"/>
        <v>2.8046131692247123E-2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72.132594042209732</v>
      </c>
      <c r="C17" s="11">
        <f t="shared" si="10"/>
        <v>76.272953337435936</v>
      </c>
      <c r="D17" s="11">
        <f t="shared" si="10"/>
        <v>4.1403592952261965</v>
      </c>
      <c r="E17" s="11">
        <f t="shared" si="10"/>
        <v>34.460267527486614</v>
      </c>
      <c r="F17" s="11">
        <f t="shared" si="10"/>
        <v>38.600626822712805</v>
      </c>
      <c r="G17" s="200">
        <f t="shared" si="3"/>
        <v>2.637588130420454E-2</v>
      </c>
      <c r="H17" s="11"/>
      <c r="O17" s="11"/>
      <c r="P17" s="10" t="str">
        <f>name!D14</f>
        <v>35 Business and public service associate professionals</v>
      </c>
      <c r="Q17" s="11">
        <v>36.241670407143594</v>
      </c>
      <c r="R17" s="11">
        <v>36.148718804290759</v>
      </c>
      <c r="S17" s="345">
        <f t="shared" si="4"/>
        <v>-9.2951602852835435E-2</v>
      </c>
      <c r="T17" s="345">
        <v>13.948415140104183</v>
      </c>
      <c r="U17" s="345">
        <f t="shared" si="5"/>
        <v>13.855463537251348</v>
      </c>
      <c r="V17" s="346">
        <f t="shared" si="6"/>
        <v>2.1944510884453816E-2</v>
      </c>
      <c r="X17" s="10" t="str">
        <f>name!B14</f>
        <v>Accommodation and food</v>
      </c>
      <c r="Y17" s="11">
        <v>63.988000000000028</v>
      </c>
      <c r="Z17" s="11">
        <v>69.666000000000025</v>
      </c>
      <c r="AA17" s="345">
        <f t="shared" si="7"/>
        <v>5.6779999999999973</v>
      </c>
      <c r="AB17" s="11">
        <v>32.717445994455971</v>
      </c>
      <c r="AC17" s="345">
        <f t="shared" si="8"/>
        <v>38.395445994455969</v>
      </c>
      <c r="AD17" s="348">
        <f t="shared" si="9"/>
        <v>2.7914107201745697E-2</v>
      </c>
    </row>
    <row r="18" spans="1:30" x14ac:dyDescent="0.2">
      <c r="A18" s="10" t="str">
        <f>name!D15</f>
        <v>41 Administrative occupations</v>
      </c>
      <c r="B18" s="11">
        <f t="shared" si="10"/>
        <v>128.89786566598019</v>
      </c>
      <c r="C18" s="11">
        <f t="shared" si="10"/>
        <v>133.88824226715971</v>
      </c>
      <c r="D18" s="11">
        <f t="shared" si="10"/>
        <v>4.9903766011794906</v>
      </c>
      <c r="E18" s="11">
        <f t="shared" si="10"/>
        <v>65.517825928002537</v>
      </c>
      <c r="F18" s="11">
        <f t="shared" si="10"/>
        <v>70.508202529182029</v>
      </c>
      <c r="G18" s="200">
        <f t="shared" si="3"/>
        <v>2.777734215602301E-2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50.839463235217458</v>
      </c>
      <c r="R18" s="11">
        <v>62.278319011402324</v>
      </c>
      <c r="S18" s="345">
        <f t="shared" si="4"/>
        <v>11.438855776184866</v>
      </c>
      <c r="T18" s="345">
        <v>21.724904103030585</v>
      </c>
      <c r="U18" s="345">
        <f t="shared" si="5"/>
        <v>33.163759879215448</v>
      </c>
      <c r="V18" s="346">
        <f t="shared" si="6"/>
        <v>2.400363218422541E-2</v>
      </c>
      <c r="X18" s="10" t="str">
        <f>name!B15</f>
        <v>Media</v>
      </c>
      <c r="Y18" s="11">
        <v>7.0519999999999978</v>
      </c>
      <c r="Z18" s="11">
        <v>7.0410000000000075</v>
      </c>
      <c r="AA18" s="345">
        <f t="shared" si="7"/>
        <v>-1.0999999999990351E-2</v>
      </c>
      <c r="AB18" s="11">
        <v>3.3097636784427986</v>
      </c>
      <c r="AC18" s="345">
        <f t="shared" si="8"/>
        <v>3.2987636784428083</v>
      </c>
      <c r="AD18" s="348">
        <f t="shared" si="9"/>
        <v>2.5985977809219296E-2</v>
      </c>
    </row>
    <row r="19" spans="1:30" x14ac:dyDescent="0.2">
      <c r="A19" s="10" t="str">
        <f>name!D16</f>
        <v>42 Secretarial and related occupations</v>
      </c>
      <c r="B19" s="11">
        <f t="shared" si="10"/>
        <v>26.654604449270543</v>
      </c>
      <c r="C19" s="11">
        <f t="shared" si="10"/>
        <v>18.71749734809212</v>
      </c>
      <c r="D19" s="11">
        <f t="shared" si="10"/>
        <v>-7.937107101178424</v>
      </c>
      <c r="E19" s="11">
        <f t="shared" si="10"/>
        <v>12.182749985592372</v>
      </c>
      <c r="F19" s="11">
        <f t="shared" si="10"/>
        <v>4.2456428844139475</v>
      </c>
      <c r="G19" s="200">
        <f t="shared" si="3"/>
        <v>2.5412230403192293E-2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1.4216662705742484</v>
      </c>
      <c r="K19" s="11">
        <f t="array" ref="K19:K27">MMULT(aggregation!$B$13:$AA$21,C36:C61)</f>
        <v>2.6091403058495639</v>
      </c>
      <c r="L19" s="11">
        <f t="array" ref="L19:L27">MMULT(aggregation!$B$13:$AA$21,D36:D61)</f>
        <v>1.1874740352753155</v>
      </c>
      <c r="M19" s="11">
        <f t="array" ref="M19:M27">MMULT(aggregation!$B$13:$AA$21,E36:E61)</f>
        <v>1.25339770478923</v>
      </c>
      <c r="N19" s="11">
        <f t="array" ref="N19:N27">MMULT(aggregation!$B$13:$AA$21,F36:F61)</f>
        <v>2.4408717400645457</v>
      </c>
      <c r="O19" s="11"/>
      <c r="P19" s="10" t="str">
        <f>name!D16</f>
        <v>42 Secretarial and related occupations</v>
      </c>
      <c r="Q19" s="11">
        <v>2.0443174448455239</v>
      </c>
      <c r="R19" s="11">
        <v>2.1891175915066832</v>
      </c>
      <c r="S19" s="345">
        <f t="shared" si="4"/>
        <v>0.14480014666115926</v>
      </c>
      <c r="T19" s="345">
        <v>0.66242438101610435</v>
      </c>
      <c r="U19" s="345">
        <f t="shared" si="5"/>
        <v>0.8072245276772636</v>
      </c>
      <c r="V19" s="346">
        <f t="shared" si="6"/>
        <v>1.8888279819907039E-2</v>
      </c>
      <c r="X19" s="10" t="str">
        <f>name!B16</f>
        <v>Information technology</v>
      </c>
      <c r="Y19" s="11">
        <v>33.128999999999927</v>
      </c>
      <c r="Z19" s="11">
        <v>36.95600000000001</v>
      </c>
      <c r="AA19" s="345">
        <f t="shared" si="7"/>
        <v>3.8270000000000834</v>
      </c>
      <c r="AB19" s="11">
        <v>15.332228995203748</v>
      </c>
      <c r="AC19" s="345">
        <f t="shared" si="8"/>
        <v>19.159228995203833</v>
      </c>
      <c r="AD19" s="348">
        <f t="shared" si="9"/>
        <v>2.5681226401021551E-2</v>
      </c>
    </row>
    <row r="20" spans="1:30" x14ac:dyDescent="0.2">
      <c r="A20" s="10" t="str">
        <f>name!D17</f>
        <v>51 Skilled agricultural and related trades</v>
      </c>
      <c r="B20" s="11">
        <f t="shared" si="10"/>
        <v>10.654462517281722</v>
      </c>
      <c r="C20" s="11">
        <f t="shared" si="10"/>
        <v>11.840335590836952</v>
      </c>
      <c r="D20" s="11">
        <f t="shared" si="10"/>
        <v>1.185873073555233</v>
      </c>
      <c r="E20" s="11">
        <f t="shared" si="10"/>
        <v>6.1163732934050508</v>
      </c>
      <c r="F20" s="11">
        <f t="shared" si="10"/>
        <v>7.3022463669602837</v>
      </c>
      <c r="G20" s="200">
        <f t="shared" si="3"/>
        <v>3.0706173789139868E-2</v>
      </c>
      <c r="H20" s="11"/>
      <c r="I20" s="11" t="str">
        <f t="shared" si="11"/>
        <v>Professional occupations</v>
      </c>
      <c r="J20" s="11">
        <v>11.848830788476803</v>
      </c>
      <c r="K20" s="11">
        <v>20.287980330374833</v>
      </c>
      <c r="L20" s="11">
        <v>8.4391495418980274</v>
      </c>
      <c r="M20" s="11">
        <v>8.2970133087722342</v>
      </c>
      <c r="N20" s="11">
        <v>16.736162850670262</v>
      </c>
      <c r="O20" s="11"/>
      <c r="P20" s="10" t="str">
        <f>name!D17</f>
        <v>51 Skilled agricultural and related trades</v>
      </c>
      <c r="Q20" s="11">
        <v>8.642678365950653</v>
      </c>
      <c r="R20" s="11">
        <v>8.9038159416989195</v>
      </c>
      <c r="S20" s="345">
        <f t="shared" si="4"/>
        <v>0.26113757574826657</v>
      </c>
      <c r="T20" s="345">
        <v>4.5304188134298355</v>
      </c>
      <c r="U20" s="345">
        <f t="shared" si="5"/>
        <v>4.7915563891781021</v>
      </c>
      <c r="V20" s="346">
        <f t="shared" si="6"/>
        <v>2.8496069415463898E-2</v>
      </c>
      <c r="X20" s="10" t="str">
        <f>name!B17</f>
        <v>Finance and insurance</v>
      </c>
      <c r="Y20" s="11">
        <v>45.283999999999942</v>
      </c>
      <c r="Z20" s="11">
        <v>44.903000000000006</v>
      </c>
      <c r="AA20" s="345">
        <f t="shared" si="7"/>
        <v>-0.38099999999993628</v>
      </c>
      <c r="AB20" s="11">
        <v>22.45143665482459</v>
      </c>
      <c r="AC20" s="345">
        <f t="shared" si="8"/>
        <v>22.070436654824654</v>
      </c>
      <c r="AD20" s="348">
        <f t="shared" si="9"/>
        <v>2.7207252126737469E-2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41.687227271374802</v>
      </c>
      <c r="C21" s="11">
        <f t="shared" si="10"/>
        <v>37.068307305991567</v>
      </c>
      <c r="D21" s="11">
        <f t="shared" si="10"/>
        <v>-4.6189199653832347</v>
      </c>
      <c r="E21" s="11">
        <f t="shared" si="10"/>
        <v>14.917244522880463</v>
      </c>
      <c r="F21" s="11">
        <f t="shared" si="10"/>
        <v>10.29832455749723</v>
      </c>
      <c r="G21" s="200">
        <f t="shared" si="3"/>
        <v>2.0602235994120255E-2</v>
      </c>
      <c r="H21" s="11"/>
      <c r="I21" s="11" t="str">
        <f t="shared" si="11"/>
        <v>Associate professional occupations</v>
      </c>
      <c r="J21" s="11">
        <v>1.5893434266735116</v>
      </c>
      <c r="K21" s="11">
        <v>3.2981211536427102</v>
      </c>
      <c r="L21" s="11">
        <v>1.7087777269691982</v>
      </c>
      <c r="M21" s="11">
        <v>1.360158743039134</v>
      </c>
      <c r="N21" s="11">
        <v>3.0689364700083321</v>
      </c>
      <c r="O21" s="11"/>
      <c r="P21" s="10" t="str">
        <f>name!D18</f>
        <v>52 Skilled metal, electrical and electronic trades</v>
      </c>
      <c r="Q21" s="11">
        <v>40.70896200666234</v>
      </c>
      <c r="R21" s="11">
        <v>35.023257505821334</v>
      </c>
      <c r="S21" s="345">
        <f t="shared" si="4"/>
        <v>-5.6857045008410054</v>
      </c>
      <c r="T21" s="345">
        <v>13.928446376360798</v>
      </c>
      <c r="U21" s="345">
        <f t="shared" si="5"/>
        <v>8.2427418755197923</v>
      </c>
      <c r="V21" s="346">
        <f t="shared" si="6"/>
        <v>1.9811732788756586E-2</v>
      </c>
      <c r="X21" s="10" t="str">
        <f>name!B18</f>
        <v>Real estate</v>
      </c>
      <c r="Y21" s="11">
        <v>21.852000000000075</v>
      </c>
      <c r="Z21" s="11">
        <v>20.561000000000028</v>
      </c>
      <c r="AA21" s="345">
        <f t="shared" si="7"/>
        <v>-1.2910000000000466</v>
      </c>
      <c r="AB21" s="11">
        <v>9.9857220203366275</v>
      </c>
      <c r="AC21" s="345">
        <f t="shared" si="8"/>
        <v>8.6947220203365809</v>
      </c>
      <c r="AD21" s="348">
        <f t="shared" si="9"/>
        <v>2.5408043117652435E-2</v>
      </c>
    </row>
    <row r="22" spans="1:30" x14ac:dyDescent="0.2">
      <c r="A22" s="10" t="str">
        <f>name!D19</f>
        <v>53 Skilled construction and building trades</v>
      </c>
      <c r="B22" s="11">
        <f t="shared" si="10"/>
        <v>34.88106032172454</v>
      </c>
      <c r="C22" s="11">
        <f t="shared" si="10"/>
        <v>28.760103795852313</v>
      </c>
      <c r="D22" s="11">
        <f t="shared" si="10"/>
        <v>-6.1209565258722307</v>
      </c>
      <c r="E22" s="11">
        <f t="shared" si="10"/>
        <v>13.203645483514764</v>
      </c>
      <c r="F22" s="11">
        <f t="shared" si="10"/>
        <v>7.0826889576425334</v>
      </c>
      <c r="G22" s="200">
        <f t="shared" si="3"/>
        <v>2.1631995389965297E-2</v>
      </c>
      <c r="H22" s="11"/>
      <c r="I22" s="11" t="str">
        <f t="shared" si="11"/>
        <v>Administrative and secretarial occupations</v>
      </c>
      <c r="J22" s="11">
        <v>0.71919290192661478</v>
      </c>
      <c r="K22" s="11">
        <v>1.8054035635704746</v>
      </c>
      <c r="L22" s="11">
        <v>1.0862106616438598</v>
      </c>
      <c r="M22" s="11">
        <v>0.7364572392639841</v>
      </c>
      <c r="N22" s="11">
        <v>1.8226679009078439</v>
      </c>
      <c r="O22" s="11"/>
      <c r="P22" s="10" t="str">
        <f>name!D19</f>
        <v>53 Skilled construction and building trades</v>
      </c>
      <c r="Q22" s="11">
        <v>34.145255550900927</v>
      </c>
      <c r="R22" s="11">
        <v>28.320214521443564</v>
      </c>
      <c r="S22" s="345">
        <f t="shared" si="4"/>
        <v>-5.8250410294573634</v>
      </c>
      <c r="T22" s="345">
        <v>12.960296621556854</v>
      </c>
      <c r="U22" s="345">
        <f t="shared" si="5"/>
        <v>7.1352555920994902</v>
      </c>
      <c r="V22" s="346">
        <f t="shared" si="6"/>
        <v>2.1682878406038331E-2</v>
      </c>
      <c r="X22" s="10" t="str">
        <f>name!B19</f>
        <v>Professional services</v>
      </c>
      <c r="Y22" s="11">
        <v>94.734999999999971</v>
      </c>
      <c r="Z22" s="11">
        <v>106.00599999999993</v>
      </c>
      <c r="AA22" s="345">
        <f t="shared" si="7"/>
        <v>11.270999999999958</v>
      </c>
      <c r="AB22" s="11">
        <v>49.969259459989054</v>
      </c>
      <c r="AC22" s="345">
        <f t="shared" si="8"/>
        <v>61.240259459989012</v>
      </c>
      <c r="AD22" s="348">
        <f t="shared" si="9"/>
        <v>2.8643115305452271E-2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21.275441174454716</v>
      </c>
      <c r="C23" s="11">
        <f t="shared" si="10"/>
        <v>20.437607507361008</v>
      </c>
      <c r="D23" s="11">
        <f t="shared" si="10"/>
        <v>-0.83783366709371077</v>
      </c>
      <c r="E23" s="11">
        <f t="shared" si="10"/>
        <v>8.9149079925577315</v>
      </c>
      <c r="F23" s="11">
        <f t="shared" si="10"/>
        <v>8.0770743254640216</v>
      </c>
      <c r="G23" s="200">
        <f t="shared" si="3"/>
        <v>2.3605562854728035E-2</v>
      </c>
      <c r="H23" s="11"/>
      <c r="I23" s="11" t="str">
        <f t="shared" si="11"/>
        <v>Skilled trades occupations</v>
      </c>
      <c r="J23" s="11">
        <v>0.13230903370616171</v>
      </c>
      <c r="K23" s="11">
        <v>0.30686229837204526</v>
      </c>
      <c r="L23" s="11">
        <v>0.17455326466588356</v>
      </c>
      <c r="M23" s="11">
        <v>0.13033070299788083</v>
      </c>
      <c r="N23" s="11">
        <v>0.30488396766376435</v>
      </c>
      <c r="O23" s="11"/>
      <c r="P23" s="10" t="str">
        <f>name!D20</f>
        <v>54 Textiles, printing and other skilled trades</v>
      </c>
      <c r="Q23" s="11">
        <v>12.238063149052792</v>
      </c>
      <c r="R23" s="11">
        <v>11.626650515479186</v>
      </c>
      <c r="S23" s="345">
        <f t="shared" si="4"/>
        <v>-0.61141263357360565</v>
      </c>
      <c r="T23" s="345">
        <v>3.7868238510373908</v>
      </c>
      <c r="U23" s="345">
        <f t="shared" si="5"/>
        <v>3.1754112174637852</v>
      </c>
      <c r="V23" s="346">
        <f t="shared" si="6"/>
        <v>1.8135277724172116E-2</v>
      </c>
      <c r="X23" s="10" t="str">
        <f>name!B20</f>
        <v>Support services</v>
      </c>
      <c r="Y23" s="11">
        <v>104.05900000000015</v>
      </c>
      <c r="Z23" s="11">
        <v>118.65799999999976</v>
      </c>
      <c r="AA23" s="345">
        <f t="shared" si="7"/>
        <v>14.598999999999606</v>
      </c>
      <c r="AB23" s="11">
        <v>53.347333649798564</v>
      </c>
      <c r="AC23" s="345">
        <f t="shared" si="8"/>
        <v>67.946333649798163</v>
      </c>
      <c r="AD23" s="348">
        <f t="shared" si="9"/>
        <v>2.7975672524063411E-2</v>
      </c>
    </row>
    <row r="24" spans="1:30" x14ac:dyDescent="0.2">
      <c r="A24" s="10" t="str">
        <f>name!D21</f>
        <v>61 Caring personal service occupations</v>
      </c>
      <c r="B24" s="11">
        <f t="shared" si="10"/>
        <v>89.355877773490107</v>
      </c>
      <c r="C24" s="11">
        <f t="shared" si="10"/>
        <v>101.13191080714154</v>
      </c>
      <c r="D24" s="11">
        <f t="shared" si="10"/>
        <v>11.776033033651427</v>
      </c>
      <c r="E24" s="11">
        <f t="shared" si="10"/>
        <v>53.913437590669325</v>
      </c>
      <c r="F24" s="11">
        <f t="shared" si="10"/>
        <v>65.689470624320748</v>
      </c>
      <c r="G24" s="200">
        <f t="shared" si="3"/>
        <v>3.1973798143108967E-2</v>
      </c>
      <c r="H24" s="11"/>
      <c r="I24" s="11" t="str">
        <f t="shared" si="11"/>
        <v>Caring, leisure and other service occupations</v>
      </c>
      <c r="J24" s="11">
        <v>0.1012479195862413</v>
      </c>
      <c r="K24" s="11">
        <v>0.26272421483824632</v>
      </c>
      <c r="L24" s="11">
        <v>0.16147629525200502</v>
      </c>
      <c r="M24" s="11">
        <v>0.11684894687683113</v>
      </c>
      <c r="N24" s="11">
        <v>0.27832524212883608</v>
      </c>
      <c r="O24" s="11"/>
      <c r="P24" s="10" t="str">
        <f>name!D21</f>
        <v>61 Caring personal service occupations</v>
      </c>
      <c r="Q24" s="11">
        <v>12.407839921226879</v>
      </c>
      <c r="R24" s="11">
        <v>17.159229555692121</v>
      </c>
      <c r="S24" s="345">
        <f t="shared" si="4"/>
        <v>4.7513896344652427</v>
      </c>
      <c r="T24" s="345">
        <v>6.8037375986892634</v>
      </c>
      <c r="U24" s="345">
        <f t="shared" si="5"/>
        <v>11.555127233154506</v>
      </c>
      <c r="V24" s="346">
        <f t="shared" si="6"/>
        <v>2.9574528635776698E-2</v>
      </c>
      <c r="X24" s="10" t="str">
        <f>name!B21</f>
        <v>Public admin. and defence</v>
      </c>
      <c r="Y24" s="11">
        <v>53.466000000000037</v>
      </c>
      <c r="Z24" s="11">
        <v>53.653000000000048</v>
      </c>
      <c r="AA24" s="345">
        <f t="shared" si="7"/>
        <v>0.18700000000001182</v>
      </c>
      <c r="AB24" s="11">
        <v>26.536170596816341</v>
      </c>
      <c r="AC24" s="345">
        <f t="shared" si="8"/>
        <v>26.723170596816352</v>
      </c>
      <c r="AD24" s="348">
        <f t="shared" si="9"/>
        <v>2.7231365661347207E-2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27.388946346514366</v>
      </c>
      <c r="C25" s="11">
        <f t="shared" si="10"/>
        <v>22.485282404248963</v>
      </c>
      <c r="D25" s="11">
        <f t="shared" si="10"/>
        <v>-4.9036639422654087</v>
      </c>
      <c r="E25" s="11">
        <f t="shared" si="10"/>
        <v>11.793176592472731</v>
      </c>
      <c r="F25" s="11">
        <f t="shared" si="10"/>
        <v>6.8895126502073198</v>
      </c>
      <c r="G25" s="200">
        <f t="shared" si="3"/>
        <v>2.415929094958269E-2</v>
      </c>
      <c r="H25" s="11"/>
      <c r="I25" s="11" t="str">
        <f t="shared" si="11"/>
        <v>Sales and customer service occupations</v>
      </c>
      <c r="J25" s="11">
        <v>0.24583115734072031</v>
      </c>
      <c r="K25" s="11">
        <v>0.5423409455383873</v>
      </c>
      <c r="L25" s="11">
        <v>0.29650978819766705</v>
      </c>
      <c r="M25" s="11">
        <v>0.21663730107485443</v>
      </c>
      <c r="N25" s="11">
        <v>0.51314708927252151</v>
      </c>
      <c r="O25" s="11"/>
      <c r="P25" s="10" t="str">
        <f>name!D22</f>
        <v>62 Leisure, travel and related personal service occupations</v>
      </c>
      <c r="Q25" s="11">
        <v>8.653522399705901</v>
      </c>
      <c r="R25" s="11">
        <v>8.4520071250160065</v>
      </c>
      <c r="S25" s="345">
        <f t="shared" si="4"/>
        <v>-0.2015152746898945</v>
      </c>
      <c r="T25" s="345">
        <v>3.5766650110723197</v>
      </c>
      <c r="U25" s="345">
        <f t="shared" si="5"/>
        <v>3.3751497363824252</v>
      </c>
      <c r="V25" s="346">
        <f t="shared" si="6"/>
        <v>2.3330722307173035E-2</v>
      </c>
      <c r="X25" s="10" t="str">
        <f>name!B22</f>
        <v>Education</v>
      </c>
      <c r="Y25" s="11">
        <v>107.83400000000029</v>
      </c>
      <c r="Z25" s="11">
        <v>110.02299999999977</v>
      </c>
      <c r="AA25" s="345">
        <f t="shared" si="7"/>
        <v>2.1889999999994814</v>
      </c>
      <c r="AB25" s="11">
        <v>57.834259936486497</v>
      </c>
      <c r="AC25" s="345">
        <f t="shared" si="8"/>
        <v>60.023259936485978</v>
      </c>
      <c r="AD25" s="348">
        <f t="shared" si="9"/>
        <v>2.9039959884339828E-2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1.2823547067421526</v>
      </c>
      <c r="C26" s="11">
        <f t="shared" si="10"/>
        <v>1.0292870887816314</v>
      </c>
      <c r="D26" s="11">
        <f t="shared" si="10"/>
        <v>-0.25306761796052107</v>
      </c>
      <c r="E26" s="11">
        <f t="shared" si="10"/>
        <v>0.48018802604957989</v>
      </c>
      <c r="F26" s="11">
        <f t="shared" si="10"/>
        <v>0.22712040808905887</v>
      </c>
      <c r="G26" s="200">
        <f t="shared" si="3"/>
        <v>2.143036803120002E-2</v>
      </c>
      <c r="H26" s="11"/>
      <c r="I26" s="11" t="str">
        <f t="shared" si="11"/>
        <v>Process, plant and machine operatives</v>
      </c>
      <c r="J26" s="11">
        <v>0.14265847024914302</v>
      </c>
      <c r="K26" s="11">
        <v>0.47555021815429011</v>
      </c>
      <c r="L26" s="11">
        <v>0.33289174790514708</v>
      </c>
      <c r="M26" s="11">
        <v>0.2163389184149182</v>
      </c>
      <c r="N26" s="11">
        <v>0.54923066632006523</v>
      </c>
      <c r="O26" s="11"/>
      <c r="P26" s="10" t="str">
        <f>name!D23</f>
        <v>63 Community and civil enforcement occupations</v>
      </c>
      <c r="Q26" s="11">
        <v>1.0255030963881835</v>
      </c>
      <c r="R26" s="11">
        <v>0.7034998793160202</v>
      </c>
      <c r="S26" s="345">
        <f t="shared" si="4"/>
        <v>-0.32200321707216328</v>
      </c>
      <c r="T26" s="345">
        <v>0.27901042074494231</v>
      </c>
      <c r="U26" s="345">
        <f t="shared" si="5"/>
        <v>-4.2992796327220972E-2</v>
      </c>
      <c r="V26" s="346">
        <f t="shared" si="6"/>
        <v>1.617250653120772E-2</v>
      </c>
      <c r="X26" s="10" t="str">
        <f>name!B23</f>
        <v>Health and social work</v>
      </c>
      <c r="Y26" s="11">
        <v>159.36000000000024</v>
      </c>
      <c r="Z26" s="11">
        <v>185.60600000000008</v>
      </c>
      <c r="AA26" s="345">
        <f t="shared" si="7"/>
        <v>26.245999999999839</v>
      </c>
      <c r="AB26" s="11">
        <v>96.493954830144617</v>
      </c>
      <c r="AC26" s="345">
        <f t="shared" si="8"/>
        <v>122.73995483014446</v>
      </c>
      <c r="AD26" s="348">
        <f t="shared" si="9"/>
        <v>3.2066118437541036E-2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77.785009922909609</v>
      </c>
      <c r="C27" s="11">
        <f t="shared" si="12"/>
        <v>71.11359094376725</v>
      </c>
      <c r="D27" s="11">
        <f t="shared" si="12"/>
        <v>-6.6714189791423655</v>
      </c>
      <c r="E27" s="11">
        <f t="shared" si="12"/>
        <v>34.211238389792925</v>
      </c>
      <c r="F27" s="11">
        <f t="shared" si="12"/>
        <v>27.539819410650558</v>
      </c>
      <c r="G27" s="200">
        <f t="shared" si="3"/>
        <v>2.4598787391676868E-2</v>
      </c>
      <c r="H27" s="11"/>
      <c r="I27" s="11" t="str">
        <f t="shared" si="11"/>
        <v>Elementary occupations</v>
      </c>
      <c r="J27" s="11">
        <v>7.7456433249797299E-2</v>
      </c>
      <c r="K27" s="11">
        <v>0.17160951466128196</v>
      </c>
      <c r="L27" s="11">
        <v>9.4153081411484651E-2</v>
      </c>
      <c r="M27" s="11">
        <v>8.3051643398392785E-2</v>
      </c>
      <c r="N27" s="11">
        <v>0.17720472480987745</v>
      </c>
      <c r="O27" s="11"/>
      <c r="P27" s="10" t="str">
        <f>name!D24</f>
        <v>71 Sales occupations</v>
      </c>
      <c r="Q27" s="11">
        <v>31.90220620480477</v>
      </c>
      <c r="R27" s="11">
        <v>31.219957665316336</v>
      </c>
      <c r="S27" s="345">
        <f t="shared" si="4"/>
        <v>-0.68224853948843389</v>
      </c>
      <c r="T27" s="345">
        <v>10.612926526524491</v>
      </c>
      <c r="U27" s="345">
        <f t="shared" si="5"/>
        <v>9.9306779870360575</v>
      </c>
      <c r="V27" s="346">
        <f t="shared" si="6"/>
        <v>1.9330114067319215E-2</v>
      </c>
      <c r="X27" s="10" t="str">
        <f>name!B24</f>
        <v>Arts and entertainment</v>
      </c>
      <c r="Y27" s="11">
        <v>29.813999999999911</v>
      </c>
      <c r="Z27" s="11">
        <v>28.705000000000023</v>
      </c>
      <c r="AA27" s="345">
        <f t="shared" si="7"/>
        <v>-1.1089999999998881</v>
      </c>
      <c r="AB27" s="11">
        <v>13.561087314750152</v>
      </c>
      <c r="AC27" s="345">
        <f t="shared" si="8"/>
        <v>12.452087314750264</v>
      </c>
      <c r="AD27" s="348">
        <f t="shared" si="9"/>
        <v>2.5308775172066422E-2</v>
      </c>
    </row>
    <row r="28" spans="1:30" x14ac:dyDescent="0.2">
      <c r="A28" s="10" t="str">
        <f>name!D25</f>
        <v>72 Customer service occupations</v>
      </c>
      <c r="B28" s="11">
        <f t="shared" si="12"/>
        <v>24.662533020629805</v>
      </c>
      <c r="C28" s="11">
        <f t="shared" si="12"/>
        <v>30.588596653116369</v>
      </c>
      <c r="D28" s="11">
        <f t="shared" si="12"/>
        <v>5.9260636324865592</v>
      </c>
      <c r="E28" s="11">
        <f t="shared" si="12"/>
        <v>12.477915517282531</v>
      </c>
      <c r="F28" s="11">
        <f t="shared" si="12"/>
        <v>18.403979149769089</v>
      </c>
      <c r="G28" s="200">
        <f t="shared" si="3"/>
        <v>2.767067587719918E-2</v>
      </c>
      <c r="H28" s="11"/>
      <c r="O28" s="11"/>
      <c r="P28" s="10" t="str">
        <f>name!D25</f>
        <v>72 Customer service occupations</v>
      </c>
      <c r="Q28" s="11">
        <v>11.200874301142974</v>
      </c>
      <c r="R28" s="11">
        <v>16.085712184964148</v>
      </c>
      <c r="S28" s="345">
        <f t="shared" si="4"/>
        <v>4.8848378838211737</v>
      </c>
      <c r="T28" s="345">
        <v>4.9326061861625599</v>
      </c>
      <c r="U28" s="345">
        <f t="shared" si="5"/>
        <v>9.8174440699837326</v>
      </c>
      <c r="V28" s="346">
        <f t="shared" si="6"/>
        <v>2.4625302496983581E-2</v>
      </c>
      <c r="X28" s="10" t="str">
        <f>name!B25</f>
        <v>Other services</v>
      </c>
      <c r="Y28" s="11">
        <v>40.046999999999954</v>
      </c>
      <c r="Z28" s="11">
        <v>35.057999999999993</v>
      </c>
      <c r="AA28" s="345">
        <f t="shared" si="7"/>
        <v>-4.9889999999999617</v>
      </c>
      <c r="AB28" s="11">
        <v>18.014105666786833</v>
      </c>
      <c r="AC28" s="345">
        <f t="shared" si="8"/>
        <v>13.025105666786871</v>
      </c>
      <c r="AD28" s="348">
        <f t="shared" si="9"/>
        <v>2.5071960856353659E-2</v>
      </c>
    </row>
    <row r="29" spans="1:30" x14ac:dyDescent="0.2">
      <c r="A29" s="10" t="str">
        <f>name!D26</f>
        <v>81 Process, plant and machine operatives</v>
      </c>
      <c r="B29" s="11">
        <f t="shared" si="12"/>
        <v>37.683317808524649</v>
      </c>
      <c r="C29" s="11">
        <f t="shared" si="12"/>
        <v>35.452377445321474</v>
      </c>
      <c r="D29" s="11">
        <f t="shared" si="12"/>
        <v>-2.2309403632031763</v>
      </c>
      <c r="E29" s="11">
        <f t="shared" si="12"/>
        <v>15.022752756285906</v>
      </c>
      <c r="F29" s="11">
        <f t="shared" si="12"/>
        <v>12.791812393082726</v>
      </c>
      <c r="G29" s="200">
        <f t="shared" si="3"/>
        <v>2.2619571855838627E-2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28.087095050023709</v>
      </c>
      <c r="R29" s="11">
        <v>24.575105782152065</v>
      </c>
      <c r="S29" s="345">
        <f t="shared" si="4"/>
        <v>-3.5119892678716447</v>
      </c>
      <c r="T29" s="345">
        <v>9.4621748401041845</v>
      </c>
      <c r="U29" s="345">
        <f t="shared" si="5"/>
        <v>5.9501855722325399</v>
      </c>
      <c r="V29" s="346">
        <f t="shared" si="6"/>
        <v>1.9544794341016081E-2</v>
      </c>
      <c r="X29" s="231" t="str">
        <f>name!B3</f>
        <v>All industries</v>
      </c>
      <c r="Y29" s="34">
        <f>SUM(Y7:Y28)</f>
        <v>1222.0610000000006</v>
      </c>
      <c r="Z29" s="34">
        <f>SUM(Z7:Z28)</f>
        <v>1273.5079999999996</v>
      </c>
      <c r="AA29" s="349">
        <f t="shared" si="7"/>
        <v>51.44699999999898</v>
      </c>
      <c r="AB29" s="34">
        <f>SUM(AB7:AB28)</f>
        <v>602.44331683924611</v>
      </c>
      <c r="AC29" s="349">
        <f t="shared" si="8"/>
        <v>653.89031683924509</v>
      </c>
      <c r="AD29" s="350">
        <f t="shared" si="9"/>
        <v>2.7078096122053807E-2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43.417799885993951</v>
      </c>
      <c r="C30" s="11">
        <f t="shared" si="12"/>
        <v>41.537379943756392</v>
      </c>
      <c r="D30" s="11">
        <f t="shared" si="12"/>
        <v>-1.8804199422375607</v>
      </c>
      <c r="E30" s="11">
        <f t="shared" si="12"/>
        <v>22.567593202912303</v>
      </c>
      <c r="F30" s="11">
        <f t="shared" si="12"/>
        <v>20.687173260674736</v>
      </c>
      <c r="G30" s="200">
        <f t="shared" si="3"/>
        <v>2.8297231083635799E-2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12.517104256556177</v>
      </c>
      <c r="K30" s="11">
        <f t="array" ref="K30:K38">MMULT(aggregation!$B$13:$AA$21,C65:C90)</f>
        <v>22.406393216115802</v>
      </c>
      <c r="L30" s="11">
        <f t="array" ref="L30:L38">MMULT(aggregation!$B$13:$AA$21,D65:D90)</f>
        <v>9.8892889595596269</v>
      </c>
      <c r="M30" s="11">
        <f t="array" ref="M30:M38">MMULT(aggregation!$B$13:$AA$21,E65:E90)</f>
        <v>10.779874262430194</v>
      </c>
      <c r="N30" s="11">
        <f t="array" ref="N30:N38">MMULT(aggregation!$B$13:$AA$21,F65:F90)</f>
        <v>20.66916322198982</v>
      </c>
      <c r="O30" s="11"/>
      <c r="P30" s="10" t="str">
        <f>name!D27</f>
        <v>82 Transport and mobile machine drivers and operatives</v>
      </c>
      <c r="Q30" s="11">
        <v>41.244094995813079</v>
      </c>
      <c r="R30" s="11">
        <v>38.283295179845751</v>
      </c>
      <c r="S30" s="345">
        <f t="shared" si="4"/>
        <v>-2.9607998159673272</v>
      </c>
      <c r="T30" s="345">
        <v>20.65971119342835</v>
      </c>
      <c r="U30" s="345">
        <f t="shared" si="5"/>
        <v>17.698911377461023</v>
      </c>
      <c r="V30" s="346">
        <f t="shared" si="6"/>
        <v>2.7441345493065539E-2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20.556706199001855</v>
      </c>
      <c r="C31" s="11">
        <f t="shared" si="12"/>
        <v>41.746846239619671</v>
      </c>
      <c r="D31" s="11">
        <f t="shared" si="12"/>
        <v>21.19014004061782</v>
      </c>
      <c r="E31" s="11">
        <f t="shared" si="12"/>
        <v>17.778327648427062</v>
      </c>
      <c r="F31" s="11">
        <f t="shared" si="12"/>
        <v>38.968467689044886</v>
      </c>
      <c r="G31" s="200">
        <f t="shared" si="3"/>
        <v>4.2420207057091597E-2</v>
      </c>
      <c r="H31" s="11"/>
      <c r="I31" s="11" t="str">
        <f>I20</f>
        <v>Professional occupations</v>
      </c>
      <c r="J31" s="11">
        <v>64.256668665361204</v>
      </c>
      <c r="K31" s="11">
        <v>107.49059847234143</v>
      </c>
      <c r="L31" s="11">
        <v>43.233929806980221</v>
      </c>
      <c r="M31" s="11">
        <v>46.277838579461338</v>
      </c>
      <c r="N31" s="11">
        <v>89.51176838644156</v>
      </c>
      <c r="O31" s="11"/>
      <c r="P31" s="10" t="str">
        <f>name!D28</f>
        <v>91 Elementary trades and related occupations</v>
      </c>
      <c r="Q31" s="11">
        <v>15.637781414679871</v>
      </c>
      <c r="R31" s="11">
        <v>22.449487206953506</v>
      </c>
      <c r="S31" s="345">
        <f t="shared" si="4"/>
        <v>6.811705792273635</v>
      </c>
      <c r="T31" s="345">
        <v>7.0173251308907316</v>
      </c>
      <c r="U31" s="345">
        <f t="shared" si="5"/>
        <v>13.829030923164368</v>
      </c>
      <c r="V31" s="346">
        <f t="shared" si="6"/>
        <v>2.5020925276942441E-2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101.18749782298316</v>
      </c>
      <c r="C32" s="11">
        <f t="shared" si="12"/>
        <v>76.412524720668301</v>
      </c>
      <c r="D32" s="11">
        <f t="shared" si="12"/>
        <v>-24.774973102314853</v>
      </c>
      <c r="E32" s="11">
        <f t="shared" si="12"/>
        <v>39.689456936464879</v>
      </c>
      <c r="F32" s="11">
        <f t="shared" si="12"/>
        <v>14.914483834150026</v>
      </c>
      <c r="G32" s="200">
        <f t="shared" ref="G32" si="13">IF(B32&gt;0,(1+(E32/B32))^(1/($C$6-$B$6))-1,0)</f>
        <v>2.2305914122894066E-2</v>
      </c>
      <c r="H32" s="11"/>
      <c r="I32" s="11" t="str">
        <f>I21</f>
        <v>Associate professional occupations</v>
      </c>
      <c r="J32" s="11">
        <v>16.583557501487206</v>
      </c>
      <c r="K32" s="11">
        <v>33.673420956042904</v>
      </c>
      <c r="L32" s="11">
        <v>17.089863454555694</v>
      </c>
      <c r="M32" s="11">
        <v>14.206202754784329</v>
      </c>
      <c r="N32" s="11">
        <v>31.296066209340022</v>
      </c>
      <c r="O32" s="11"/>
      <c r="P32" s="10" t="str">
        <f>name!D29</f>
        <v>92 Elementary administration and service occupations</v>
      </c>
      <c r="Q32" s="11">
        <v>52.649407406845157</v>
      </c>
      <c r="R32" s="11">
        <v>46.540829762641543</v>
      </c>
      <c r="S32" s="345">
        <f t="shared" ref="S32" si="14">R32-Q32</f>
        <v>-6.1085776442036135</v>
      </c>
      <c r="T32" s="345">
        <v>19.715713179890685</v>
      </c>
      <c r="U32" s="345">
        <f>SUM(S32:T32)</f>
        <v>13.607135535687071</v>
      </c>
      <c r="V32" s="346">
        <f t="shared" ref="V32" si="15">IF(Q32&gt;0,(1+(T32/Q32))^(1/($C$6-$B$6))-1,0)</f>
        <v>2.1431045025906315E-2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1222.0609999999999</v>
      </c>
      <c r="C33" s="11">
        <f>SUM(C62,C91,C120,C149,C178,C207,C236,C265,C294)</f>
        <v>1273.5079999999994</v>
      </c>
      <c r="D33" s="11">
        <f t="shared" si="12"/>
        <v>51.446999999999491</v>
      </c>
      <c r="E33" s="11">
        <f t="shared" si="12"/>
        <v>602.44331683924622</v>
      </c>
      <c r="F33" s="11">
        <f t="shared" si="12"/>
        <v>653.89031683924554</v>
      </c>
      <c r="G33" s="200">
        <f t="shared" si="3"/>
        <v>2.7078096122053807E-2</v>
      </c>
      <c r="H33" s="11"/>
      <c r="I33" s="11" t="str">
        <f>I22</f>
        <v>Administrative and secretarial occupations</v>
      </c>
      <c r="J33" s="11">
        <v>8.0072012490975624</v>
      </c>
      <c r="K33" s="11">
        <v>18.6715153033531</v>
      </c>
      <c r="L33" s="11">
        <v>10.66431405425554</v>
      </c>
      <c r="M33" s="11">
        <v>8.2698236829872727</v>
      </c>
      <c r="N33" s="11">
        <v>18.934137737242814</v>
      </c>
      <c r="O33" s="11"/>
      <c r="P33" s="10" t="str">
        <f>name!D3</f>
        <v>All occupations</v>
      </c>
      <c r="Q33" s="11">
        <f>SUM(Q7:Q32)</f>
        <v>636.43283407023989</v>
      </c>
      <c r="R33" s="11">
        <f>SUM(R7:R32)</f>
        <v>654.1337646693928</v>
      </c>
      <c r="S33" s="345">
        <f>R33-Q33</f>
        <v>17.700930599152912</v>
      </c>
      <c r="T33" s="11">
        <f>SUM(T7:T32)</f>
        <v>258.32212568845966</v>
      </c>
      <c r="U33" s="345">
        <f>SUM(S33:T33)</f>
        <v>276.02305628761258</v>
      </c>
      <c r="V33" s="346">
        <f t="shared" si="6"/>
        <v>2.2971267722084798E-2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1.858525070785721</v>
      </c>
      <c r="K34" s="11">
        <v>4.2248300929826943</v>
      </c>
      <c r="L34" s="11">
        <v>2.3663050221969733</v>
      </c>
      <c r="M34" s="11">
        <v>1.865656931808398</v>
      </c>
      <c r="N34" s="11">
        <v>4.2319619540053717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3.3630640754567289</v>
      </c>
      <c r="K35" s="11">
        <v>8.5018584449023322</v>
      </c>
      <c r="L35" s="11">
        <v>5.1387943694456037</v>
      </c>
      <c r="M35" s="11">
        <v>3.9178561803767642</v>
      </c>
      <c r="N35" s="11">
        <v>9.0566505498223666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0.99664539039755318</v>
      </c>
      <c r="C36" s="11">
        <v>1.740206346491953</v>
      </c>
      <c r="D36" s="11">
        <f>C36-B36</f>
        <v>0.74356095609439987</v>
      </c>
      <c r="E36" s="11">
        <v>0.80284049987852735</v>
      </c>
      <c r="F36" s="11">
        <f>SUM(D36:E36)</f>
        <v>1.5464014559729273</v>
      </c>
      <c r="G36" s="200">
        <f>IF(B36&gt;0,(1+(E36/B36))^(1/($C$6-$B$6))-1,0)</f>
        <v>4.0176853807616597E-2</v>
      </c>
      <c r="I36" s="11" t="str">
        <f t="shared" si="17"/>
        <v>Sales and customer service occupations</v>
      </c>
      <c r="J36" s="11">
        <v>2.9441898167120457</v>
      </c>
      <c r="K36" s="11">
        <v>7.0990185302844404</v>
      </c>
      <c r="L36" s="11">
        <v>4.1548287135723942</v>
      </c>
      <c r="M36" s="11">
        <v>2.821044491680146</v>
      </c>
      <c r="N36" s="11">
        <v>6.9758732052525412</v>
      </c>
      <c r="P36" s="10" t="str">
        <f>name!D4</f>
        <v>11 Corporate managers and directors</v>
      </c>
      <c r="Q36" s="11">
        <v>29.954504214843492</v>
      </c>
      <c r="R36" s="11">
        <v>34.723240413792595</v>
      </c>
      <c r="S36" s="345">
        <f>R36-Q36</f>
        <v>4.7687361989491031</v>
      </c>
      <c r="T36" s="345">
        <v>18.739147607854857</v>
      </c>
      <c r="U36" s="345">
        <f>SUM(S36:T36)</f>
        <v>23.50788380680396</v>
      </c>
      <c r="V36" s="346">
        <f>IF(Q36&gt;0,(1+(T36/Q36))^(1/($C$6-$B$6))-1,0)</f>
        <v>3.2921571585526888E-2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0.42502088017669515</v>
      </c>
      <c r="C37" s="11">
        <v>0.86893395935761075</v>
      </c>
      <c r="D37" s="11">
        <f t="shared" ref="D37:D60" si="25">C37-B37</f>
        <v>0.4439130791809156</v>
      </c>
      <c r="E37" s="11">
        <v>0.45055720491070261</v>
      </c>
      <c r="F37" s="11">
        <f t="shared" ref="F37:F60" si="26">SUM(D37:E37)</f>
        <v>0.89447028409161822</v>
      </c>
      <c r="G37" s="200">
        <f t="shared" ref="G37:G62" si="27">IF(B37&gt;0,(1+(E37/B37))^(1/($C$6-$B$6))-1,0)</f>
        <v>4.9362743832831679E-2</v>
      </c>
      <c r="I37" s="11" t="str">
        <f t="shared" si="17"/>
        <v>Process, plant and machine operatives</v>
      </c>
      <c r="J37" s="11">
        <v>0.98509423695182163</v>
      </c>
      <c r="K37" s="11">
        <v>2.6210144086162357</v>
      </c>
      <c r="L37" s="11">
        <v>1.6359201716644143</v>
      </c>
      <c r="M37" s="11">
        <v>1.2228982036834379</v>
      </c>
      <c r="N37" s="11">
        <v>2.8588183753478518</v>
      </c>
      <c r="P37" s="10" t="str">
        <f>name!D5</f>
        <v>12 Other managers and proprietors</v>
      </c>
      <c r="Q37" s="11">
        <v>16.744812497753422</v>
      </c>
      <c r="R37" s="11">
        <v>16.530441081427767</v>
      </c>
      <c r="S37" s="345">
        <f t="shared" ref="S37:S60" si="28">R37-Q37</f>
        <v>-0.21437141632565471</v>
      </c>
      <c r="T37" s="345">
        <v>10.044216319148006</v>
      </c>
      <c r="U37" s="345">
        <f t="shared" ref="U37:U60" si="29">SUM(S37:T37)</f>
        <v>9.8298449028223516</v>
      </c>
      <c r="V37" s="346">
        <f t="shared" ref="V37:V62" si="30">IF(Q37&gt;0,(1+(T37/Q37))^(1/($C$6-$B$6))-1,0)</f>
        <v>3.1822780682291052E-2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2.8941972864200656</v>
      </c>
      <c r="C38" s="11">
        <v>5.7958978152314709</v>
      </c>
      <c r="D38" s="11">
        <f t="shared" si="25"/>
        <v>2.9017005288114053</v>
      </c>
      <c r="E38" s="11">
        <v>1.9680877897748401</v>
      </c>
      <c r="F38" s="11">
        <f t="shared" si="26"/>
        <v>4.8697883185862452</v>
      </c>
      <c r="G38" s="200">
        <f t="shared" si="27"/>
        <v>3.5191790172115489E-2</v>
      </c>
      <c r="I38" s="11" t="str">
        <f t="shared" si="17"/>
        <v>Elementary occupations</v>
      </c>
      <c r="J38" s="11">
        <v>1.8458238475170969</v>
      </c>
      <c r="K38" s="11">
        <v>4.589339266234882</v>
      </c>
      <c r="L38" s="11">
        <v>2.7435154187177848</v>
      </c>
      <c r="M38" s="11">
        <v>2.1517316384386564</v>
      </c>
      <c r="N38" s="11">
        <v>4.8952470571564408</v>
      </c>
      <c r="P38" s="10" t="str">
        <f>name!D6</f>
        <v>21 Science, research, engineering and technology professionals</v>
      </c>
      <c r="Q38" s="11">
        <v>15.551008076629481</v>
      </c>
      <c r="R38" s="11">
        <v>26.267719921498895</v>
      </c>
      <c r="S38" s="345">
        <f t="shared" si="28"/>
        <v>10.716711844869414</v>
      </c>
      <c r="T38" s="345">
        <v>11.543247737782385</v>
      </c>
      <c r="U38" s="345">
        <f t="shared" si="29"/>
        <v>22.259959582651799</v>
      </c>
      <c r="V38" s="346">
        <f t="shared" si="30"/>
        <v>3.7706599364836002E-2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3.2554893356073391</v>
      </c>
      <c r="C39" s="11">
        <v>6.0955087273936988</v>
      </c>
      <c r="D39" s="11">
        <f t="shared" si="25"/>
        <v>2.8400193917863596</v>
      </c>
      <c r="E39" s="11">
        <v>2.5320469067422868</v>
      </c>
      <c r="F39" s="11">
        <f t="shared" si="26"/>
        <v>5.3720662985286465</v>
      </c>
      <c r="G39" s="200">
        <f t="shared" si="27"/>
        <v>3.910275538798591E-2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37.788517861255265</v>
      </c>
      <c r="R39" s="11">
        <v>40.798376328389104</v>
      </c>
      <c r="S39" s="345">
        <f t="shared" si="28"/>
        <v>3.0098584671338386</v>
      </c>
      <c r="T39" s="345">
        <v>22.73540502340424</v>
      </c>
      <c r="U39" s="345">
        <f t="shared" si="29"/>
        <v>25.745263490538079</v>
      </c>
      <c r="V39" s="346">
        <f t="shared" si="30"/>
        <v>3.1900479019817851E-2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4.4426662167576767</v>
      </c>
      <c r="C40" s="11">
        <v>6.0572578690722789</v>
      </c>
      <c r="D40" s="11">
        <f>C40-B40</f>
        <v>1.6145916523146022</v>
      </c>
      <c r="E40" s="11">
        <v>2.784107612264294</v>
      </c>
      <c r="F40" s="11">
        <f>SUM(D40:E40)</f>
        <v>4.3986992645788963</v>
      </c>
      <c r="G40" s="200">
        <f>IF(B40&gt;0,(1+(E40/B40))^(1/($C$6-$B$6))-1,0)</f>
        <v>3.2967644810731223E-2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39.588155197193885</v>
      </c>
      <c r="R40" s="11">
        <v>41.486102428729453</v>
      </c>
      <c r="S40" s="345">
        <f t="shared" si="28"/>
        <v>1.8979472315355679</v>
      </c>
      <c r="T40" s="345">
        <v>21.936355280081912</v>
      </c>
      <c r="U40" s="345">
        <f t="shared" si="29"/>
        <v>23.83430251161748</v>
      </c>
      <c r="V40" s="346">
        <f t="shared" si="30"/>
        <v>2.9829970909860171E-2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1.2564779496917207</v>
      </c>
      <c r="C41" s="11">
        <v>2.3393159186773813</v>
      </c>
      <c r="D41" s="11">
        <f t="shared" si="25"/>
        <v>1.0828379689856606</v>
      </c>
      <c r="E41" s="11">
        <v>1.0127709999908134</v>
      </c>
      <c r="F41" s="11">
        <f t="shared" si="26"/>
        <v>2.0956089689764741</v>
      </c>
      <c r="G41" s="200">
        <f t="shared" si="27"/>
        <v>4.0195933059542277E-2</v>
      </c>
      <c r="I41" s="11" t="str">
        <f>I30</f>
        <v>Managers, directors and senior officials</v>
      </c>
      <c r="J41" s="11">
        <f t="array" ref="J41:J49">MMULT(aggregation!$B$13:$AA$21,B94:B119)</f>
        <v>31.095886504526618</v>
      </c>
      <c r="K41" s="11">
        <f t="array" ref="K41:K49">MMULT(aggregation!$B$13:$AA$21,C94:C119)</f>
        <v>38.057938989932175</v>
      </c>
      <c r="L41" s="11">
        <f t="array" ref="L41:L49">MMULT(aggregation!$B$13:$AA$21,D94:D119)</f>
        <v>6.9620524854055557</v>
      </c>
      <c r="M41" s="11">
        <f t="array" ref="M41:M49">MMULT(aggregation!$B$13:$AA$21,E94:E119)</f>
        <v>20.506409417651703</v>
      </c>
      <c r="N41" s="11">
        <f t="array" ref="N41:N49">MMULT(aggregation!$B$13:$AA$21,F94:F119)</f>
        <v>27.468461903057261</v>
      </c>
      <c r="P41" s="10" t="str">
        <f>name!D9</f>
        <v>24 Business, media and public service professionals</v>
      </c>
      <c r="Q41" s="11">
        <v>37.618204253795597</v>
      </c>
      <c r="R41" s="11">
        <v>45.621783501692398</v>
      </c>
      <c r="S41" s="345">
        <f t="shared" si="28"/>
        <v>8.003579247896802</v>
      </c>
      <c r="T41" s="345">
        <v>22.744238349593942</v>
      </c>
      <c r="U41" s="345">
        <f t="shared" si="29"/>
        <v>30.747817597490744</v>
      </c>
      <c r="V41" s="346">
        <f t="shared" si="30"/>
        <v>3.2027451945366936E-2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0.43259353432377334</v>
      </c>
      <c r="C42" s="11">
        <v>0.8969196272331984</v>
      </c>
      <c r="D42" s="11">
        <f t="shared" si="25"/>
        <v>0.46432609290942506</v>
      </c>
      <c r="E42" s="11">
        <v>0.34440599585416348</v>
      </c>
      <c r="F42" s="11">
        <f t="shared" si="26"/>
        <v>0.80873208876358849</v>
      </c>
      <c r="G42" s="200">
        <f t="shared" si="27"/>
        <v>3.9814929823926981E-2</v>
      </c>
      <c r="I42" s="11" t="str">
        <f>I31</f>
        <v>Professional occupations</v>
      </c>
      <c r="J42" s="11">
        <v>86.09219682780035</v>
      </c>
      <c r="K42" s="11">
        <v>93.900513395595055</v>
      </c>
      <c r="L42" s="11">
        <v>7.8083165677947033</v>
      </c>
      <c r="M42" s="11">
        <v>44.478153318615</v>
      </c>
      <c r="N42" s="11">
        <v>52.286469886409705</v>
      </c>
      <c r="P42" s="10" t="str">
        <f>name!D10</f>
        <v>31 Science, engineering and technology associate professionals</v>
      </c>
      <c r="Q42" s="11">
        <v>6.797460437730976</v>
      </c>
      <c r="R42" s="11">
        <v>8.6468785147161871</v>
      </c>
      <c r="S42" s="345">
        <f t="shared" si="28"/>
        <v>1.8494180769852111</v>
      </c>
      <c r="T42" s="345">
        <v>3.9262730473758367</v>
      </c>
      <c r="U42" s="345">
        <f t="shared" si="29"/>
        <v>5.7756911243610478</v>
      </c>
      <c r="V42" s="346">
        <f t="shared" si="30"/>
        <v>3.0860632995668658E-2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7.5965169318777129E-2</v>
      </c>
      <c r="C43" s="11">
        <v>0.28663656950123173</v>
      </c>
      <c r="D43" s="11">
        <f t="shared" si="25"/>
        <v>0.21067140018245462</v>
      </c>
      <c r="E43" s="11">
        <v>0.12298688349288552</v>
      </c>
      <c r="F43" s="11">
        <f t="shared" si="26"/>
        <v>0.33365828367534012</v>
      </c>
      <c r="G43" s="200">
        <f t="shared" si="27"/>
        <v>6.6290633492781081E-2</v>
      </c>
      <c r="I43" s="11" t="str">
        <f>I32</f>
        <v>Associate professional occupations</v>
      </c>
      <c r="J43" s="11">
        <v>40.646335950167781</v>
      </c>
      <c r="K43" s="11">
        <v>53.838061604664055</v>
      </c>
      <c r="L43" s="11">
        <v>13.191725654496276</v>
      </c>
      <c r="M43" s="11">
        <v>25.527462760168692</v>
      </c>
      <c r="N43" s="11">
        <v>38.71918841466497</v>
      </c>
      <c r="P43" s="10" t="str">
        <f>name!D11</f>
        <v>32 Health and social care associate professionals</v>
      </c>
      <c r="Q43" s="11">
        <v>16.672457495652271</v>
      </c>
      <c r="R43" s="11">
        <v>33.374086255938764</v>
      </c>
      <c r="S43" s="345">
        <f t="shared" si="28"/>
        <v>16.701628760286493</v>
      </c>
      <c r="T43" s="345">
        <v>17.210372245937791</v>
      </c>
      <c r="U43" s="345">
        <f t="shared" si="29"/>
        <v>33.912001006224287</v>
      </c>
      <c r="V43" s="346">
        <f t="shared" si="30"/>
        <v>4.8412049373488308E-2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4.2116744472387585E-2</v>
      </c>
      <c r="C44" s="11">
        <v>7.7910624165185446E-2</v>
      </c>
      <c r="D44" s="11">
        <f t="shared" si="25"/>
        <v>3.5793879692797861E-2</v>
      </c>
      <c r="E44" s="11">
        <v>2.3826348101554665E-2</v>
      </c>
      <c r="F44" s="11">
        <f t="shared" si="26"/>
        <v>5.9620227794352526E-2</v>
      </c>
      <c r="G44" s="200">
        <f t="shared" si="27"/>
        <v>3.0340966523120239E-2</v>
      </c>
      <c r="I44" s="11" t="str">
        <f>I33</f>
        <v>Administrative and secretarial occupations</v>
      </c>
      <c r="J44" s="11">
        <v>27.29393219293538</v>
      </c>
      <c r="K44" s="11">
        <v>43.192809235927001</v>
      </c>
      <c r="L44" s="11">
        <v>15.898877042991625</v>
      </c>
      <c r="M44" s="11">
        <v>20.746377125402454</v>
      </c>
      <c r="N44" s="11">
        <v>36.645254168394082</v>
      </c>
      <c r="P44" s="10" t="str">
        <f>name!D12</f>
        <v>33 Protective service occupations</v>
      </c>
      <c r="Q44" s="11">
        <v>3.1301699808228447</v>
      </c>
      <c r="R44" s="11">
        <v>3.5409874386857298</v>
      </c>
      <c r="S44" s="345">
        <f t="shared" si="28"/>
        <v>0.41081745786288515</v>
      </c>
      <c r="T44" s="345">
        <v>1.4746680150061173</v>
      </c>
      <c r="U44" s="345">
        <f t="shared" si="29"/>
        <v>1.8854854728690025</v>
      </c>
      <c r="V44" s="346">
        <f t="shared" si="30"/>
        <v>2.6068674376412471E-2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0.3199703125873844</v>
      </c>
      <c r="C45" s="11">
        <v>0.59076568797993867</v>
      </c>
      <c r="D45" s="11">
        <f t="shared" ref="D45:D46" si="31">C45-B45</f>
        <v>0.27079537539255427</v>
      </c>
      <c r="E45" s="11">
        <v>0.27118509172099087</v>
      </c>
      <c r="F45" s="11">
        <f t="shared" ref="F45:F46" si="32">SUM(D45:E45)</f>
        <v>0.54198046711354508</v>
      </c>
      <c r="G45" s="200">
        <f t="shared" si="27"/>
        <v>4.1772283004180455E-2</v>
      </c>
      <c r="I45" s="11" t="str">
        <f t="shared" ref="I45:I49" si="33">I34</f>
        <v>Skilled trades occupations</v>
      </c>
      <c r="J45" s="11">
        <v>5.9279524929239056</v>
      </c>
      <c r="K45" s="11">
        <v>9.6389302232470868</v>
      </c>
      <c r="L45" s="11">
        <v>3.7109777303231803</v>
      </c>
      <c r="M45" s="11">
        <v>4.5714481962992686</v>
      </c>
      <c r="N45" s="11">
        <v>8.282425926622448</v>
      </c>
      <c r="P45" s="10" t="str">
        <f>name!D13</f>
        <v>34 Culture, media and sports occupations</v>
      </c>
      <c r="Q45" s="11">
        <v>9.948311935400513</v>
      </c>
      <c r="R45" s="11">
        <v>9.8609942801247037</v>
      </c>
      <c r="S45" s="345">
        <f t="shared" si="28"/>
        <v>-8.7317655275809258E-2</v>
      </c>
      <c r="T45" s="345">
        <v>5.1217655048478479</v>
      </c>
      <c r="U45" s="345">
        <f t="shared" si="29"/>
        <v>5.0344478495720386</v>
      </c>
      <c r="V45" s="346">
        <f t="shared" si="30"/>
        <v>2.8074071013438395E-2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0.71869766597118911</v>
      </c>
      <c r="C46" s="11">
        <v>1.4458886447631556</v>
      </c>
      <c r="D46" s="11">
        <f t="shared" si="31"/>
        <v>0.72719097879196648</v>
      </c>
      <c r="E46" s="11">
        <v>0.59775442386953936</v>
      </c>
      <c r="F46" s="11">
        <f t="shared" si="32"/>
        <v>1.324945402661506</v>
      </c>
      <c r="G46" s="200">
        <f t="shared" si="27"/>
        <v>4.1175455542494799E-2</v>
      </c>
      <c r="I46" s="11" t="str">
        <f t="shared" si="33"/>
        <v>Caring, leisure and other service occupations</v>
      </c>
      <c r="J46" s="11">
        <v>11.735399337202347</v>
      </c>
      <c r="K46" s="11">
        <v>17.372547866806151</v>
      </c>
      <c r="L46" s="11">
        <v>5.6371485296038042</v>
      </c>
      <c r="M46" s="11">
        <v>9.8919191852537978</v>
      </c>
      <c r="N46" s="11">
        <v>15.529067714857602</v>
      </c>
      <c r="P46" s="10" t="str">
        <f>name!D14</f>
        <v>35 Business and public service associate professionals</v>
      </c>
      <c r="Q46" s="11">
        <v>35.890923635066123</v>
      </c>
      <c r="R46" s="11">
        <v>40.124234533145255</v>
      </c>
      <c r="S46" s="345">
        <f t="shared" si="28"/>
        <v>4.2333108980791323</v>
      </c>
      <c r="T46" s="345">
        <v>20.511852387382433</v>
      </c>
      <c r="U46" s="345">
        <f t="shared" si="29"/>
        <v>24.745163285461565</v>
      </c>
      <c r="V46" s="346">
        <f t="shared" si="30"/>
        <v>3.0594268772102806E-2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0.67924876625509278</v>
      </c>
      <c r="C47" s="11">
        <v>1.6698505124419527</v>
      </c>
      <c r="D47" s="11">
        <f t="shared" si="25"/>
        <v>0.99060174618685992</v>
      </c>
      <c r="E47" s="11">
        <v>0.67848659569459213</v>
      </c>
      <c r="F47" s="11">
        <f t="shared" si="26"/>
        <v>1.6690883418814519</v>
      </c>
      <c r="G47" s="200">
        <f t="shared" si="27"/>
        <v>4.7254941014114538E-2</v>
      </c>
      <c r="I47" s="11" t="str">
        <f t="shared" si="33"/>
        <v>Sales and customer service occupations</v>
      </c>
      <c r="J47" s="11">
        <v>12.400674962251145</v>
      </c>
      <c r="K47" s="11">
        <v>19.368184344903714</v>
      </c>
      <c r="L47" s="11">
        <v>6.9675093826525671</v>
      </c>
      <c r="M47" s="11">
        <v>8.8104685154979556</v>
      </c>
      <c r="N47" s="11">
        <v>15.777977898150525</v>
      </c>
      <c r="P47" s="10" t="str">
        <f>name!D15</f>
        <v>41 Administrative occupations</v>
      </c>
      <c r="Q47" s="11">
        <v>78.058402430762726</v>
      </c>
      <c r="R47" s="11">
        <v>71.609923255757352</v>
      </c>
      <c r="S47" s="345">
        <f t="shared" si="28"/>
        <v>-6.4484791750053745</v>
      </c>
      <c r="T47" s="345">
        <v>43.792921824971963</v>
      </c>
      <c r="U47" s="345">
        <f t="shared" si="29"/>
        <v>37.344442649966588</v>
      </c>
      <c r="V47" s="346">
        <f t="shared" si="30"/>
        <v>3.0134754696699462E-2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3.9944135671521962E-2</v>
      </c>
      <c r="C48" s="11">
        <v>0.13555305112852187</v>
      </c>
      <c r="D48" s="11">
        <f t="shared" si="25"/>
        <v>9.5608915456999899E-2</v>
      </c>
      <c r="E48" s="11">
        <v>5.7970643569391973E-2</v>
      </c>
      <c r="F48" s="11">
        <f t="shared" si="26"/>
        <v>0.15357955902639187</v>
      </c>
      <c r="G48" s="200">
        <f t="shared" si="27"/>
        <v>6.1596997126629249E-2</v>
      </c>
      <c r="I48" s="11" t="str">
        <f t="shared" si="33"/>
        <v>Process, plant and machine operatives</v>
      </c>
      <c r="J48" s="11">
        <v>3.1930233236082328</v>
      </c>
      <c r="K48" s="11">
        <v>6.6792323754675422</v>
      </c>
      <c r="L48" s="11">
        <v>3.4862090518593103</v>
      </c>
      <c r="M48" s="11">
        <v>3.2763581096937013</v>
      </c>
      <c r="N48" s="11">
        <v>6.7625671615530116</v>
      </c>
      <c r="P48" s="10" t="str">
        <f>name!D16</f>
        <v>42 Secretarial and related occupations</v>
      </c>
      <c r="Q48" s="11">
        <v>24.610287004425029</v>
      </c>
      <c r="R48" s="11">
        <v>16.52837975658543</v>
      </c>
      <c r="S48" s="345">
        <f t="shared" si="28"/>
        <v>-8.0819072478395988</v>
      </c>
      <c r="T48" s="345">
        <v>11.520325604576266</v>
      </c>
      <c r="U48" s="345">
        <f t="shared" si="29"/>
        <v>3.4384183567366673</v>
      </c>
      <c r="V48" s="346">
        <f t="shared" si="30"/>
        <v>2.5928850942603443E-2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1.6694968572041679E-2</v>
      </c>
      <c r="C49" s="11">
        <v>4.1928557036614453E-2</v>
      </c>
      <c r="D49" s="11">
        <f t="shared" si="25"/>
        <v>2.5233588464572774E-2</v>
      </c>
      <c r="E49" s="11">
        <v>1.8733161362292125E-2</v>
      </c>
      <c r="F49" s="11">
        <f t="shared" si="26"/>
        <v>4.3966749826864895E-2</v>
      </c>
      <c r="G49" s="200">
        <f t="shared" si="27"/>
        <v>5.1439225208892658E-2</v>
      </c>
      <c r="I49" s="11" t="str">
        <f t="shared" si="33"/>
        <v>Elementary occupations</v>
      </c>
      <c r="J49" s="11">
        <v>7.2579084713279274</v>
      </c>
      <c r="K49" s="11">
        <v>12.236021720275415</v>
      </c>
      <c r="L49" s="11">
        <v>4.978113248947488</v>
      </c>
      <c r="M49" s="11">
        <v>6.6842856948444718</v>
      </c>
      <c r="N49" s="11">
        <v>11.66239894379196</v>
      </c>
      <c r="P49" s="10" t="str">
        <f>name!D17</f>
        <v>51 Skilled agricultural and related trades</v>
      </c>
      <c r="Q49" s="11">
        <v>2.0117841513310748</v>
      </c>
      <c r="R49" s="11">
        <v>2.936519649138039</v>
      </c>
      <c r="S49" s="345">
        <f t="shared" si="28"/>
        <v>0.92473549780696418</v>
      </c>
      <c r="T49" s="345">
        <v>1.5859544799752152</v>
      </c>
      <c r="U49" s="345">
        <f t="shared" si="29"/>
        <v>2.5106899777821794</v>
      </c>
      <c r="V49" s="346">
        <f t="shared" si="30"/>
        <v>3.9512896778596041E-2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3.1736149268888118E-2</v>
      </c>
      <c r="C50" s="11">
        <v>5.8459699883894149E-2</v>
      </c>
      <c r="D50" s="11">
        <f t="shared" si="25"/>
        <v>2.6723550615006031E-2</v>
      </c>
      <c r="E50" s="11">
        <v>2.3452350948654752E-2</v>
      </c>
      <c r="F50" s="11">
        <f t="shared" si="26"/>
        <v>5.017590156366078E-2</v>
      </c>
      <c r="G50" s="200">
        <f t="shared" si="27"/>
        <v>3.7575298858357753E-2</v>
      </c>
      <c r="O50" s="71"/>
      <c r="P50" s="10" t="str">
        <f>name!D18</f>
        <v>52 Skilled metal, electrical and electronic trades</v>
      </c>
      <c r="Q50" s="11">
        <v>0.97826526471250752</v>
      </c>
      <c r="R50" s="11">
        <v>2.0450498001702564</v>
      </c>
      <c r="S50" s="345">
        <f t="shared" si="28"/>
        <v>1.066784535457749</v>
      </c>
      <c r="T50" s="345">
        <v>0.98879814651966336</v>
      </c>
      <c r="U50" s="345">
        <f t="shared" si="29"/>
        <v>2.0555826819774126</v>
      </c>
      <c r="V50" s="346">
        <f t="shared" si="30"/>
        <v>4.7669052075392404E-2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9.3710484165917263E-3</v>
      </c>
      <c r="C51" s="11">
        <v>1.7908149025558703E-2</v>
      </c>
      <c r="D51" s="11">
        <f t="shared" ref="D51" si="34">C51-B51</f>
        <v>8.5371006089669764E-3</v>
      </c>
      <c r="E51" s="11">
        <v>8.4870085287844614E-3</v>
      </c>
      <c r="F51" s="11">
        <f t="shared" ref="F51" si="35">SUM(D51:E51)</f>
        <v>1.7024109137751438E-2</v>
      </c>
      <c r="G51" s="200">
        <f t="shared" si="27"/>
        <v>4.3926049362091657E-2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0.73580477082359008</v>
      </c>
      <c r="R51" s="11">
        <v>0.43988927440873132</v>
      </c>
      <c r="S51" s="345">
        <f t="shared" si="28"/>
        <v>-0.29591549641485876</v>
      </c>
      <c r="T51" s="345">
        <v>0.24334886195790878</v>
      </c>
      <c r="U51" s="345">
        <f t="shared" si="29"/>
        <v>-5.2566634456949979E-2</v>
      </c>
      <c r="V51" s="346">
        <f t="shared" si="30"/>
        <v>1.9230824094235599E-2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7.4506867448640199E-2</v>
      </c>
      <c r="C52" s="11">
        <v>0.18856589242597796</v>
      </c>
      <c r="D52" s="11">
        <f t="shared" si="25"/>
        <v>0.11405902497733776</v>
      </c>
      <c r="E52" s="11">
        <v>7.9658182158149488E-2</v>
      </c>
      <c r="F52" s="11">
        <f t="shared" si="26"/>
        <v>0.19371720713548723</v>
      </c>
      <c r="G52" s="200">
        <f t="shared" si="27"/>
        <v>4.966965302680304E-2</v>
      </c>
      <c r="I52" s="11" t="str">
        <f>I41</f>
        <v>Managers, directors and senior officials</v>
      </c>
      <c r="J52" s="11">
        <f t="array" ref="J52:J60">MMULT(aggregation!$B$13:$AA$21,B123:B148)</f>
        <v>7.040112793911991</v>
      </c>
      <c r="K52" s="11">
        <f t="array" ref="K52:K60">MMULT(aggregation!$B$13:$AA$21,C123:C148)</f>
        <v>7.6891246400133024</v>
      </c>
      <c r="L52" s="11">
        <f t="array" ref="L52:L60">MMULT(aggregation!$B$13:$AA$21,D123:D148)</f>
        <v>0.64901184610131146</v>
      </c>
      <c r="M52" s="11">
        <f t="array" ref="M52:M60">MMULT(aggregation!$B$13:$AA$21,E123:E148)</f>
        <v>4.0990822680500294</v>
      </c>
      <c r="N52" s="11">
        <f t="array" ref="N52:N60">MMULT(aggregation!$B$13:$AA$21,F123:F148)</f>
        <v>4.7480941141513409</v>
      </c>
      <c r="P52" s="10" t="str">
        <f>name!D20</f>
        <v>54 Textiles, printing and other skilled trades</v>
      </c>
      <c r="Q52" s="11">
        <v>9.0373780254019334</v>
      </c>
      <c r="R52" s="11">
        <v>8.8109569918818167</v>
      </c>
      <c r="S52" s="345">
        <f t="shared" si="28"/>
        <v>-0.22642103352011667</v>
      </c>
      <c r="T52" s="345">
        <v>5.1280841415203406</v>
      </c>
      <c r="U52" s="345">
        <f t="shared" si="29"/>
        <v>4.901663108000224</v>
      </c>
      <c r="V52" s="346">
        <f t="shared" si="30"/>
        <v>3.0415904258868531E-2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5.2265288187394308E-2</v>
      </c>
      <c r="C53" s="11">
        <v>0.13572414590092136</v>
      </c>
      <c r="D53" s="11">
        <f t="shared" si="25"/>
        <v>8.345885771352704E-2</v>
      </c>
      <c r="E53" s="11">
        <v>6.1381529352929558E-2</v>
      </c>
      <c r="F53" s="11">
        <f t="shared" si="26"/>
        <v>0.14484038706645661</v>
      </c>
      <c r="G53" s="200">
        <f t="shared" si="27"/>
        <v>5.314845576366567E-2</v>
      </c>
      <c r="I53" s="11" t="str">
        <f>I42</f>
        <v>Professional occupations</v>
      </c>
      <c r="J53" s="11">
        <v>12.085502949610024</v>
      </c>
      <c r="K53" s="11">
        <v>7.3008606087555261</v>
      </c>
      <c r="L53" s="11">
        <v>-4.7846423408544982</v>
      </c>
      <c r="M53" s="11">
        <v>3.2021063299757087</v>
      </c>
      <c r="N53" s="11">
        <v>-1.5825360108787891</v>
      </c>
      <c r="P53" s="10" t="str">
        <f>name!D21</f>
        <v>61 Caring personal service occupations</v>
      </c>
      <c r="Q53" s="11">
        <v>76.948037852263269</v>
      </c>
      <c r="R53" s="11">
        <v>83.972681251449529</v>
      </c>
      <c r="S53" s="345">
        <f t="shared" si="28"/>
        <v>7.0246433991862602</v>
      </c>
      <c r="T53" s="345">
        <v>47.109699991980058</v>
      </c>
      <c r="U53" s="345">
        <f t="shared" si="29"/>
        <v>54.134343391166318</v>
      </c>
      <c r="V53" s="346">
        <f t="shared" si="30"/>
        <v>3.2353466727629954E-2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4.6687209555786133E-2</v>
      </c>
      <c r="C54" s="11">
        <v>0.12235995397995882</v>
      </c>
      <c r="D54" s="11">
        <f t="shared" ref="D54:D55" si="36">C54-B54</f>
        <v>7.5672744424172683E-2</v>
      </c>
      <c r="E54" s="11">
        <v>5.3374535908401889E-2</v>
      </c>
      <c r="F54" s="11">
        <f t="shared" ref="F54:F55" si="37">SUM(D54:E54)</f>
        <v>0.12904728033257457</v>
      </c>
      <c r="G54" s="200">
        <f t="shared" si="27"/>
        <v>5.2134699233875148E-2</v>
      </c>
      <c r="I54" s="11" t="str">
        <f>I43</f>
        <v>Associate professional occupations</v>
      </c>
      <c r="J54" s="11">
        <v>11.000781430697803</v>
      </c>
      <c r="K54" s="11">
        <v>12.487197005343202</v>
      </c>
      <c r="L54" s="11">
        <v>1.4864155746453982</v>
      </c>
      <c r="M54" s="11">
        <v>5.6427246731411573</v>
      </c>
      <c r="N54" s="11">
        <v>7.1291402477865553</v>
      </c>
      <c r="P54" s="10" t="str">
        <f>name!D22</f>
        <v>62 Leisure, travel and related personal service occupations</v>
      </c>
      <c r="Q54" s="11">
        <v>18.735423946808464</v>
      </c>
      <c r="R54" s="11">
        <v>14.033275279232955</v>
      </c>
      <c r="S54" s="345">
        <f t="shared" si="28"/>
        <v>-4.7021486675755089</v>
      </c>
      <c r="T54" s="345">
        <v>8.216511581400411</v>
      </c>
      <c r="U54" s="345">
        <f t="shared" si="29"/>
        <v>3.5143629138249022</v>
      </c>
      <c r="V54" s="346">
        <f t="shared" si="30"/>
        <v>2.4538844514790492E-2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2.2954218430608592E-3</v>
      </c>
      <c r="C55" s="11">
        <v>4.640114957366142E-3</v>
      </c>
      <c r="D55" s="11">
        <f t="shared" si="36"/>
        <v>2.3446931143052828E-3</v>
      </c>
      <c r="E55" s="11">
        <v>2.0928816154996773E-3</v>
      </c>
      <c r="F55" s="11">
        <f t="shared" si="37"/>
        <v>4.4375747298049601E-3</v>
      </c>
      <c r="G55" s="200">
        <f t="shared" si="27"/>
        <v>4.414851735964076E-2</v>
      </c>
      <c r="I55" s="11" t="str">
        <f>I44</f>
        <v>Administrative and secretarial occupations</v>
      </c>
      <c r="J55" s="11">
        <v>9.6349453561149687</v>
      </c>
      <c r="K55" s="11">
        <v>13.505503307267213</v>
      </c>
      <c r="L55" s="11">
        <v>3.8705579511522457</v>
      </c>
      <c r="M55" s="11">
        <v>7.0669648143639359</v>
      </c>
      <c r="N55" s="11">
        <v>10.937522765516182</v>
      </c>
      <c r="P55" s="10" t="str">
        <f>name!D23</f>
        <v>63 Community and civil enforcement occupations</v>
      </c>
      <c r="Q55" s="11">
        <v>0.25685161035396886</v>
      </c>
      <c r="R55" s="11">
        <v>0.32578720946561074</v>
      </c>
      <c r="S55" s="345">
        <f t="shared" si="28"/>
        <v>6.8935599111641876E-2</v>
      </c>
      <c r="T55" s="345">
        <v>0.20117760530463766</v>
      </c>
      <c r="U55" s="345">
        <f t="shared" si="29"/>
        <v>0.27011320441627951</v>
      </c>
      <c r="V55" s="346">
        <f t="shared" si="30"/>
        <v>3.9315471898643928E-2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0.16312506375995148</v>
      </c>
      <c r="C56" s="11">
        <v>0.31565082575794812</v>
      </c>
      <c r="D56" s="11">
        <f t="shared" si="25"/>
        <v>0.15252576199799664</v>
      </c>
      <c r="E56" s="11">
        <v>0.13404276489567507</v>
      </c>
      <c r="F56" s="11">
        <f t="shared" si="26"/>
        <v>0.28656852689367174</v>
      </c>
      <c r="G56" s="200">
        <f t="shared" si="27"/>
        <v>4.0795501440996862E-2</v>
      </c>
      <c r="I56" s="11" t="str">
        <f t="shared" ref="I56:I60" si="38">I45</f>
        <v>Skilled trades occupations</v>
      </c>
      <c r="J56" s="11">
        <v>2.731434344599649</v>
      </c>
      <c r="K56" s="11">
        <v>4.351136497762087</v>
      </c>
      <c r="L56" s="11">
        <v>1.6197021531624383</v>
      </c>
      <c r="M56" s="11">
        <v>2.1370655131618403</v>
      </c>
      <c r="N56" s="11">
        <v>3.7567676663242784</v>
      </c>
      <c r="P56" s="10" t="str">
        <f>name!D24</f>
        <v>71 Sales occupations</v>
      </c>
      <c r="Q56" s="11">
        <v>45.882803718104853</v>
      </c>
      <c r="R56" s="11">
        <v>39.893633278450878</v>
      </c>
      <c r="S56" s="345">
        <f t="shared" si="28"/>
        <v>-5.9891704396539751</v>
      </c>
      <c r="T56" s="345">
        <v>23.598311863268439</v>
      </c>
      <c r="U56" s="345">
        <f t="shared" si="29"/>
        <v>17.609141423614464</v>
      </c>
      <c r="V56" s="346">
        <f t="shared" si="30"/>
        <v>2.8050516592061481E-2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8.2706093580768816E-2</v>
      </c>
      <c r="C57" s="11">
        <v>0.22669011978043918</v>
      </c>
      <c r="D57" s="11">
        <f t="shared" si="25"/>
        <v>0.14398402619967038</v>
      </c>
      <c r="E57" s="11">
        <v>8.2594536179179362E-2</v>
      </c>
      <c r="F57" s="11">
        <f t="shared" si="26"/>
        <v>0.22657856237884974</v>
      </c>
      <c r="G57" s="200">
        <f t="shared" si="27"/>
        <v>4.7247020205849255E-2</v>
      </c>
      <c r="I57" s="11" t="str">
        <f t="shared" si="38"/>
        <v>Caring, leisure and other service occupations</v>
      </c>
      <c r="J57" s="11">
        <v>8.8062983774684795</v>
      </c>
      <c r="K57" s="11">
        <v>9.502916344398507</v>
      </c>
      <c r="L57" s="11">
        <v>0.69661796693002687</v>
      </c>
      <c r="M57" s="11">
        <v>5.5737245693243302</v>
      </c>
      <c r="N57" s="11">
        <v>6.2703425362543577</v>
      </c>
      <c r="P57" s="10" t="str">
        <f>name!D25</f>
        <v>72 Customer service occupations</v>
      </c>
      <c r="Q57" s="11">
        <v>13.461658719486831</v>
      </c>
      <c r="R57" s="11">
        <v>14.502884468152214</v>
      </c>
      <c r="S57" s="345">
        <f t="shared" si="28"/>
        <v>1.0412257486653829</v>
      </c>
      <c r="T57" s="345">
        <v>7.5453093311199702</v>
      </c>
      <c r="U57" s="345">
        <f t="shared" si="29"/>
        <v>8.586535079785353</v>
      </c>
      <c r="V57" s="346">
        <f t="shared" si="30"/>
        <v>3.0111700020350129E-2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6.1115758160559273E-2</v>
      </c>
      <c r="C58" s="11">
        <v>0.25951714569643558</v>
      </c>
      <c r="D58" s="11">
        <f t="shared" ref="D58:D59" si="39">C58-B58</f>
        <v>0.1984013875358763</v>
      </c>
      <c r="E58" s="11">
        <v>9.8397287753008822E-2</v>
      </c>
      <c r="F58" s="11">
        <f t="shared" ref="F58:F59" si="40">SUM(D58:E58)</f>
        <v>0.29679867528888515</v>
      </c>
      <c r="G58" s="200">
        <f t="shared" si="27"/>
        <v>6.6046626769554528E-2</v>
      </c>
      <c r="I58" s="11" t="str">
        <f t="shared" si="38"/>
        <v>Sales and customer service occupations</v>
      </c>
      <c r="J58" s="11">
        <v>3.9412268611085177</v>
      </c>
      <c r="K58" s="11">
        <v>5.7930739492178818</v>
      </c>
      <c r="L58" s="11">
        <v>1.8518470881093638</v>
      </c>
      <c r="M58" s="11">
        <v>2.7397964789285014</v>
      </c>
      <c r="N58" s="11">
        <v>4.591643567037865</v>
      </c>
      <c r="P58" s="10" t="str">
        <f>name!D26</f>
        <v>81 Process, plant and machine operatives</v>
      </c>
      <c r="Q58" s="11">
        <v>9.5962227585009021</v>
      </c>
      <c r="R58" s="11">
        <v>10.877271663169353</v>
      </c>
      <c r="S58" s="345">
        <f t="shared" si="28"/>
        <v>1.2810489046684506</v>
      </c>
      <c r="T58" s="345">
        <v>5.5605779161817237</v>
      </c>
      <c r="U58" s="345">
        <f t="shared" si="29"/>
        <v>6.8416268208501743</v>
      </c>
      <c r="V58" s="346">
        <f t="shared" si="30"/>
        <v>3.0941006956389572E-2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8.1542712088583741E-2</v>
      </c>
      <c r="C59" s="11">
        <v>0.2160330724578545</v>
      </c>
      <c r="D59" s="11">
        <f t="shared" si="39"/>
        <v>0.13449036036927076</v>
      </c>
      <c r="E59" s="11">
        <v>0.11794163066190937</v>
      </c>
      <c r="F59" s="11">
        <f t="shared" si="40"/>
        <v>0.25243199103118014</v>
      </c>
      <c r="G59" s="200">
        <f t="shared" si="27"/>
        <v>6.1454976420724838E-2</v>
      </c>
      <c r="I59" s="11" t="str">
        <f t="shared" si="38"/>
        <v>Process, plant and machine operatives</v>
      </c>
      <c r="J59" s="11">
        <v>1.4847072229378517</v>
      </c>
      <c r="K59" s="11">
        <v>2.6758899637697411</v>
      </c>
      <c r="L59" s="11">
        <v>1.1911827408318896</v>
      </c>
      <c r="M59" s="11">
        <v>1.3098105068630481</v>
      </c>
      <c r="N59" s="11">
        <v>2.5009932476949377</v>
      </c>
      <c r="P59" s="10" t="str">
        <f>name!D27</f>
        <v>82 Transport and mobile machine drivers and operatives</v>
      </c>
      <c r="Q59" s="11">
        <v>2.1737048901809026</v>
      </c>
      <c r="R59" s="11">
        <v>3.254084763910579</v>
      </c>
      <c r="S59" s="345">
        <f t="shared" si="28"/>
        <v>1.0803798737296764</v>
      </c>
      <c r="T59" s="345">
        <v>1.9078820094839428</v>
      </c>
      <c r="U59" s="345">
        <f t="shared" si="29"/>
        <v>2.9882618832136192</v>
      </c>
      <c r="V59" s="346">
        <f t="shared" si="30"/>
        <v>4.2898151441863819E-2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8.426644806870014E-4</v>
      </c>
      <c r="C60" s="11">
        <v>1.5289669962321197E-2</v>
      </c>
      <c r="D60" s="11">
        <f t="shared" si="25"/>
        <v>1.4447005481634197E-2</v>
      </c>
      <c r="E60" s="11">
        <v>6.5890397467483104E-3</v>
      </c>
      <c r="F60" s="11">
        <f t="shared" si="26"/>
        <v>2.1036045228382507E-2</v>
      </c>
      <c r="G60" s="200">
        <f t="shared" si="27"/>
        <v>0.15618921849025602</v>
      </c>
      <c r="I60" s="11" t="str">
        <f t="shared" si="38"/>
        <v>Elementary occupations</v>
      </c>
      <c r="J60" s="11">
        <v>3.7379034260274278</v>
      </c>
      <c r="K60" s="11">
        <v>6.8598650231664324</v>
      </c>
      <c r="L60" s="11">
        <v>3.1219615971390047</v>
      </c>
      <c r="M60" s="11">
        <v>3.6137730687260219</v>
      </c>
      <c r="N60" s="11">
        <v>6.7357346658650261</v>
      </c>
      <c r="P60" s="10" t="str">
        <f>name!D28</f>
        <v>91 Elementary trades and related occupations</v>
      </c>
      <c r="Q60" s="11">
        <v>4.9189247843219981</v>
      </c>
      <c r="R60" s="11">
        <v>19.297359032666165</v>
      </c>
      <c r="S60" s="345">
        <f t="shared" si="28"/>
        <v>14.378434248344167</v>
      </c>
      <c r="T60" s="345">
        <v>10.761002517536333</v>
      </c>
      <c r="U60" s="345">
        <f t="shared" si="29"/>
        <v>25.1394367658805</v>
      </c>
      <c r="V60" s="346">
        <f t="shared" si="30"/>
        <v>8.03511142777662E-2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7.6613768769110302E-2</v>
      </c>
      <c r="C61" s="11">
        <v>0.15631984469896076</v>
      </c>
      <c r="D61" s="11">
        <f t="shared" ref="D61" si="41">C61-B61</f>
        <v>7.9706075929850462E-2</v>
      </c>
      <c r="E61" s="11">
        <v>7.6462603651644478E-2</v>
      </c>
      <c r="F61" s="11">
        <f t="shared" ref="F61" si="42">SUM(D61:E61)</f>
        <v>0.15616867958149494</v>
      </c>
      <c r="G61" s="200">
        <f t="shared" ref="G61" si="43">IF(B61&gt;0,(1+(E61/B61))^(1/($C$6-$B$6))-1,0)</f>
        <v>4.7225211242623244E-2</v>
      </c>
      <c r="P61" s="10" t="str">
        <f>name!D29</f>
        <v>92 Elementary administration and service occupations</v>
      </c>
      <c r="Q61" s="11">
        <v>48.538090416137891</v>
      </c>
      <c r="R61" s="11">
        <v>29.871694958026808</v>
      </c>
      <c r="S61" s="345">
        <f t="shared" ref="S61" si="44">R61-Q61</f>
        <v>-18.666395458111083</v>
      </c>
      <c r="T61" s="345">
        <v>19.973743756574201</v>
      </c>
      <c r="U61" s="345">
        <f t="shared" ref="U61" si="45">SUM(S61:T61)</f>
        <v>1.3073482984631184</v>
      </c>
      <c r="V61" s="346">
        <f t="shared" ref="V61" si="46">IF(Q61&gt;0,(1+(T61/Q61))^(1/($C$6-$B$6))-1,0)</f>
        <v>2.3243184292877084E-2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16.278536401783242</v>
      </c>
      <c r="C62" s="11">
        <f t="shared" ref="C62:F62" si="47">SUM(C36:C61)</f>
        <v>29.759732545001832</v>
      </c>
      <c r="D62" s="11">
        <f t="shared" si="47"/>
        <v>13.481196143218588</v>
      </c>
      <c r="E62" s="11">
        <f t="shared" si="47"/>
        <v>12.410234508627457</v>
      </c>
      <c r="F62" s="11">
        <f t="shared" si="47"/>
        <v>25.891430651846051</v>
      </c>
      <c r="G62" s="200">
        <f t="shared" si="27"/>
        <v>3.849985244953813E-2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585.62816592975992</v>
      </c>
      <c r="R62" s="11">
        <f>SUM(R36:R61)</f>
        <v>619.37423533060655</v>
      </c>
      <c r="S62" s="345">
        <f>R62-Q62</f>
        <v>33.746069400846636</v>
      </c>
      <c r="T62" s="11">
        <f>SUM(T36:T61)</f>
        <v>344.1211911507865</v>
      </c>
      <c r="U62" s="345">
        <f>SUM(S62:T62)</f>
        <v>377.86726055163314</v>
      </c>
      <c r="V62" s="346">
        <f t="shared" si="30"/>
        <v>3.1295039263769198E-2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8.9191069951474873</v>
      </c>
      <c r="K63" s="11">
        <f t="array" ref="K63:K71">MMULT(aggregation!$B$13:$AA$21,C152:C177)</f>
        <v>9.9520468695558453</v>
      </c>
      <c r="L63" s="11">
        <f t="array" ref="L63:L71">MMULT(aggregation!$B$13:$AA$21,D152:D177)</f>
        <v>1.0329398744083589</v>
      </c>
      <c r="M63" s="11">
        <f t="array" ref="M63:M71">MMULT(aggregation!$B$13:$AA$21,E152:E177)</f>
        <v>5.1537014354292889</v>
      </c>
      <c r="N63" s="11">
        <f t="array" ref="N63:N71">MMULT(aggregation!$B$13:$AA$21,F152:F177)</f>
        <v>6.1866413098376487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11.9931582726638</v>
      </c>
      <c r="K64" s="11">
        <v>14.446396939121708</v>
      </c>
      <c r="L64" s="11">
        <v>2.4532386664579082</v>
      </c>
      <c r="M64" s="11">
        <v>5.7098502968252305</v>
      </c>
      <c r="N64" s="11">
        <v>8.1630889632831387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9.1670322717901005</v>
      </c>
      <c r="C65" s="11">
        <v>15.527007709660774</v>
      </c>
      <c r="D65" s="11">
        <f>C65-B65</f>
        <v>6.3599754378706734</v>
      </c>
      <c r="E65" s="11">
        <v>7.3687802595005643</v>
      </c>
      <c r="F65" s="11">
        <f>SUM(D65:E65)</f>
        <v>13.728755697371238</v>
      </c>
      <c r="G65" s="200">
        <f>IF(B65&gt;0,(1+(E65/B65))^(1/($C$6-$B$6))-1,0)</f>
        <v>4.0111229691089934E-2</v>
      </c>
      <c r="I65" s="11" t="str">
        <f>I54</f>
        <v>Associate professional occupations</v>
      </c>
      <c r="J65" s="11">
        <v>9.4258436613154508</v>
      </c>
      <c r="K65" s="11">
        <v>11.067512112311251</v>
      </c>
      <c r="L65" s="11">
        <v>1.6416684509958008</v>
      </c>
      <c r="M65" s="11">
        <v>4.790152220732308</v>
      </c>
      <c r="N65" s="11">
        <v>6.4318206717281088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3.3500719847660765</v>
      </c>
      <c r="C66" s="11">
        <v>6.87938550645503</v>
      </c>
      <c r="D66" s="11">
        <f t="shared" ref="D66:D89" si="50">C66-B66</f>
        <v>3.5293135216889535</v>
      </c>
      <c r="E66" s="11">
        <v>3.4110940029296293</v>
      </c>
      <c r="F66" s="11">
        <f t="shared" ref="F66:F89" si="51">SUM(D66:E66)</f>
        <v>6.9404075246185828</v>
      </c>
      <c r="G66" s="200">
        <f t="shared" ref="G66:G89" si="52">IF(B66&gt;0,(1+(E66/B66))^(1/($C$6-$B$6))-1,0)</f>
        <v>4.7927322776212478E-2</v>
      </c>
      <c r="I66" s="11" t="str">
        <f>I55</f>
        <v>Administrative and secretarial occupations</v>
      </c>
      <c r="J66" s="11">
        <v>9.0216981285043492</v>
      </c>
      <c r="K66" s="11">
        <v>11.883785216072644</v>
      </c>
      <c r="L66" s="11">
        <v>2.8620870875682942</v>
      </c>
      <c r="M66" s="11">
        <v>5.952300827120645</v>
      </c>
      <c r="N66" s="11">
        <v>8.8143879146889397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11.664398844359958</v>
      </c>
      <c r="C67" s="11">
        <v>25.710674617409172</v>
      </c>
      <c r="D67" s="11">
        <f t="shared" si="50"/>
        <v>14.046275773049214</v>
      </c>
      <c r="E67" s="11">
        <v>8.943303225702472</v>
      </c>
      <c r="F67" s="11">
        <f t="shared" si="51"/>
        <v>22.989578998751686</v>
      </c>
      <c r="G67" s="200">
        <f t="shared" si="52"/>
        <v>3.867053976152568E-2</v>
      </c>
      <c r="I67" s="11" t="str">
        <f t="shared" ref="I67:I71" si="53">I56</f>
        <v>Skilled trades occupations</v>
      </c>
      <c r="J67" s="11">
        <v>5.5759543155115772</v>
      </c>
      <c r="K67" s="11">
        <v>7.9748387153065368</v>
      </c>
      <c r="L67" s="11">
        <v>2.3988843997949605</v>
      </c>
      <c r="M67" s="11">
        <v>3.7055600976494962</v>
      </c>
      <c r="N67" s="11">
        <v>6.1044444974444563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9.428651831364137</v>
      </c>
      <c r="C68" s="11">
        <v>16.042721856758387</v>
      </c>
      <c r="D68" s="11">
        <f t="shared" si="50"/>
        <v>6.6140700253942502</v>
      </c>
      <c r="E68" s="11">
        <v>7.1617441324461995</v>
      </c>
      <c r="F68" s="11">
        <f t="shared" si="51"/>
        <v>13.77581415784045</v>
      </c>
      <c r="G68" s="200">
        <f t="shared" si="52"/>
        <v>3.8389951556918378E-2</v>
      </c>
      <c r="I68" s="11" t="str">
        <f t="shared" si="53"/>
        <v>Caring, leisure and other service occupations</v>
      </c>
      <c r="J68" s="11">
        <v>6.1334128260053049</v>
      </c>
      <c r="K68" s="11">
        <v>7.4764431918900822</v>
      </c>
      <c r="L68" s="11">
        <v>1.3430303658847771</v>
      </c>
      <c r="M68" s="11">
        <v>4.2261640595026817</v>
      </c>
      <c r="N68" s="11">
        <v>5.569194425387459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27.166568726209487</v>
      </c>
      <c r="C69" s="11">
        <v>37.661877046222955</v>
      </c>
      <c r="D69" s="11">
        <f t="shared" ref="D69" si="54">C69-B69</f>
        <v>10.495308320013468</v>
      </c>
      <c r="E69" s="11">
        <v>17.848268894793428</v>
      </c>
      <c r="F69" s="11">
        <f t="shared" ref="F69" si="55">SUM(D69:E69)</f>
        <v>28.343577214806896</v>
      </c>
      <c r="G69" s="200">
        <f t="shared" si="52"/>
        <v>3.4240149749338311E-2</v>
      </c>
      <c r="I69" s="11" t="str">
        <f t="shared" si="53"/>
        <v>Sales and customer service occupations</v>
      </c>
      <c r="J69" s="11">
        <v>3.7483061278496086</v>
      </c>
      <c r="K69" s="11">
        <v>5.2286710403418191</v>
      </c>
      <c r="L69" s="11">
        <v>1.4803649124922102</v>
      </c>
      <c r="M69" s="11">
        <v>2.1664066695806801</v>
      </c>
      <c r="N69" s="11">
        <v>3.6467715820728905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15.997049263427629</v>
      </c>
      <c r="C70" s="11">
        <v>28.075324951950915</v>
      </c>
      <c r="D70" s="11">
        <f t="shared" si="50"/>
        <v>12.078275688523286</v>
      </c>
      <c r="E70" s="11">
        <v>12.324522326519235</v>
      </c>
      <c r="F70" s="11">
        <f t="shared" si="51"/>
        <v>24.402798015042521</v>
      </c>
      <c r="G70" s="200">
        <f t="shared" si="52"/>
        <v>3.8815683573686366E-2</v>
      </c>
      <c r="I70" s="11" t="str">
        <f t="shared" si="53"/>
        <v>Process, plant and machine operatives</v>
      </c>
      <c r="J70" s="11">
        <v>2.6668472602151256</v>
      </c>
      <c r="K70" s="11">
        <v>4.5638952935069055</v>
      </c>
      <c r="L70" s="11">
        <v>1.8970480332917801</v>
      </c>
      <c r="M70" s="11">
        <v>2.3160005015482543</v>
      </c>
      <c r="N70" s="11">
        <v>4.2130485348400342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2.645799037994665</v>
      </c>
      <c r="C71" s="11">
        <v>4.5477730844346453</v>
      </c>
      <c r="D71" s="11">
        <f t="shared" si="50"/>
        <v>1.9019740464399804</v>
      </c>
      <c r="E71" s="11">
        <v>1.7705333231619922</v>
      </c>
      <c r="F71" s="11">
        <f t="shared" si="51"/>
        <v>3.6725073696019725</v>
      </c>
      <c r="G71" s="200">
        <f t="shared" si="52"/>
        <v>3.4745770015232713E-2</v>
      </c>
      <c r="I71" s="11" t="str">
        <f t="shared" si="53"/>
        <v>Elementary occupations</v>
      </c>
      <c r="J71" s="11">
        <v>3.3709536722850952</v>
      </c>
      <c r="K71" s="11">
        <v>5.8064887615819227</v>
      </c>
      <c r="L71" s="11">
        <v>2.4355350892968284</v>
      </c>
      <c r="M71" s="11">
        <v>2.9440727433622822</v>
      </c>
      <c r="N71" s="11">
        <v>5.3796078326591097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2.0241933696921262</v>
      </c>
      <c r="C72" s="11">
        <v>7.7068021419013055</v>
      </c>
      <c r="D72" s="11">
        <f t="shared" si="50"/>
        <v>5.6826087722091794</v>
      </c>
      <c r="E72" s="11">
        <v>3.2630899202047425</v>
      </c>
      <c r="F72" s="11">
        <f t="shared" si="51"/>
        <v>8.9456986924139219</v>
      </c>
      <c r="G72" s="200">
        <f t="shared" si="52"/>
        <v>6.6101870886930758E-2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0.66487853782072459</v>
      </c>
      <c r="C73" s="11">
        <v>1.0692491057107232</v>
      </c>
      <c r="D73" s="11">
        <f t="shared" si="50"/>
        <v>0.40437056788999859</v>
      </c>
      <c r="E73" s="11">
        <v>0.31912053189066925</v>
      </c>
      <c r="F73" s="11">
        <f t="shared" si="51"/>
        <v>0.72349109978066783</v>
      </c>
      <c r="G73" s="200">
        <f t="shared" si="52"/>
        <v>2.6479211217998566E-2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3.2046028702114615</v>
      </c>
      <c r="C74" s="11">
        <v>4.8466923778404052</v>
      </c>
      <c r="D74" s="11">
        <f t="shared" ref="D74:D75" si="56">C74-B74</f>
        <v>1.6420895076289437</v>
      </c>
      <c r="E74" s="11">
        <v>2.2280581175687146</v>
      </c>
      <c r="F74" s="11">
        <f t="shared" ref="F74:F75" si="57">SUM(D74:E74)</f>
        <v>3.8701476251976583</v>
      </c>
      <c r="G74" s="200">
        <f t="shared" si="52"/>
        <v>3.5815866405629837E-2</v>
      </c>
      <c r="I74" s="11" t="str">
        <f>I63</f>
        <v>Managers, directors and senior officials</v>
      </c>
      <c r="J74" s="11">
        <f t="array" ref="J74:J82">MMULT(aggregation!$B$13:$AA$21,B181:B206)</f>
        <v>26.85052115423639</v>
      </c>
      <c r="K74" s="11">
        <f t="array" ref="K74:K82">MMULT(aggregation!$B$13:$AA$21,C181:C206)</f>
        <v>23.534298777923773</v>
      </c>
      <c r="L74" s="11">
        <f t="array" ref="L74:L82">MMULT(aggregation!$B$13:$AA$21,D181:D206)</f>
        <v>-3.3162223763126164</v>
      </c>
      <c r="M74" s="11">
        <f t="array" ref="M74:M82">MMULT(aggregation!$B$13:$AA$21,E181:E206)</f>
        <v>10.007783865530623</v>
      </c>
      <c r="N74" s="11">
        <f t="array" ref="N74:N82">MMULT(aggregation!$B$13:$AA$21,F181:F206)</f>
        <v>6.6915614892180066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8.0440836857682303</v>
      </c>
      <c r="C75" s="11">
        <v>15.502904246155822</v>
      </c>
      <c r="D75" s="11">
        <f t="shared" si="56"/>
        <v>7.4588205603875917</v>
      </c>
      <c r="E75" s="11">
        <v>6.6254008619582105</v>
      </c>
      <c r="F75" s="11">
        <f t="shared" si="57"/>
        <v>14.084221422345802</v>
      </c>
      <c r="G75" s="200">
        <f t="shared" si="52"/>
        <v>4.0868546323283628E-2</v>
      </c>
      <c r="I75" s="11" t="str">
        <f>I64</f>
        <v>Professional occupations</v>
      </c>
      <c r="J75" s="11">
        <v>33.028901959188815</v>
      </c>
      <c r="K75" s="11">
        <v>33.012689460914416</v>
      </c>
      <c r="L75" s="11">
        <v>-1.62124982744003E-2</v>
      </c>
      <c r="M75" s="11">
        <v>12.40404383001872</v>
      </c>
      <c r="N75" s="11">
        <v>12.387831331744319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6.9979466234919663</v>
      </c>
      <c r="C76" s="11">
        <v>16.426830357914188</v>
      </c>
      <c r="D76" s="11">
        <f t="shared" si="50"/>
        <v>9.4288837344222216</v>
      </c>
      <c r="E76" s="11">
        <v>7.1616951035220913</v>
      </c>
      <c r="F76" s="11">
        <f t="shared" si="51"/>
        <v>16.590578837944314</v>
      </c>
      <c r="G76" s="200">
        <f t="shared" si="52"/>
        <v>4.8106568236143454E-2</v>
      </c>
      <c r="I76" s="11" t="str">
        <f>I65</f>
        <v>Associate professional occupations</v>
      </c>
      <c r="J76" s="11">
        <v>33.209316164367607</v>
      </c>
      <c r="K76" s="11">
        <v>34.137215704519811</v>
      </c>
      <c r="L76" s="11">
        <v>0.92789954015220832</v>
      </c>
      <c r="M76" s="11">
        <v>14.172872486479054</v>
      </c>
      <c r="N76" s="11">
        <v>15.100772026631262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1.0092546256055959</v>
      </c>
      <c r="C77" s="11">
        <v>2.2446849454389137</v>
      </c>
      <c r="D77" s="11">
        <f t="shared" si="50"/>
        <v>1.2354303198333179</v>
      </c>
      <c r="E77" s="11">
        <v>1.1081285794651807</v>
      </c>
      <c r="F77" s="11">
        <f t="shared" si="51"/>
        <v>2.3435588992984986</v>
      </c>
      <c r="G77" s="200">
        <f t="shared" si="52"/>
        <v>5.0638346340077467E-2</v>
      </c>
      <c r="I77" s="11" t="str">
        <f>I66</f>
        <v>Administrative and secretarial occupations</v>
      </c>
      <c r="J77" s="11">
        <v>37.474628316849198</v>
      </c>
      <c r="K77" s="11">
        <v>33.789534706909151</v>
      </c>
      <c r="L77" s="11">
        <v>-3.6850936099400471</v>
      </c>
      <c r="M77" s="11">
        <v>16.703197231230529</v>
      </c>
      <c r="N77" s="11">
        <v>13.018103621290484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0.16050420784956293</v>
      </c>
      <c r="C78" s="11">
        <v>0.39815046165611523</v>
      </c>
      <c r="D78" s="11">
        <f t="shared" si="50"/>
        <v>0.2376462538065523</v>
      </c>
      <c r="E78" s="11">
        <v>0.17424389646107569</v>
      </c>
      <c r="F78" s="11">
        <f t="shared" si="51"/>
        <v>0.41189015026762799</v>
      </c>
      <c r="G78" s="200">
        <f t="shared" si="52"/>
        <v>5.0224422956137715E-2</v>
      </c>
      <c r="I78" s="11" t="str">
        <f t="shared" ref="I78:I82" si="58">I67</f>
        <v>Skilled trades occupations</v>
      </c>
      <c r="J78" s="11">
        <v>39.806153794405503</v>
      </c>
      <c r="K78" s="11">
        <v>35.360601077537325</v>
      </c>
      <c r="L78" s="11">
        <v>-4.4455527168681774</v>
      </c>
      <c r="M78" s="11">
        <v>13.483952383530193</v>
      </c>
      <c r="N78" s="11">
        <v>9.0383996666620146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0.6842022983286975</v>
      </c>
      <c r="C79" s="11">
        <v>1.6627993595207344</v>
      </c>
      <c r="D79" s="11">
        <f t="shared" si="50"/>
        <v>0.97859706119203693</v>
      </c>
      <c r="E79" s="11">
        <v>0.69424676943849561</v>
      </c>
      <c r="F79" s="11">
        <f t="shared" si="51"/>
        <v>1.6728438306305327</v>
      </c>
      <c r="G79" s="200">
        <f t="shared" si="52"/>
        <v>4.7804870929011756E-2</v>
      </c>
      <c r="I79" s="11" t="str">
        <f t="shared" si="58"/>
        <v>Caring, leisure and other service occupations</v>
      </c>
      <c r="J79" s="11">
        <v>43.885937339772155</v>
      </c>
      <c r="K79" s="11">
        <v>55.048751001243112</v>
      </c>
      <c r="L79" s="11">
        <v>11.162813661470953</v>
      </c>
      <c r="M79" s="11">
        <v>26.856219711475685</v>
      </c>
      <c r="N79" s="11">
        <v>38.019033372946637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0.2509895418261387</v>
      </c>
      <c r="C80" s="11">
        <v>0.47240573416636217</v>
      </c>
      <c r="D80" s="11">
        <f t="shared" ref="D80" si="59">C80-B80</f>
        <v>0.22141619234022347</v>
      </c>
      <c r="E80" s="11">
        <v>0.23419928205516061</v>
      </c>
      <c r="F80" s="11">
        <f t="shared" ref="F80" si="60">SUM(D80:E80)</f>
        <v>0.45561547439538408</v>
      </c>
      <c r="G80" s="200">
        <f t="shared" si="52"/>
        <v>4.4921529665886917E-2</v>
      </c>
      <c r="I80" s="11" t="str">
        <f t="shared" si="58"/>
        <v>Sales and customer service occupations</v>
      </c>
      <c r="J80" s="11">
        <v>29.714806206794197</v>
      </c>
      <c r="K80" s="11">
        <v>33.038027555609517</v>
      </c>
      <c r="L80" s="11">
        <v>3.3232213488153173</v>
      </c>
      <c r="M80" s="11">
        <v>13.779860667400538</v>
      </c>
      <c r="N80" s="11">
        <v>17.103082016215858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0.76282902278132192</v>
      </c>
      <c r="C81" s="11">
        <v>1.6914745376394824</v>
      </c>
      <c r="D81" s="11">
        <f t="shared" si="50"/>
        <v>0.92864551485816049</v>
      </c>
      <c r="E81" s="11">
        <v>0.76296698385366624</v>
      </c>
      <c r="F81" s="11">
        <f t="shared" si="51"/>
        <v>1.6916124987118266</v>
      </c>
      <c r="G81" s="200">
        <f t="shared" si="52"/>
        <v>4.7300436149873226E-2</v>
      </c>
      <c r="I81" s="11" t="str">
        <f t="shared" si="58"/>
        <v>Process, plant and machine operatives</v>
      </c>
      <c r="J81" s="11">
        <v>19.980216104990546</v>
      </c>
      <c r="K81" s="11">
        <v>23.435632148285634</v>
      </c>
      <c r="L81" s="11">
        <v>3.4554160432950916</v>
      </c>
      <c r="M81" s="11">
        <v>9.3749332990468499</v>
      </c>
      <c r="N81" s="11">
        <v>12.830349342341941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2.8514189556790068</v>
      </c>
      <c r="C82" s="11">
        <v>7.4835676136056435</v>
      </c>
      <c r="D82" s="11">
        <f t="shared" si="50"/>
        <v>4.6321486579266367</v>
      </c>
      <c r="E82" s="11">
        <v>3.478645820535569</v>
      </c>
      <c r="F82" s="11">
        <f t="shared" si="51"/>
        <v>8.1107944784622052</v>
      </c>
      <c r="G82" s="200">
        <f t="shared" si="52"/>
        <v>5.4604956493427226E-2</v>
      </c>
      <c r="I82" s="11" t="str">
        <f t="shared" si="58"/>
        <v>Elementary occupations</v>
      </c>
      <c r="J82" s="11">
        <v>22.730842459144345</v>
      </c>
      <c r="K82" s="11">
        <v>26.540593135973161</v>
      </c>
      <c r="L82" s="11">
        <v>3.8097506768288145</v>
      </c>
      <c r="M82" s="11">
        <v>11.612152878500638</v>
      </c>
      <c r="N82" s="11">
        <v>15.421903555329454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0.47120364681161087</v>
      </c>
      <c r="C83" s="11">
        <v>0.95500325118274232</v>
      </c>
      <c r="D83" s="11">
        <f t="shared" ref="D83:D84" si="61">C83-B83</f>
        <v>0.48379960437113145</v>
      </c>
      <c r="E83" s="11">
        <v>0.41002848785486035</v>
      </c>
      <c r="F83" s="11">
        <f t="shared" ref="F83:F84" si="62">SUM(D83:E83)</f>
        <v>0.8938280922259918</v>
      </c>
      <c r="G83" s="200">
        <f t="shared" si="52"/>
        <v>4.2618545183283674E-2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4.0441472966111197E-2</v>
      </c>
      <c r="C84" s="11">
        <v>6.3287580113947084E-2</v>
      </c>
      <c r="D84" s="11">
        <f t="shared" si="61"/>
        <v>2.2846107147835887E-2</v>
      </c>
      <c r="E84" s="11">
        <v>2.9181871986334731E-2</v>
      </c>
      <c r="F84" s="11">
        <f t="shared" si="62"/>
        <v>5.2027979134170621E-2</v>
      </c>
      <c r="G84" s="200">
        <f t="shared" si="52"/>
        <v>3.6880072450706347E-2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2.0851759872838098</v>
      </c>
      <c r="C85" s="11">
        <v>4.9011271374487668</v>
      </c>
      <c r="D85" s="11">
        <f t="shared" si="50"/>
        <v>2.815951150164957</v>
      </c>
      <c r="E85" s="11">
        <v>1.9742179331866727</v>
      </c>
      <c r="F85" s="11">
        <f t="shared" si="51"/>
        <v>4.7901690833516302</v>
      </c>
      <c r="G85" s="200">
        <f t="shared" si="52"/>
        <v>4.5413005852662058E-2</v>
      </c>
      <c r="I85" s="11" t="str">
        <f>I74</f>
        <v>Managers, directors and senior officials</v>
      </c>
      <c r="J85" s="11">
        <f t="array" ref="J85:J93">MMULT(aggregation!$B$13:$AA$21,B210:B235)</f>
        <v>20.774883438414385</v>
      </c>
      <c r="K85" s="11">
        <f t="array" ref="K85:K93">MMULT(aggregation!$B$13:$AA$21,C210:C235)</f>
        <v>12.509507277147732</v>
      </c>
      <c r="L85" s="11">
        <f t="array" ref="L85:L93">MMULT(aggregation!$B$13:$AA$21,D210:D235)</f>
        <v>-8.2653761612666532</v>
      </c>
      <c r="M85" s="11">
        <f t="array" ref="M85:M93">MMULT(aggregation!$B$13:$AA$21,E210:E235)</f>
        <v>7.2748630472870364</v>
      </c>
      <c r="N85" s="11">
        <f t="array" ref="N85:N93">MMULT(aggregation!$B$13:$AA$21,F210:F235)</f>
        <v>-0.99051311397961683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0.8590138294282359</v>
      </c>
      <c r="C86" s="11">
        <v>2.1978913928356736</v>
      </c>
      <c r="D86" s="11">
        <f t="shared" si="50"/>
        <v>1.3388775634074377</v>
      </c>
      <c r="E86" s="11">
        <v>0.84682655849347332</v>
      </c>
      <c r="F86" s="11">
        <f t="shared" si="51"/>
        <v>2.185704121900911</v>
      </c>
      <c r="G86" s="200">
        <f t="shared" si="52"/>
        <v>4.6797192347479255E-2</v>
      </c>
      <c r="I86" s="11" t="str">
        <f>I75</f>
        <v>Professional occupations</v>
      </c>
      <c r="J86" s="11">
        <v>21.803109115088436</v>
      </c>
      <c r="K86" s="11">
        <v>14.334466214685648</v>
      </c>
      <c r="L86" s="11">
        <v>-7.4686429004027879</v>
      </c>
      <c r="M86" s="11">
        <v>6.7647690598976551</v>
      </c>
      <c r="N86" s="11">
        <v>-0.7038738405051328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0.45815057989365615</v>
      </c>
      <c r="C87" s="11">
        <v>1.4401192965824483</v>
      </c>
      <c r="D87" s="11">
        <f t="shared" ref="D87:D88" si="63">C87-B87</f>
        <v>0.98196871668879215</v>
      </c>
      <c r="E87" s="11">
        <v>0.57688502621263904</v>
      </c>
      <c r="F87" s="11">
        <f t="shared" ref="F87:F88" si="64">SUM(D87:E87)</f>
        <v>1.5588537429014311</v>
      </c>
      <c r="G87" s="200">
        <f t="shared" si="52"/>
        <v>5.58360103548321E-2</v>
      </c>
      <c r="I87" s="11" t="str">
        <f>I76</f>
        <v>Associate professional occupations</v>
      </c>
      <c r="J87" s="11">
        <v>24.450096349194371</v>
      </c>
      <c r="K87" s="11">
        <v>16.423432747661519</v>
      </c>
      <c r="L87" s="11">
        <v>-8.026663601532853</v>
      </c>
      <c r="M87" s="11">
        <v>8.0136180326968898</v>
      </c>
      <c r="N87" s="11">
        <v>-1.3045568835961641E-2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0.52694365705816548</v>
      </c>
      <c r="C88" s="11">
        <v>1.1808951120337876</v>
      </c>
      <c r="D88" s="11">
        <f t="shared" si="63"/>
        <v>0.65395145497562213</v>
      </c>
      <c r="E88" s="11">
        <v>0.64601317747079878</v>
      </c>
      <c r="F88" s="11">
        <f t="shared" si="64"/>
        <v>1.2999646324464209</v>
      </c>
      <c r="G88" s="200">
        <f t="shared" si="52"/>
        <v>5.4794500012237624E-2</v>
      </c>
      <c r="I88" s="11" t="str">
        <f>I77</f>
        <v>Administrative and secretarial occupations</v>
      </c>
      <c r="J88" s="11">
        <v>39.572721097359633</v>
      </c>
      <c r="K88" s="11">
        <v>21.73240392243455</v>
      </c>
      <c r="L88" s="11">
        <v>-17.840317174925087</v>
      </c>
      <c r="M88" s="11">
        <v>13.00113954562041</v>
      </c>
      <c r="N88" s="11">
        <v>-4.8391776293046771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0.17067533662833737</v>
      </c>
      <c r="C89" s="11">
        <v>1.158714702517371</v>
      </c>
      <c r="D89" s="11">
        <f t="shared" si="50"/>
        <v>0.98803936588903363</v>
      </c>
      <c r="E89" s="11">
        <v>0.48912773074735844</v>
      </c>
      <c r="F89" s="11">
        <f t="shared" si="51"/>
        <v>1.4771670966363921</v>
      </c>
      <c r="G89" s="200">
        <f t="shared" si="52"/>
        <v>9.4333189196761369E-2</v>
      </c>
      <c r="I89" s="11" t="str">
        <f t="shared" ref="I89:I93" si="65">I78</f>
        <v>Skilled trades occupations</v>
      </c>
      <c r="J89" s="11">
        <v>29.074151705151213</v>
      </c>
      <c r="K89" s="11">
        <v>21.429316108843448</v>
      </c>
      <c r="L89" s="11">
        <v>-7.6448355963077645</v>
      </c>
      <c r="M89" s="11">
        <v>10.098682667756638</v>
      </c>
      <c r="N89" s="11">
        <v>2.4538470714488732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1.6751485108887596</v>
      </c>
      <c r="C90" s="11">
        <v>3.4306245637175108</v>
      </c>
      <c r="D90" s="11">
        <f t="shared" ref="D90" si="66">C90-B90</f>
        <v>1.7554760528287512</v>
      </c>
      <c r="E90" s="11">
        <v>1.662603907691298</v>
      </c>
      <c r="F90" s="11">
        <f t="shared" ref="F90" si="67">SUM(D90:E90)</f>
        <v>3.4180799605200489</v>
      </c>
      <c r="G90" s="200">
        <f t="shared" ref="G90:G91" si="68">IF(B90&gt;0,(1+(E90/B90))^(1/($C$6-$B$6))-1,0)</f>
        <v>4.7032237557321555E-2</v>
      </c>
      <c r="I90" s="11" t="str">
        <f t="shared" si="65"/>
        <v>Caring, leisure and other service occupations</v>
      </c>
      <c r="J90" s="11">
        <v>33.311514121164151</v>
      </c>
      <c r="K90" s="11">
        <v>20.923329823458129</v>
      </c>
      <c r="L90" s="11">
        <v>-12.388184297706024</v>
      </c>
      <c r="M90" s="11">
        <v>12.960369758287749</v>
      </c>
      <c r="N90" s="11">
        <v>0.57218546058172393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112.36122871992558</v>
      </c>
      <c r="C91" s="11">
        <f t="shared" ref="C91:F91" si="69">SUM(C65:C90)</f>
        <v>209.27798869087385</v>
      </c>
      <c r="D91" s="11">
        <f t="shared" si="69"/>
        <v>96.916759970948249</v>
      </c>
      <c r="E91" s="11">
        <f t="shared" si="69"/>
        <v>91.512926725650544</v>
      </c>
      <c r="F91" s="11">
        <f t="shared" si="69"/>
        <v>188.42968669659879</v>
      </c>
      <c r="G91" s="200">
        <f t="shared" si="68"/>
        <v>4.0518276744769821E-2</v>
      </c>
      <c r="I91" s="11" t="str">
        <f t="shared" si="65"/>
        <v>Sales and customer service occupations</v>
      </c>
      <c r="J91" s="11">
        <v>27.98826063431347</v>
      </c>
      <c r="K91" s="11">
        <v>19.76546477853103</v>
      </c>
      <c r="L91" s="11">
        <v>-8.2227958557824383</v>
      </c>
      <c r="M91" s="11">
        <v>10.949316521694939</v>
      </c>
      <c r="N91" s="11">
        <v>2.7265206659125019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24.621080613900709</v>
      </c>
      <c r="K92" s="11">
        <v>21.718808162485651</v>
      </c>
      <c r="L92" s="11">
        <v>-2.9022724514150582</v>
      </c>
      <c r="M92" s="11">
        <v>11.053784631604431</v>
      </c>
      <c r="N92" s="11">
        <v>8.1515121801893731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36.080198571026678</v>
      </c>
      <c r="K93" s="11">
        <v>29.6324959515246</v>
      </c>
      <c r="L93" s="11">
        <v>-6.4477026195020795</v>
      </c>
      <c r="M93" s="11">
        <v>14.937720248632289</v>
      </c>
      <c r="N93" s="11">
        <v>8.4900176291302092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23.187256258555593</v>
      </c>
      <c r="C94" s="11">
        <v>26.854442510850667</v>
      </c>
      <c r="D94" s="11">
        <f>C94-B94</f>
        <v>3.6671862522950747</v>
      </c>
      <c r="E94" s="11">
        <v>14.355672153648987</v>
      </c>
      <c r="F94" s="11">
        <f>SUM(D94:E94)</f>
        <v>18.022858405944064</v>
      </c>
      <c r="G94" s="200">
        <f>IF(B94&gt;0,(1+(E94/B94))^(1/($C$6-$B$6))-1,0)</f>
        <v>3.2647074236478169E-2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7.9086302459710254</v>
      </c>
      <c r="C95" s="11">
        <v>11.203496479081506</v>
      </c>
      <c r="D95" s="11">
        <f t="shared" ref="D95:D118" si="72">C95-B95</f>
        <v>3.294866233110481</v>
      </c>
      <c r="E95" s="11">
        <v>6.1507372640027143</v>
      </c>
      <c r="F95" s="11">
        <f t="shared" ref="F95:F118" si="73">SUM(D95:E95)</f>
        <v>9.4456034971131952</v>
      </c>
      <c r="G95" s="200">
        <f t="shared" ref="G95:G120" si="74">IF(B95&gt;0,(1+(E95/B95))^(1/($C$6-$B$6))-1,0)</f>
        <v>3.9100692232037826E-2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21.204065645461831</v>
      </c>
      <c r="C96" s="11">
        <v>29.889207571425086</v>
      </c>
      <c r="D96" s="11">
        <f t="shared" si="72"/>
        <v>8.6851419259632543</v>
      </c>
      <c r="E96" s="11">
        <v>10.718514494355812</v>
      </c>
      <c r="F96" s="11">
        <f t="shared" si="73"/>
        <v>19.403656420319066</v>
      </c>
      <c r="G96" s="200">
        <f t="shared" si="74"/>
        <v>2.7650070546047623E-2</v>
      </c>
      <c r="I96" s="11" t="str">
        <f>I85</f>
        <v>Managers, directors and senior officials</v>
      </c>
      <c r="J96" s="11">
        <f t="array" ref="J96:J104">MMULT(aggregation!$B$13:$AA$21,B239:B264)</f>
        <v>13.262529756606865</v>
      </c>
      <c r="K96" s="11">
        <f t="array" ref="K96:K104">MMULT(aggregation!$B$13:$AA$21,C239:C264)</f>
        <v>7.7272388400447731</v>
      </c>
      <c r="L96" s="11">
        <f t="array" ref="L96:L104">MMULT(aggregation!$B$13:$AA$21,D239:D264)</f>
        <v>-5.5352909165620918</v>
      </c>
      <c r="M96" s="11">
        <f t="array" ref="M96:M104">MMULT(aggregation!$B$13:$AA$21,E239:E264)</f>
        <v>4.2101907381350427</v>
      </c>
      <c r="N96" s="11">
        <f t="array" ref="N96:N104">MMULT(aggregation!$B$13:$AA$21,F239:F264)</f>
        <v>-1.3251001784270493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19.695617714097747</v>
      </c>
      <c r="C97" s="11">
        <v>21.183835979748764</v>
      </c>
      <c r="D97" s="11">
        <f t="shared" si="72"/>
        <v>1.4882182656510174</v>
      </c>
      <c r="E97" s="11">
        <v>11.488224888169006</v>
      </c>
      <c r="F97" s="11">
        <f t="shared" si="73"/>
        <v>12.976443153820023</v>
      </c>
      <c r="G97" s="200">
        <f t="shared" si="74"/>
        <v>3.1107632388653217E-2</v>
      </c>
      <c r="I97" s="11" t="str">
        <f>I86</f>
        <v>Professional occupations</v>
      </c>
      <c r="J97" s="11">
        <v>12.366209702153759</v>
      </c>
      <c r="K97" s="11">
        <v>7.2852137580922971</v>
      </c>
      <c r="L97" s="11">
        <v>-5.0809959440614616</v>
      </c>
      <c r="M97" s="11">
        <v>3.2843701132418852</v>
      </c>
      <c r="N97" s="11">
        <v>-1.7966258308195768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15.598019208476071</v>
      </c>
      <c r="C98" s="11">
        <v>8.787561415217203</v>
      </c>
      <c r="D98" s="11">
        <f t="shared" ref="D98" si="75">C98-B98</f>
        <v>-6.8104577932588679</v>
      </c>
      <c r="E98" s="11">
        <v>5.7528774662940014</v>
      </c>
      <c r="F98" s="11">
        <f t="shared" ref="F98" si="76">SUM(D98:E98)</f>
        <v>-1.0575803269648665</v>
      </c>
      <c r="G98" s="200">
        <f t="shared" si="74"/>
        <v>2.115055533675303E-2</v>
      </c>
      <c r="I98" s="11" t="str">
        <f>I87</f>
        <v>Associate professional occupations</v>
      </c>
      <c r="J98" s="11">
        <v>13.430051195786394</v>
      </c>
      <c r="K98" s="11">
        <v>7.5518375800192228</v>
      </c>
      <c r="L98" s="11">
        <v>-5.8782136157671721</v>
      </c>
      <c r="M98" s="11">
        <v>3.4654929656546178</v>
      </c>
      <c r="N98" s="11">
        <v>-2.4127206501125542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29.594494259764705</v>
      </c>
      <c r="C99" s="11">
        <v>34.039908429204004</v>
      </c>
      <c r="D99" s="11">
        <f t="shared" si="72"/>
        <v>4.4454141694392995</v>
      </c>
      <c r="E99" s="11">
        <v>16.518536469796182</v>
      </c>
      <c r="F99" s="11">
        <f t="shared" si="73"/>
        <v>20.963950639235481</v>
      </c>
      <c r="G99" s="200">
        <f t="shared" si="74"/>
        <v>3.0008597060872555E-2</v>
      </c>
      <c r="I99" s="11" t="str">
        <f>I88</f>
        <v>Administrative and secretarial occupations</v>
      </c>
      <c r="J99" s="11">
        <v>18.962941498117086</v>
      </c>
      <c r="K99" s="11">
        <v>5.0785885075854651</v>
      </c>
      <c r="L99" s="11">
        <v>-13.884352990531621</v>
      </c>
      <c r="M99" s="11">
        <v>3.8832484083538352</v>
      </c>
      <c r="N99" s="11">
        <v>-10.001104582177785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6.4503939350569555</v>
      </c>
      <c r="C100" s="11">
        <v>7.8334343201421524</v>
      </c>
      <c r="D100" s="11">
        <f t="shared" si="72"/>
        <v>1.3830403850851969</v>
      </c>
      <c r="E100" s="11">
        <v>3.1866661182042861</v>
      </c>
      <c r="F100" s="11">
        <f t="shared" si="73"/>
        <v>4.569706503289483</v>
      </c>
      <c r="G100" s="200">
        <f t="shared" si="74"/>
        <v>2.7126391768800939E-2</v>
      </c>
      <c r="I100" s="11" t="str">
        <f t="shared" ref="I100:I104" si="77">I89</f>
        <v>Skilled trades occupations</v>
      </c>
      <c r="J100" s="11">
        <v>16.037642673945342</v>
      </c>
      <c r="K100" s="11">
        <v>11.826759347912569</v>
      </c>
      <c r="L100" s="11">
        <v>-4.2108833260327723</v>
      </c>
      <c r="M100" s="11">
        <v>5.3760513733507889</v>
      </c>
      <c r="N100" s="11">
        <v>1.165168047318017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6.2164832351236532</v>
      </c>
      <c r="C101" s="11">
        <v>13.950463414249199</v>
      </c>
      <c r="D101" s="11">
        <f t="shared" si="72"/>
        <v>7.7339801791255463</v>
      </c>
      <c r="E101" s="11">
        <v>7.3625556180159624</v>
      </c>
      <c r="F101" s="11">
        <f t="shared" si="73"/>
        <v>15.09653579714151</v>
      </c>
      <c r="G101" s="200">
        <f t="shared" si="74"/>
        <v>5.3468653817956735E-2</v>
      </c>
      <c r="I101" s="11" t="str">
        <f t="shared" si="77"/>
        <v>Caring, leisure and other service occupations</v>
      </c>
      <c r="J101" s="11">
        <v>8.3289556057574323</v>
      </c>
      <c r="K101" s="11">
        <v>4.3397844326129658</v>
      </c>
      <c r="L101" s="11">
        <v>-3.989171173144467</v>
      </c>
      <c r="M101" s="11">
        <v>2.1082449258390525</v>
      </c>
      <c r="N101" s="11">
        <v>-1.8809262473054142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3.1943926856497451</v>
      </c>
      <c r="C102" s="11">
        <v>4.2816187707392936</v>
      </c>
      <c r="D102" s="11">
        <f t="shared" si="72"/>
        <v>1.0872260850895485</v>
      </c>
      <c r="E102" s="11">
        <v>1.4805901849878618</v>
      </c>
      <c r="F102" s="11">
        <f t="shared" si="73"/>
        <v>2.5678162700774103</v>
      </c>
      <c r="G102" s="200">
        <f t="shared" si="74"/>
        <v>2.5713602014683534E-2</v>
      </c>
      <c r="I102" s="11" t="str">
        <f t="shared" si="77"/>
        <v>Sales and customer service occupations</v>
      </c>
      <c r="J102" s="11">
        <v>15.64874341454356</v>
      </c>
      <c r="K102" s="11">
        <v>7.7778592759313643</v>
      </c>
      <c r="L102" s="11">
        <v>-7.8708841386121975</v>
      </c>
      <c r="M102" s="11">
        <v>3.9061650830671177</v>
      </c>
      <c r="N102" s="11">
        <v>-3.9647190555450793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6.8967013073166017</v>
      </c>
      <c r="C103" s="11">
        <v>6.5029265968781482</v>
      </c>
      <c r="D103" s="11">
        <f t="shared" ref="D103:D104" si="78">C103-B103</f>
        <v>-0.39377471043845347</v>
      </c>
      <c r="E103" s="11">
        <v>3.1806178516437784</v>
      </c>
      <c r="F103" s="11">
        <f t="shared" ref="F103:F104" si="79">SUM(D103:E103)</f>
        <v>2.7868431412053249</v>
      </c>
      <c r="G103" s="200">
        <f t="shared" si="74"/>
        <v>2.560526046404954E-2</v>
      </c>
      <c r="I103" s="11" t="str">
        <f t="shared" si="77"/>
        <v>Process, plant and machine operatives</v>
      </c>
      <c r="J103" s="11">
        <v>19.328046048304394</v>
      </c>
      <c r="K103" s="11">
        <v>12.061104781408503</v>
      </c>
      <c r="L103" s="11">
        <v>-7.266941266895893</v>
      </c>
      <c r="M103" s="11">
        <v>6.817862872858738</v>
      </c>
      <c r="N103" s="11">
        <v>-0.44907839403715499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17.888364787020826</v>
      </c>
      <c r="C104" s="11">
        <v>21.269618502655263</v>
      </c>
      <c r="D104" s="11">
        <f t="shared" si="78"/>
        <v>3.3812537156344362</v>
      </c>
      <c r="E104" s="11">
        <v>10.317032987316804</v>
      </c>
      <c r="F104" s="11">
        <f t="shared" si="79"/>
        <v>13.69828670295124</v>
      </c>
      <c r="G104" s="200">
        <f t="shared" si="74"/>
        <v>3.0823013452712766E-2</v>
      </c>
      <c r="I104" s="11" t="str">
        <f t="shared" si="77"/>
        <v>Elementary occupations</v>
      </c>
      <c r="J104" s="11">
        <v>33.499012984871733</v>
      </c>
      <c r="K104" s="11">
        <v>26.391076733932344</v>
      </c>
      <c r="L104" s="11">
        <v>-7.1079362509393915</v>
      </c>
      <c r="M104" s="11">
        <v>12.436899513433193</v>
      </c>
      <c r="N104" s="11">
        <v>5.3289632624938008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23.867420517928718</v>
      </c>
      <c r="C105" s="11">
        <v>37.151461320238703</v>
      </c>
      <c r="D105" s="11">
        <f t="shared" si="72"/>
        <v>13.284040802309985</v>
      </c>
      <c r="E105" s="11">
        <v>17.631754003947435</v>
      </c>
      <c r="F105" s="11">
        <f t="shared" si="73"/>
        <v>30.91579480625742</v>
      </c>
      <c r="G105" s="200">
        <f t="shared" si="74"/>
        <v>3.7565680560785797E-2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3.4265116750066613</v>
      </c>
      <c r="C106" s="11">
        <v>6.0413479156883021</v>
      </c>
      <c r="D106" s="11">
        <f t="shared" si="72"/>
        <v>2.6148362406816408</v>
      </c>
      <c r="E106" s="11">
        <v>3.1146231214550197</v>
      </c>
      <c r="F106" s="11">
        <f t="shared" si="73"/>
        <v>5.7294593621366605</v>
      </c>
      <c r="G106" s="200">
        <f t="shared" si="74"/>
        <v>4.4047021808445441E-2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1.2519864476051055</v>
      </c>
      <c r="C107" s="11">
        <v>2.1732750676290831</v>
      </c>
      <c r="D107" s="11">
        <f t="shared" si="72"/>
        <v>0.9212886200239776</v>
      </c>
      <c r="E107" s="11">
        <v>1.1634497108100286</v>
      </c>
      <c r="F107" s="11">
        <f t="shared" si="73"/>
        <v>2.0847383308340062</v>
      </c>
      <c r="G107" s="200">
        <f t="shared" si="74"/>
        <v>4.4783717516016175E-2</v>
      </c>
      <c r="I107" s="11" t="str">
        <f>I96</f>
        <v>Managers, directors and senior officials</v>
      </c>
      <c r="J107" s="11">
        <f t="array" ref="J107:J115">MMULT(aggregation!$B$13:$AA$21,B268:B293)</f>
        <v>3.2059866773136205</v>
      </c>
      <c r="K107" s="11">
        <f t="array" ref="K107:K115">MMULT(aggregation!$B$13:$AA$21,C268:C293)</f>
        <v>2.1559652900102861</v>
      </c>
      <c r="L107" s="11">
        <f t="array" ref="L107:L115">MMULT(aggregation!$B$13:$AA$21,D268:D293)</f>
        <v>-1.0500213873033348</v>
      </c>
      <c r="M107" s="11">
        <f t="array" ref="M107:M115">MMULT(aggregation!$B$13:$AA$21,E268:E293)</f>
        <v>0.96078650704146829</v>
      </c>
      <c r="N107" s="11">
        <f t="array" ref="N107:N115">MMULT(aggregation!$B$13:$AA$21,F268:F293)</f>
        <v>-8.9234880261866545E-2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1.945377341309827</v>
      </c>
      <c r="C108" s="11">
        <v>3.2229652582308961</v>
      </c>
      <c r="D108" s="11">
        <f t="shared" si="72"/>
        <v>1.2775879169210691</v>
      </c>
      <c r="E108" s="11">
        <v>1.3982758643640321</v>
      </c>
      <c r="F108" s="11">
        <f t="shared" si="73"/>
        <v>2.6758637812851012</v>
      </c>
      <c r="G108" s="200">
        <f t="shared" si="74"/>
        <v>3.6766983291076638E-2</v>
      </c>
      <c r="I108" s="11" t="str">
        <f>I97</f>
        <v>Professional occupations</v>
      </c>
      <c r="J108" s="11">
        <v>2.7854956545875833</v>
      </c>
      <c r="K108" s="11">
        <v>2.1059357446602647</v>
      </c>
      <c r="L108" s="11">
        <v>-0.6795599099273183</v>
      </c>
      <c r="M108" s="11">
        <v>0.91359420353549647</v>
      </c>
      <c r="N108" s="11">
        <v>0.23403429360817818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1.0441676375538529</v>
      </c>
      <c r="C109" s="11">
        <v>1.5191108238696607</v>
      </c>
      <c r="D109" s="11">
        <f t="shared" ref="D109" si="80">C109-B109</f>
        <v>0.47494318631580779</v>
      </c>
      <c r="E109" s="11">
        <v>0.74962107971704195</v>
      </c>
      <c r="F109" s="11">
        <f t="shared" ref="F109" si="81">SUM(D109:E109)</f>
        <v>1.2245642660328497</v>
      </c>
      <c r="G109" s="200">
        <f t="shared" si="74"/>
        <v>3.6732557431309765E-2</v>
      </c>
      <c r="I109" s="11" t="str">
        <f>I98</f>
        <v>Associate professional occupations</v>
      </c>
      <c r="J109" s="11">
        <v>3.0070976512150391</v>
      </c>
      <c r="K109" s="11">
        <v>2.0150019429451036</v>
      </c>
      <c r="L109" s="11">
        <v>-0.99209570826993521</v>
      </c>
      <c r="M109" s="11">
        <v>0.89997004955189219</v>
      </c>
      <c r="N109" s="11">
        <v>-9.2125658718043069E-2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1.6864210664551196</v>
      </c>
      <c r="C110" s="11">
        <v>2.7235790735174454</v>
      </c>
      <c r="D110" s="11">
        <f t="shared" si="72"/>
        <v>1.0371580070623259</v>
      </c>
      <c r="E110" s="11">
        <v>1.2601015414081658</v>
      </c>
      <c r="F110" s="11">
        <f t="shared" si="73"/>
        <v>2.2972595484704916</v>
      </c>
      <c r="G110" s="200">
        <f t="shared" si="74"/>
        <v>3.7901765259089837E-2</v>
      </c>
      <c r="I110" s="11" t="str">
        <f>I99</f>
        <v>Administrative and secretarial occupations</v>
      </c>
      <c r="J110" s="11">
        <v>4.8652093743459508</v>
      </c>
      <c r="K110" s="11">
        <v>2.9461958521322087</v>
      </c>
      <c r="L110" s="11">
        <v>-1.9190135222137421</v>
      </c>
      <c r="M110" s="11">
        <v>1.3410670392518425</v>
      </c>
      <c r="N110" s="11">
        <v>-0.57794648296189965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9.2010865228505097</v>
      </c>
      <c r="C111" s="11">
        <v>13.210956381180617</v>
      </c>
      <c r="D111" s="11">
        <f>C111-B111</f>
        <v>4.0098698583301076</v>
      </c>
      <c r="E111" s="11">
        <v>7.8076910914965474</v>
      </c>
      <c r="F111" s="11">
        <f>SUM(D111:E111)</f>
        <v>11.817560949826655</v>
      </c>
      <c r="G111" s="200">
        <f t="shared" si="74"/>
        <v>4.1810985403686995E-2</v>
      </c>
      <c r="I111" s="11" t="str">
        <f t="shared" ref="I111:I115" si="82">I100</f>
        <v>Skilled trades occupations</v>
      </c>
      <c r="J111" s="11">
        <v>7.3540678538067148</v>
      </c>
      <c r="K111" s="11">
        <v>2.9930798380780526</v>
      </c>
      <c r="L111" s="11">
        <v>-4.3609880157286627</v>
      </c>
      <c r="M111" s="11">
        <v>1.7834234258035038</v>
      </c>
      <c r="N111" s="11">
        <v>-2.5775645899251582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2.3420509071880931</v>
      </c>
      <c r="C112" s="11">
        <v>3.8774840983350609</v>
      </c>
      <c r="D112" s="11">
        <f t="shared" ref="D112:D113" si="83">C112-B112</f>
        <v>1.5354331911469679</v>
      </c>
      <c r="E112" s="11">
        <v>1.9319426150920285</v>
      </c>
      <c r="F112" s="11">
        <f t="shared" ref="F112:F113" si="84">SUM(D112:E112)</f>
        <v>3.4673758062389961</v>
      </c>
      <c r="G112" s="200">
        <f t="shared" si="74"/>
        <v>4.0916362148554875E-2</v>
      </c>
      <c r="I112" s="11" t="str">
        <f t="shared" si="82"/>
        <v>Caring, leisure and other service occupations</v>
      </c>
      <c r="J112" s="11">
        <v>2.3613492243337806</v>
      </c>
      <c r="K112" s="11">
        <v>1.2181249800226011</v>
      </c>
      <c r="L112" s="11">
        <v>-1.1432242443111793</v>
      </c>
      <c r="M112" s="11">
        <v>0.53545487225474531</v>
      </c>
      <c r="N112" s="11">
        <v>-0.60776937205643378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0.19226190716374444</v>
      </c>
      <c r="C113" s="11">
        <v>0.28410738729047297</v>
      </c>
      <c r="D113" s="11">
        <f t="shared" si="83"/>
        <v>9.1845480126728524E-2</v>
      </c>
      <c r="E113" s="11">
        <v>0.15228547866522296</v>
      </c>
      <c r="F113" s="11">
        <f t="shared" si="84"/>
        <v>0.24413095879195149</v>
      </c>
      <c r="G113" s="200">
        <f t="shared" si="74"/>
        <v>3.9657715446024255E-2</v>
      </c>
      <c r="I113" s="11" t="str">
        <f t="shared" si="82"/>
        <v>Sales and customer service occupations</v>
      </c>
      <c r="J113" s="11">
        <v>5.8155037626261601</v>
      </c>
      <c r="K113" s="11">
        <v>3.0895471765254685</v>
      </c>
      <c r="L113" s="11">
        <v>-2.7259565861006911</v>
      </c>
      <c r="M113" s="11">
        <v>1.2994581781507211</v>
      </c>
      <c r="N113" s="11">
        <v>-1.4264984079499701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8.8109798462017039</v>
      </c>
      <c r="C114" s="11">
        <v>13.471605248381925</v>
      </c>
      <c r="D114" s="11">
        <f t="shared" si="72"/>
        <v>4.6606254021802211</v>
      </c>
      <c r="E114" s="11">
        <v>6.296903180035561</v>
      </c>
      <c r="F114" s="11">
        <f t="shared" si="73"/>
        <v>10.957528582215783</v>
      </c>
      <c r="G114" s="200">
        <f t="shared" si="74"/>
        <v>3.6601804181519482E-2</v>
      </c>
      <c r="I114" s="11" t="str">
        <f t="shared" si="82"/>
        <v>Process, plant and machine operatives</v>
      </c>
      <c r="J114" s="11">
        <v>8.6994444133607711</v>
      </c>
      <c r="K114" s="11">
        <v>2.7586300373833526</v>
      </c>
      <c r="L114" s="11">
        <v>-5.9408143759774186</v>
      </c>
      <c r="M114" s="11">
        <v>2.0023589154848245</v>
      </c>
      <c r="N114" s="11">
        <v>-3.9384554604925941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3.5896951160494415</v>
      </c>
      <c r="C115" s="11">
        <v>5.8965790965217879</v>
      </c>
      <c r="D115" s="11">
        <f t="shared" si="72"/>
        <v>2.3068839804723464</v>
      </c>
      <c r="E115" s="11">
        <v>2.513565335462395</v>
      </c>
      <c r="F115" s="11">
        <f t="shared" si="73"/>
        <v>4.8204493159347415</v>
      </c>
      <c r="G115" s="200">
        <f t="shared" si="74"/>
        <v>3.6017176889172386E-2</v>
      </c>
      <c r="I115" s="11" t="str">
        <f t="shared" si="82"/>
        <v>Elementary occupations</v>
      </c>
      <c r="J115" s="11">
        <v>13.144104156534905</v>
      </c>
      <c r="K115" s="11">
        <v>5.9318808529379332</v>
      </c>
      <c r="L115" s="11">
        <v>-7.2122233035969714</v>
      </c>
      <c r="M115" s="11">
        <v>3.0040971555560034</v>
      </c>
      <c r="N115" s="11">
        <v>-4.208126148040968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1.2329214599155822</v>
      </c>
      <c r="C116" s="11">
        <v>3.1459382100354505</v>
      </c>
      <c r="D116" s="11">
        <f t="shared" ref="D116:D117" si="85">C116-B116</f>
        <v>1.9130167501198683</v>
      </c>
      <c r="E116" s="11">
        <v>1.2667671131107552</v>
      </c>
      <c r="F116" s="11">
        <f t="shared" ref="F116:F117" si="86">SUM(D116:E116)</f>
        <v>3.1797838632306235</v>
      </c>
      <c r="G116" s="200">
        <f t="shared" si="74"/>
        <v>4.8246367715637506E-2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1.9601018636926504</v>
      </c>
      <c r="C117" s="11">
        <v>3.5332941654320922</v>
      </c>
      <c r="D117" s="11">
        <f t="shared" si="85"/>
        <v>1.5731923017394418</v>
      </c>
      <c r="E117" s="11">
        <v>2.0095909965829462</v>
      </c>
      <c r="F117" s="11">
        <f t="shared" si="86"/>
        <v>3.5827832983223882</v>
      </c>
      <c r="G117" s="200">
        <f t="shared" si="74"/>
        <v>4.8170383358564273E-2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0.77057258722128996</v>
      </c>
      <c r="C118" s="11">
        <v>3.3278127298753866</v>
      </c>
      <c r="D118" s="11">
        <f t="shared" si="72"/>
        <v>2.5572401426540967</v>
      </c>
      <c r="E118" s="11">
        <v>1.6715888480716143</v>
      </c>
      <c r="F118" s="11">
        <f t="shared" si="73"/>
        <v>4.2288289907257113</v>
      </c>
      <c r="G118" s="200">
        <f t="shared" si="74"/>
        <v>7.9934430510149923E-2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6.4873358841066375</v>
      </c>
      <c r="C119" s="11">
        <v>8.9082089904000288</v>
      </c>
      <c r="D119" s="11">
        <f t="shared" ref="D119" si="87">C119-B119</f>
        <v>2.4208731062933913</v>
      </c>
      <c r="E119" s="11">
        <v>5.0126968467728572</v>
      </c>
      <c r="F119" s="11">
        <f t="shared" ref="F119" si="88">SUM(D119:E119)</f>
        <v>7.4335699530662485</v>
      </c>
      <c r="G119" s="200">
        <f t="shared" si="74"/>
        <v>3.8904225851315033E-2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225.64331006274369</v>
      </c>
      <c r="C120" s="11">
        <f t="shared" ref="C120:F120" si="89">SUM(C94:C119)</f>
        <v>294.28423975681824</v>
      </c>
      <c r="D120" s="11">
        <f t="shared" si="89"/>
        <v>68.640929694074501</v>
      </c>
      <c r="E120" s="11">
        <f t="shared" si="89"/>
        <v>144.49288232342704</v>
      </c>
      <c r="F120" s="11">
        <f t="shared" si="89"/>
        <v>213.13381201750155</v>
      </c>
      <c r="G120" s="200">
        <f t="shared" si="74"/>
        <v>3.354472016238863E-2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4.6176347907985003</v>
      </c>
      <c r="C123" s="11">
        <v>4.6332030745738999</v>
      </c>
      <c r="D123" s="11">
        <f>C123-B123</f>
        <v>1.5568283775399649E-2</v>
      </c>
      <c r="E123" s="11">
        <v>2.3917938031683765</v>
      </c>
      <c r="F123" s="11">
        <f>SUM(D123:E123)</f>
        <v>2.4073620869437762</v>
      </c>
      <c r="G123" s="200">
        <f>IF(B123&gt;0,(1+(E123/B123))^(1/($C$6-$B$6))-1,0)</f>
        <v>2.8215632267740931E-2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2.4224780031134907</v>
      </c>
      <c r="C124" s="11">
        <v>3.0559215654394025</v>
      </c>
      <c r="D124" s="11">
        <f t="shared" ref="D124:D139" si="92">C124-B124</f>
        <v>0.63344356232591181</v>
      </c>
      <c r="E124" s="11">
        <v>1.7072884648816524</v>
      </c>
      <c r="F124" s="11">
        <f t="shared" ref="F124:F131" si="93">SUM(D124:E124)</f>
        <v>2.3407320272075642</v>
      </c>
      <c r="G124" s="200">
        <f t="shared" ref="G124:G147" si="94">IF(B124&gt;0,(1+(E124/B124))^(1/($C$6-$B$6))-1,0)</f>
        <v>3.6201882059841761E-2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2.3141804236800096</v>
      </c>
      <c r="C125" s="11">
        <v>3.2122217932243129</v>
      </c>
      <c r="D125" s="11">
        <f t="shared" si="92"/>
        <v>0.89804136954430325</v>
      </c>
      <c r="E125" s="11">
        <v>1.111958939075548</v>
      </c>
      <c r="F125" s="11">
        <f t="shared" si="93"/>
        <v>2.0100003086198512</v>
      </c>
      <c r="G125" s="200">
        <f t="shared" si="94"/>
        <v>2.6503703529264122E-2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6.2207272016654178</v>
      </c>
      <c r="C126" s="11">
        <v>1.240750978568028</v>
      </c>
      <c r="D126" s="11">
        <f t="shared" si="92"/>
        <v>-4.9799762230973901</v>
      </c>
      <c r="E126" s="11">
        <v>1.0757421871996546</v>
      </c>
      <c r="F126" s="11">
        <f t="shared" si="93"/>
        <v>-3.9042340358977352</v>
      </c>
      <c r="G126" s="200">
        <f t="shared" si="94"/>
        <v>1.0690322321199153E-2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0.98120290402759591</v>
      </c>
      <c r="C127" s="11">
        <v>0.41980077523750697</v>
      </c>
      <c r="D127" s="11">
        <f t="shared" si="92"/>
        <v>-0.56140212879008899</v>
      </c>
      <c r="E127" s="11">
        <v>0.13554952693128952</v>
      </c>
      <c r="F127" s="11">
        <f t="shared" si="93"/>
        <v>-0.42585260185879947</v>
      </c>
      <c r="G127" s="200">
        <f>IF(B127&gt;0,(1+(E127/B127))^(1/($C$6-$B$6))-1,0)</f>
        <v>8.6640417512766632E-3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2.5693924202370009</v>
      </c>
      <c r="C128" s="11">
        <v>2.4280870617256785</v>
      </c>
      <c r="D128" s="11">
        <f t="shared" si="92"/>
        <v>-0.14130535851132242</v>
      </c>
      <c r="E128" s="11">
        <v>0.87885567676921683</v>
      </c>
      <c r="F128" s="11">
        <f t="shared" si="93"/>
        <v>0.73755031825789441</v>
      </c>
      <c r="G128" s="200">
        <f t="shared" si="94"/>
        <v>1.9806723965983375E-2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1.0965558093616117</v>
      </c>
      <c r="C129" s="11">
        <v>1.6286058165268802</v>
      </c>
      <c r="D129" s="11">
        <f t="shared" si="92"/>
        <v>0.53205000716526851</v>
      </c>
      <c r="E129" s="11">
        <v>0.62699345426819086</v>
      </c>
      <c r="F129" s="11">
        <f t="shared" si="93"/>
        <v>1.1590434614334595</v>
      </c>
      <c r="G129" s="200">
        <f t="shared" si="94"/>
        <v>3.0606468825555844E-2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3.1688213606407136</v>
      </c>
      <c r="C130" s="11">
        <v>2.456652064206815</v>
      </c>
      <c r="D130" s="11">
        <f t="shared" si="92"/>
        <v>-0.71216929643389859</v>
      </c>
      <c r="E130" s="11">
        <v>1.4520972216774874</v>
      </c>
      <c r="F130" s="11">
        <f t="shared" si="93"/>
        <v>0.73992792524358886</v>
      </c>
      <c r="G130" s="200">
        <f t="shared" si="94"/>
        <v>2.5467822125888606E-2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0.92179889254069003</v>
      </c>
      <c r="C131" s="11">
        <v>1.3124925162768901</v>
      </c>
      <c r="D131" s="11">
        <f t="shared" si="92"/>
        <v>0.39069362373620009</v>
      </c>
      <c r="E131" s="11">
        <v>0.39859380810347883</v>
      </c>
      <c r="F131" s="11">
        <f t="shared" si="93"/>
        <v>0.78928743183967898</v>
      </c>
      <c r="G131" s="200">
        <f t="shared" si="94"/>
        <v>2.4246437751764383E-2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0.86721988252340654</v>
      </c>
      <c r="C132" s="11">
        <v>0.97775701459225972</v>
      </c>
      <c r="D132" s="11">
        <f t="shared" si="92"/>
        <v>0.11053713206885318</v>
      </c>
      <c r="E132" s="11">
        <v>0.41965615586856186</v>
      </c>
      <c r="F132" s="11">
        <f t="shared" ref="F132:F133" si="95">SUM(D132:E132)</f>
        <v>0.53019328793741505</v>
      </c>
      <c r="G132" s="200">
        <f t="shared" si="94"/>
        <v>2.6661239190173713E-2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4.9463854856313807</v>
      </c>
      <c r="C133" s="11">
        <v>6.1116895937403557</v>
      </c>
      <c r="D133" s="11">
        <f t="shared" si="92"/>
        <v>1.165304108108975</v>
      </c>
      <c r="E133" s="11">
        <v>2.7453840332234383</v>
      </c>
      <c r="F133" s="11">
        <f t="shared" si="95"/>
        <v>3.9106881413324133</v>
      </c>
      <c r="G133" s="200">
        <f t="shared" si="94"/>
        <v>2.9870346609427001E-2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7.9852659998408937</v>
      </c>
      <c r="C134" s="11">
        <v>11.241813037720663</v>
      </c>
      <c r="D134" s="11">
        <f t="shared" si="92"/>
        <v>3.256547037879769</v>
      </c>
      <c r="E134" s="11">
        <v>5.8266455558912105</v>
      </c>
      <c r="F134" s="11">
        <f t="shared" ref="F134:F137" si="96">SUM(D134:E134)</f>
        <v>9.0831925937709794</v>
      </c>
      <c r="G134" s="200">
        <f t="shared" si="94"/>
        <v>3.7204263750014732E-2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1.6496793562740744</v>
      </c>
      <c r="C135" s="11">
        <v>2.2636902695465508</v>
      </c>
      <c r="D135" s="11">
        <f t="shared" si="92"/>
        <v>0.61401091327247648</v>
      </c>
      <c r="E135" s="11">
        <v>1.2403192584727254</v>
      </c>
      <c r="F135" s="11">
        <f t="shared" si="96"/>
        <v>1.8543301717452019</v>
      </c>
      <c r="G135" s="200">
        <f t="shared" si="94"/>
        <v>3.8085694737627795E-2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0.66029416669368746</v>
      </c>
      <c r="C136" s="11">
        <v>1.1146365754368863</v>
      </c>
      <c r="D136" s="11">
        <f t="shared" si="92"/>
        <v>0.45434240874319887</v>
      </c>
      <c r="E136" s="11">
        <v>0.65322378986149299</v>
      </c>
      <c r="F136" s="11">
        <f t="shared" si="96"/>
        <v>1.1075661986046919</v>
      </c>
      <c r="G136" s="200">
        <f t="shared" si="94"/>
        <v>4.6919374237654798E-2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0.75371511661605795</v>
      </c>
      <c r="C137" s="11">
        <v>1.2307188444851083</v>
      </c>
      <c r="D137" s="11">
        <f t="shared" si="92"/>
        <v>0.47700372786905032</v>
      </c>
      <c r="E137" s="11">
        <v>0.49375873265743053</v>
      </c>
      <c r="F137" s="11">
        <f t="shared" si="96"/>
        <v>0.97076246052648085</v>
      </c>
      <c r="G137" s="200">
        <f t="shared" si="94"/>
        <v>3.4161299788649346E-2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0.68101554391561936</v>
      </c>
      <c r="C138" s="11">
        <v>1.0852381292971223</v>
      </c>
      <c r="D138" s="11">
        <f t="shared" si="92"/>
        <v>0.40422258538150291</v>
      </c>
      <c r="E138" s="11">
        <v>0.54323389968418678</v>
      </c>
      <c r="F138" s="11">
        <f t="shared" ref="F138" si="97">SUM(D138:E138)</f>
        <v>0.94745648506568969</v>
      </c>
      <c r="G138" s="200">
        <f t="shared" si="94"/>
        <v>3.9874334532138622E-2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0.63640951737428375</v>
      </c>
      <c r="C139" s="11">
        <v>0.92054294854296981</v>
      </c>
      <c r="D139" s="11">
        <f t="shared" si="92"/>
        <v>0.28413343116868606</v>
      </c>
      <c r="E139" s="11">
        <v>0.44684909095873004</v>
      </c>
      <c r="F139" s="11">
        <f t="shared" ref="F139" si="98">SUM(D139:E139)</f>
        <v>0.7309825221274161</v>
      </c>
      <c r="G139" s="200">
        <f t="shared" si="94"/>
        <v>3.6095288646336821E-2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7.272768148513574</v>
      </c>
      <c r="C140" s="11">
        <v>7.4108853985806107</v>
      </c>
      <c r="D140" s="11">
        <f>C140-B140</f>
        <v>0.13811725006703668</v>
      </c>
      <c r="E140" s="11">
        <v>4.4669017545272398</v>
      </c>
      <c r="F140" s="11">
        <f>SUM(D140:E140)</f>
        <v>4.6050190045942765</v>
      </c>
      <c r="G140" s="200">
        <f t="shared" si="94"/>
        <v>3.2437434229476203E-2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1.4726639191770945</v>
      </c>
      <c r="C141" s="11">
        <v>2.0212261720254854</v>
      </c>
      <c r="D141" s="11">
        <f t="shared" ref="D141:D147" si="99">C141-B141</f>
        <v>0.54856225284839089</v>
      </c>
      <c r="E141" s="11">
        <v>1.0708450368522648</v>
      </c>
      <c r="F141" s="11">
        <f t="shared" ref="F141:F142" si="100">SUM(D141:E141)</f>
        <v>1.6194072897006557</v>
      </c>
      <c r="G141" s="200">
        <f t="shared" si="94"/>
        <v>3.710320163933134E-2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6.0866309777811496E-2</v>
      </c>
      <c r="C142" s="11">
        <v>7.0804773792410777E-2</v>
      </c>
      <c r="D142" s="11">
        <f t="shared" si="99"/>
        <v>9.9384640145992811E-3</v>
      </c>
      <c r="E142" s="11">
        <v>3.597777794482579E-2</v>
      </c>
      <c r="F142" s="11">
        <f t="shared" si="100"/>
        <v>4.5916241959425071E-2</v>
      </c>
      <c r="G142" s="200">
        <f t="shared" si="94"/>
        <v>3.1445794264359339E-2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2.8618412514720726</v>
      </c>
      <c r="C143" s="11">
        <v>3.9742824862247561</v>
      </c>
      <c r="D143" s="11">
        <f t="shared" si="99"/>
        <v>1.1124412347526835</v>
      </c>
      <c r="E143" s="11">
        <v>1.9370410398751539</v>
      </c>
      <c r="F143" s="11">
        <f t="shared" ref="F143:F144" si="101">SUM(D143:E143)</f>
        <v>3.0494822746278372</v>
      </c>
      <c r="G143" s="200">
        <f t="shared" si="94"/>
        <v>3.5061854977515017E-2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1.0793856096364451</v>
      </c>
      <c r="C144" s="11">
        <v>1.8187914629931254</v>
      </c>
      <c r="D144" s="11">
        <f t="shared" si="99"/>
        <v>0.7394058533566803</v>
      </c>
      <c r="E144" s="11">
        <v>0.80275543905334734</v>
      </c>
      <c r="F144" s="11">
        <f t="shared" si="101"/>
        <v>1.5421612924100276</v>
      </c>
      <c r="G144" s="200">
        <f t="shared" si="94"/>
        <v>3.7763446972278292E-2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0.57979320731342032</v>
      </c>
      <c r="C145" s="11">
        <v>1.1947711168323145</v>
      </c>
      <c r="D145" s="11">
        <f t="shared" si="99"/>
        <v>0.61497790951889419</v>
      </c>
      <c r="E145" s="11">
        <v>0.47354606899687451</v>
      </c>
      <c r="F145" s="11">
        <f t="shared" ref="F145:F146" si="102">SUM(D145:E145)</f>
        <v>1.0885239785157688</v>
      </c>
      <c r="G145" s="200">
        <f t="shared" si="94"/>
        <v>4.0606043198139208E-2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0.90491401562443141</v>
      </c>
      <c r="C146" s="11">
        <v>1.4811188469374268</v>
      </c>
      <c r="D146" s="11">
        <f t="shared" si="99"/>
        <v>0.57620483131299538</v>
      </c>
      <c r="E146" s="11">
        <v>0.83626443786617355</v>
      </c>
      <c r="F146" s="11">
        <f t="shared" si="102"/>
        <v>1.4124692691791689</v>
      </c>
      <c r="G146" s="200">
        <f t="shared" si="94"/>
        <v>4.4597698467182312E-2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0.46375810303352422</v>
      </c>
      <c r="C147" s="11">
        <v>2.2889312085956908</v>
      </c>
      <c r="D147" s="11">
        <f t="shared" si="99"/>
        <v>1.8251731055621665</v>
      </c>
      <c r="E147" s="11">
        <v>1.1666716388436877</v>
      </c>
      <c r="F147" s="11">
        <f t="shared" ref="F147" si="103">SUM(D147:E147)</f>
        <v>2.9918447444058542</v>
      </c>
      <c r="G147" s="200">
        <f t="shared" si="94"/>
        <v>8.7428485309996695E-2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3.2741453229939035</v>
      </c>
      <c r="C148" s="11">
        <v>4.5709338145707417</v>
      </c>
      <c r="D148" s="11">
        <f t="shared" ref="D148" si="104">C148-B148</f>
        <v>1.2967884915768382</v>
      </c>
      <c r="E148" s="11">
        <v>2.4471014298823341</v>
      </c>
      <c r="F148" s="11">
        <f t="shared" ref="F148" si="105">SUM(D148:E148)</f>
        <v>3.7438899214591723</v>
      </c>
      <c r="G148" s="200">
        <f t="shared" ref="G148:G149" si="106">IF(B148&gt;0,(1+(E148/B148))^(1/($C$6-$B$6))-1,0)</f>
        <v>3.7909567104859931E-2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60.462912762476726</v>
      </c>
      <c r="C149" s="11">
        <f t="shared" ref="C149:F149" si="107">SUM(C123:C148)</f>
        <v>70.165567339693894</v>
      </c>
      <c r="D149" s="11">
        <f t="shared" si="107"/>
        <v>9.7026545772171779</v>
      </c>
      <c r="E149" s="11">
        <f t="shared" si="107"/>
        <v>35.385048222534564</v>
      </c>
      <c r="F149" s="11">
        <f t="shared" si="107"/>
        <v>45.087702799751746</v>
      </c>
      <c r="G149" s="200">
        <f t="shared" si="106"/>
        <v>3.1192124533397703E-2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6.4452623039634496</v>
      </c>
      <c r="C152" s="11">
        <v>6.56502258472851</v>
      </c>
      <c r="D152" s="11">
        <f>C152-B152</f>
        <v>0.1197602807650604</v>
      </c>
      <c r="E152" s="11">
        <v>3.3836494781180169</v>
      </c>
      <c r="F152" s="11">
        <f>SUM(D152:E152)</f>
        <v>3.5034097588830773</v>
      </c>
      <c r="G152" s="200">
        <f>IF(B152&gt;0,(1+(E152/B152))^(1/($C$6-$B$6))-1,0)</f>
        <v>2.8531639767174433E-2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2.4738446911840373</v>
      </c>
      <c r="C153" s="11">
        <v>3.3870242848273358</v>
      </c>
      <c r="D153" s="11">
        <f t="shared" ref="D153:D168" si="110">C153-B153</f>
        <v>0.91317959364329848</v>
      </c>
      <c r="E153" s="11">
        <v>1.7700519573112723</v>
      </c>
      <c r="F153" s="11">
        <f t="shared" ref="F153:F160" si="111">SUM(D153:E153)</f>
        <v>2.683231550954571</v>
      </c>
      <c r="G153" s="200">
        <f t="shared" ref="G153:G155" si="112">IF(B153&gt;0,(1+(E153/B153))^(1/($C$6-$B$6))-1,0)</f>
        <v>3.6635692194954883E-2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5.7143884209382714</v>
      </c>
      <c r="C154" s="11">
        <v>7.2950175793315202</v>
      </c>
      <c r="D154" s="11">
        <f t="shared" si="110"/>
        <v>1.5806291583932488</v>
      </c>
      <c r="E154" s="11">
        <v>2.4756607730035509</v>
      </c>
      <c r="F154" s="11">
        <f t="shared" si="111"/>
        <v>4.0562899313967993</v>
      </c>
      <c r="G154" s="200">
        <f t="shared" si="112"/>
        <v>2.4285717189817646E-2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1.376781764775773</v>
      </c>
      <c r="C155" s="11">
        <v>1.6185435439076619</v>
      </c>
      <c r="D155" s="11">
        <f t="shared" si="110"/>
        <v>0.2417617791318889</v>
      </c>
      <c r="E155" s="11">
        <v>0.75173359748846869</v>
      </c>
      <c r="F155" s="11">
        <f t="shared" si="111"/>
        <v>0.99349537662035758</v>
      </c>
      <c r="G155" s="200">
        <f t="shared" si="112"/>
        <v>2.9470988426388178E-2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0.48906963686709132</v>
      </c>
      <c r="C156" s="11">
        <v>0.31842523353149821</v>
      </c>
      <c r="D156" s="11">
        <f t="shared" si="110"/>
        <v>-0.17064440333559311</v>
      </c>
      <c r="E156" s="11">
        <v>0.16176333537676071</v>
      </c>
      <c r="F156" s="11">
        <f t="shared" si="111"/>
        <v>-8.8810679588323949E-3</v>
      </c>
      <c r="G156" s="200">
        <f>IF(B156&gt;0,(1+(E156/B156))^(1/($C$6-$B$6))-1,0)</f>
        <v>1.9232483419161062E-2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4.4129184500826648</v>
      </c>
      <c r="C157" s="11">
        <v>5.2144105823510287</v>
      </c>
      <c r="D157" s="11">
        <f t="shared" si="110"/>
        <v>0.80149213226836391</v>
      </c>
      <c r="E157" s="11">
        <v>2.3206925909564506</v>
      </c>
      <c r="F157" s="11">
        <f t="shared" si="111"/>
        <v>3.1221847232248146</v>
      </c>
      <c r="G157" s="200">
        <f t="shared" ref="G157:G178" si="113">IF(B157&gt;0,(1+(E157/B157))^(1/($C$6-$B$6))-1,0)</f>
        <v>2.8572261952141131E-2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2.424402980505683</v>
      </c>
      <c r="C158" s="11">
        <v>2.3830081620942627</v>
      </c>
      <c r="D158" s="11">
        <f t="shared" si="110"/>
        <v>-4.1394818411420342E-2</v>
      </c>
      <c r="E158" s="11">
        <v>0.89129381292311805</v>
      </c>
      <c r="F158" s="11">
        <f t="shared" si="111"/>
        <v>0.8498989945116977</v>
      </c>
      <c r="G158" s="200">
        <f t="shared" si="113"/>
        <v>2.1091513433757259E-2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1.0079853736109754</v>
      </c>
      <c r="C159" s="11">
        <v>1.8674606152913418</v>
      </c>
      <c r="D159" s="11">
        <f t="shared" si="110"/>
        <v>0.85947524168036638</v>
      </c>
      <c r="E159" s="11">
        <v>0.93599879509267814</v>
      </c>
      <c r="F159" s="11">
        <f t="shared" si="111"/>
        <v>1.7954740367730446</v>
      </c>
      <c r="G159" s="200">
        <f t="shared" si="113"/>
        <v>4.4758467239137234E-2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0.64262735787320624</v>
      </c>
      <c r="C160" s="11">
        <v>0.67943286397993108</v>
      </c>
      <c r="D160" s="11">
        <f t="shared" si="110"/>
        <v>3.6805506106724839E-2</v>
      </c>
      <c r="E160" s="11">
        <v>0.198649888416423</v>
      </c>
      <c r="F160" s="11">
        <f t="shared" si="111"/>
        <v>0.23545539452314784</v>
      </c>
      <c r="G160" s="200">
        <f t="shared" si="113"/>
        <v>1.8119281084951977E-2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1.0349878443686078</v>
      </c>
      <c r="C161" s="11">
        <v>0.89472646053707106</v>
      </c>
      <c r="D161" s="11">
        <f t="shared" si="110"/>
        <v>-0.14026138383153675</v>
      </c>
      <c r="E161" s="11">
        <v>0.43132581962345712</v>
      </c>
      <c r="F161" s="11">
        <f t="shared" ref="F161:F162" si="114">SUM(D161:E161)</f>
        <v>0.29106443579192037</v>
      </c>
      <c r="G161" s="200">
        <f t="shared" si="113"/>
        <v>2.3495903673272922E-2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4.315840104956977</v>
      </c>
      <c r="C162" s="11">
        <v>5.2428840104086438</v>
      </c>
      <c r="D162" s="11">
        <f t="shared" si="110"/>
        <v>0.92704390545166682</v>
      </c>
      <c r="E162" s="11">
        <v>2.3328839046766316</v>
      </c>
      <c r="F162" s="11">
        <f t="shared" si="114"/>
        <v>3.2599278101282985</v>
      </c>
      <c r="G162" s="200">
        <f t="shared" si="113"/>
        <v>2.9227853064767606E-2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7.7790409398526803</v>
      </c>
      <c r="C163" s="11">
        <v>10.440681808701324</v>
      </c>
      <c r="D163" s="11">
        <f t="shared" si="110"/>
        <v>2.6616408688486439</v>
      </c>
      <c r="E163" s="11">
        <v>5.1337897951800553</v>
      </c>
      <c r="F163" s="11">
        <f t="shared" ref="F163:F166" si="115">SUM(D163:E163)</f>
        <v>7.7954306640286992</v>
      </c>
      <c r="G163" s="200">
        <f t="shared" si="113"/>
        <v>3.4363118260857028E-2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1.2426571886516693</v>
      </c>
      <c r="C164" s="11">
        <v>1.4431034073713196</v>
      </c>
      <c r="D164" s="11">
        <f t="shared" si="110"/>
        <v>0.20044621871965029</v>
      </c>
      <c r="E164" s="11">
        <v>0.81851103194058927</v>
      </c>
      <c r="F164" s="11">
        <f t="shared" si="115"/>
        <v>1.0189572506602396</v>
      </c>
      <c r="G164" s="200">
        <f t="shared" si="113"/>
        <v>3.4310198072096565E-2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0.95711070016420741</v>
      </c>
      <c r="C165" s="11">
        <v>1.4891313530350099</v>
      </c>
      <c r="D165" s="11">
        <f t="shared" si="110"/>
        <v>0.53202065287080247</v>
      </c>
      <c r="E165" s="11">
        <v>0.79810548079386701</v>
      </c>
      <c r="F165" s="11">
        <f t="shared" si="115"/>
        <v>1.3301261336646695</v>
      </c>
      <c r="G165" s="200">
        <f t="shared" si="113"/>
        <v>4.1256909198930991E-2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2.9694440254191856</v>
      </c>
      <c r="C166" s="11">
        <v>4.1357937620966734</v>
      </c>
      <c r="D166" s="11">
        <f t="shared" si="110"/>
        <v>1.1663497366774878</v>
      </c>
      <c r="E166" s="11">
        <v>1.7587857816361698</v>
      </c>
      <c r="F166" s="11">
        <f t="shared" si="115"/>
        <v>2.9251355183136578</v>
      </c>
      <c r="G166" s="200">
        <f t="shared" si="113"/>
        <v>3.1497616761589908E-2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1.0164322007198345</v>
      </c>
      <c r="C167" s="11">
        <v>1.4136110729132985</v>
      </c>
      <c r="D167" s="11">
        <f t="shared" si="110"/>
        <v>0.39717887219346393</v>
      </c>
      <c r="E167" s="11">
        <v>0.71783681028301127</v>
      </c>
      <c r="F167" s="11">
        <f t="shared" ref="F167" si="116">SUM(D167:E167)</f>
        <v>1.1150156824764752</v>
      </c>
      <c r="G167" s="200">
        <f t="shared" si="113"/>
        <v>3.6261118344483423E-2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0.6329673892083495</v>
      </c>
      <c r="C168" s="11">
        <v>0.93630252726155561</v>
      </c>
      <c r="D168" s="11">
        <f t="shared" si="110"/>
        <v>0.30333513805320611</v>
      </c>
      <c r="E168" s="11">
        <v>0.43083202493644784</v>
      </c>
      <c r="F168" s="11">
        <f t="shared" ref="F168" si="117">SUM(D168:E168)</f>
        <v>0.73416716298965401</v>
      </c>
      <c r="G168" s="200">
        <f t="shared" si="113"/>
        <v>3.5218189116722476E-2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4.1650524226949832</v>
      </c>
      <c r="C169" s="11">
        <v>4.7240158688547895</v>
      </c>
      <c r="D169" s="11">
        <f>C169-B169</f>
        <v>0.55896344615980631</v>
      </c>
      <c r="E169" s="11">
        <v>2.7931943681782307</v>
      </c>
      <c r="F169" s="11">
        <f>SUM(D169:E169)</f>
        <v>3.3521578143380371</v>
      </c>
      <c r="G169" s="200">
        <f t="shared" si="113"/>
        <v>3.4805250780625352E-2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1.9201617523147325</v>
      </c>
      <c r="C170" s="11">
        <v>2.7091185259457218</v>
      </c>
      <c r="D170" s="11">
        <f t="shared" ref="D170:D176" si="118">C170-B170</f>
        <v>0.78895677363098926</v>
      </c>
      <c r="E170" s="11">
        <v>1.408440040858685</v>
      </c>
      <c r="F170" s="11">
        <f t="shared" ref="F170:F171" si="119">SUM(D170:E170)</f>
        <v>2.1973968144896743</v>
      </c>
      <c r="G170" s="200">
        <f t="shared" si="113"/>
        <v>3.7357063689006598E-2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4.8198650995589336E-2</v>
      </c>
      <c r="C171" s="11">
        <v>4.3308797089570916E-2</v>
      </c>
      <c r="D171" s="11">
        <f t="shared" si="118"/>
        <v>-4.8898539060184196E-3</v>
      </c>
      <c r="E171" s="11">
        <v>2.4529650465766144E-2</v>
      </c>
      <c r="F171" s="11">
        <f t="shared" si="119"/>
        <v>1.9639796559747725E-2</v>
      </c>
      <c r="G171" s="200">
        <f t="shared" si="113"/>
        <v>2.7806210205745696E-2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2.2547012547264176</v>
      </c>
      <c r="C172" s="11">
        <v>2.9084453726281803</v>
      </c>
      <c r="D172" s="11">
        <f t="shared" si="118"/>
        <v>0.65374411790176268</v>
      </c>
      <c r="E172" s="11">
        <v>1.2328397249496306</v>
      </c>
      <c r="F172" s="11">
        <f t="shared" ref="F172:F173" si="120">SUM(D172:E172)</f>
        <v>1.8865838428513932</v>
      </c>
      <c r="G172" s="200">
        <f t="shared" si="113"/>
        <v>2.9505538885068239E-2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1.4936048731231912</v>
      </c>
      <c r="C173" s="11">
        <v>2.3202256677136388</v>
      </c>
      <c r="D173" s="11">
        <f t="shared" si="118"/>
        <v>0.82662079459044757</v>
      </c>
      <c r="E173" s="11">
        <v>0.93356694463104972</v>
      </c>
      <c r="F173" s="11">
        <f t="shared" si="120"/>
        <v>1.7601877392214973</v>
      </c>
      <c r="G173" s="200">
        <f t="shared" si="113"/>
        <v>3.2898515528717365E-2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1.2520190527797579</v>
      </c>
      <c r="C174" s="11">
        <v>2.2423990287891153</v>
      </c>
      <c r="D174" s="11">
        <f t="shared" si="118"/>
        <v>0.99037997600935745</v>
      </c>
      <c r="E174" s="11">
        <v>0.93377780271675537</v>
      </c>
      <c r="F174" s="11">
        <f t="shared" ref="F174:F175" si="121">SUM(D174:E174)</f>
        <v>1.9241577787261128</v>
      </c>
      <c r="G174" s="200">
        <f t="shared" si="113"/>
        <v>3.7846815933314293E-2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1.4148282074353675</v>
      </c>
      <c r="C175" s="11">
        <v>2.3214962647177901</v>
      </c>
      <c r="D175" s="11">
        <f t="shared" si="118"/>
        <v>0.90666805728242261</v>
      </c>
      <c r="E175" s="11">
        <v>1.382222698831499</v>
      </c>
      <c r="F175" s="11">
        <f t="shared" si="121"/>
        <v>2.2888907561139216</v>
      </c>
      <c r="G175" s="200">
        <f t="shared" si="113"/>
        <v>4.6485248308833382E-2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0.56895779514787814</v>
      </c>
      <c r="C176" s="11">
        <v>2.2921220466534691</v>
      </c>
      <c r="D176" s="11">
        <f t="shared" si="118"/>
        <v>1.7231642515055909</v>
      </c>
      <c r="E176" s="11">
        <v>1.0477345831950597</v>
      </c>
      <c r="F176" s="11">
        <f t="shared" ref="F176" si="122">SUM(D176:E176)</f>
        <v>2.7708988347006507</v>
      </c>
      <c r="G176" s="200">
        <f t="shared" si="113"/>
        <v>7.2102945664551221E-2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2.8019958771372169</v>
      </c>
      <c r="C177" s="11">
        <v>3.5143667149284541</v>
      </c>
      <c r="D177" s="11">
        <f t="shared" ref="D177" si="123">C177-B177</f>
        <v>0.71237083779123722</v>
      </c>
      <c r="E177" s="11">
        <v>1.8963381601672222</v>
      </c>
      <c r="F177" s="11">
        <f t="shared" ref="F177" si="124">SUM(D177:E177)</f>
        <v>2.6087089979584595</v>
      </c>
      <c r="G177" s="200">
        <f t="shared" si="113"/>
        <v>3.5058969663482875E-2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60.855281259497801</v>
      </c>
      <c r="C178" s="11">
        <f t="shared" ref="C178:F178" si="125">SUM(C152:C177)</f>
        <v>78.400078139688731</v>
      </c>
      <c r="D178" s="11">
        <f t="shared" si="125"/>
        <v>17.544796880190919</v>
      </c>
      <c r="E178" s="11">
        <f t="shared" si="125"/>
        <v>36.964208851750868</v>
      </c>
      <c r="F178" s="11">
        <f t="shared" si="125"/>
        <v>54.509005731941791</v>
      </c>
      <c r="G178" s="200">
        <f t="shared" si="113"/>
        <v>3.2147602349073878E-2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18.85579098022604</v>
      </c>
      <c r="C181" s="11">
        <v>15.975420254498019</v>
      </c>
      <c r="D181" s="11">
        <f>C181-B181</f>
        <v>-2.8803707257280209</v>
      </c>
      <c r="E181" s="11">
        <v>6.7049988403069438</v>
      </c>
      <c r="F181" s="11">
        <f>SUM(D181:E181)</f>
        <v>3.8246281145789229</v>
      </c>
      <c r="G181" s="200">
        <f>IF(B181&gt;0,(1+(E181/B181))^(1/($C$6-$B$6))-1,0)</f>
        <v>2.0489720224885266E-2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7.9947301740103507</v>
      </c>
      <c r="C182" s="11">
        <v>7.5588785234257552</v>
      </c>
      <c r="D182" s="11">
        <f t="shared" ref="D182:D197" si="128">C182-B182</f>
        <v>-0.43585165058459552</v>
      </c>
      <c r="E182" s="11">
        <v>3.3027850252236788</v>
      </c>
      <c r="F182" s="11">
        <f t="shared" ref="F182:F189" si="129">SUM(D182:E182)</f>
        <v>2.8669333746390833</v>
      </c>
      <c r="G182" s="200">
        <f t="shared" ref="G182:G184" si="130">IF(B182&gt;0,(1+(E182/B182))^(1/($C$6-$B$6))-1,0)</f>
        <v>2.3321129632543736E-2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10.227520774575476</v>
      </c>
      <c r="C183" s="11">
        <v>10.106679864457188</v>
      </c>
      <c r="D183" s="11">
        <f t="shared" si="128"/>
        <v>-0.12084091011828768</v>
      </c>
      <c r="E183" s="11">
        <v>2.8461950295235008</v>
      </c>
      <c r="F183" s="11">
        <f t="shared" si="129"/>
        <v>2.7253541194052131</v>
      </c>
      <c r="G183" s="200">
        <f t="shared" si="130"/>
        <v>1.6502797012538428E-2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6.7227105994650325</v>
      </c>
      <c r="C184" s="11">
        <v>7.6034338570852178</v>
      </c>
      <c r="D184" s="11">
        <f t="shared" si="128"/>
        <v>0.88072325762018533</v>
      </c>
      <c r="E184" s="11">
        <v>3.7218434892064476</v>
      </c>
      <c r="F184" s="11">
        <f t="shared" si="129"/>
        <v>4.6025667468266329</v>
      </c>
      <c r="G184" s="200">
        <f t="shared" si="130"/>
        <v>2.980824784265157E-2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2.9064798478392708</v>
      </c>
      <c r="C185" s="11">
        <v>2.4333785072983809</v>
      </c>
      <c r="D185" s="11">
        <f t="shared" si="128"/>
        <v>-0.47310134054088993</v>
      </c>
      <c r="E185" s="11">
        <v>0.92973027531482144</v>
      </c>
      <c r="F185" s="11">
        <f t="shared" si="129"/>
        <v>0.45662893477393152</v>
      </c>
      <c r="G185" s="200">
        <f>IF(B185&gt;0,(1+(E185/B185))^(1/($C$6-$B$6))-1,0)</f>
        <v>1.8675054942705716E-2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13.172190737309036</v>
      </c>
      <c r="C186" s="11">
        <v>12.869197232073628</v>
      </c>
      <c r="D186" s="11">
        <f t="shared" si="128"/>
        <v>-0.30299350523540802</v>
      </c>
      <c r="E186" s="11">
        <v>4.90627503597395</v>
      </c>
      <c r="F186" s="11">
        <f t="shared" si="129"/>
        <v>4.603281530738542</v>
      </c>
      <c r="G186" s="200">
        <f t="shared" ref="G186:G205" si="131">IF(B186&gt;0,(1+(E186/B186))^(1/($C$6-$B$6))-1,0)</f>
        <v>2.1331917127357602E-2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5.3726714282600145</v>
      </c>
      <c r="C187" s="11">
        <v>3.5794874147766369</v>
      </c>
      <c r="D187" s="11">
        <f t="shared" si="128"/>
        <v>-1.7931840134833776</v>
      </c>
      <c r="E187" s="11">
        <v>1.3649039253853268</v>
      </c>
      <c r="F187" s="11">
        <f t="shared" si="129"/>
        <v>-0.42828008809805085</v>
      </c>
      <c r="G187" s="200">
        <f t="shared" si="131"/>
        <v>1.520611163204455E-2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5.1473361490283676</v>
      </c>
      <c r="C188" s="11">
        <v>11.350940691299398</v>
      </c>
      <c r="D188" s="11">
        <f t="shared" si="128"/>
        <v>6.2036045422710302</v>
      </c>
      <c r="E188" s="11">
        <v>5.1950144182809916</v>
      </c>
      <c r="F188" s="11">
        <f t="shared" si="129"/>
        <v>11.398618960552021</v>
      </c>
      <c r="G188" s="200">
        <f t="shared" si="131"/>
        <v>4.7616785328396638E-2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3.1006501346847442</v>
      </c>
      <c r="C189" s="11">
        <v>2.0065943753119804</v>
      </c>
      <c r="D189" s="11">
        <f t="shared" si="128"/>
        <v>-1.0940557593727638</v>
      </c>
      <c r="E189" s="11">
        <v>0.53908558635306703</v>
      </c>
      <c r="F189" s="11">
        <f t="shared" si="129"/>
        <v>-0.55497017301969676</v>
      </c>
      <c r="G189" s="200">
        <f t="shared" si="131"/>
        <v>1.07439234871336E-2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3.3975050585340241</v>
      </c>
      <c r="C190" s="11">
        <v>2.3024113124319974</v>
      </c>
      <c r="D190" s="11">
        <f t="shared" si="128"/>
        <v>-1.0950937461020267</v>
      </c>
      <c r="E190" s="11">
        <v>0.90895631417985578</v>
      </c>
      <c r="F190" s="11">
        <f t="shared" ref="F190:F191" si="132">SUM(D190:E190)</f>
        <v>-0.18613743192217092</v>
      </c>
      <c r="G190" s="200">
        <f t="shared" si="131"/>
        <v>1.5930572074445148E-2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16.191153393860453</v>
      </c>
      <c r="C191" s="11">
        <v>14.8977819106998</v>
      </c>
      <c r="D191" s="11">
        <f t="shared" si="128"/>
        <v>-1.2933714831606533</v>
      </c>
      <c r="E191" s="11">
        <v>6.1649122422798142</v>
      </c>
      <c r="F191" s="11">
        <f t="shared" si="132"/>
        <v>4.8715407591191608</v>
      </c>
      <c r="G191" s="200">
        <f t="shared" si="131"/>
        <v>2.1741827336532404E-2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31.461439865617663</v>
      </c>
      <c r="C192" s="11">
        <v>30.855729879771715</v>
      </c>
      <c r="D192" s="11">
        <f t="shared" si="128"/>
        <v>-0.60570998584594804</v>
      </c>
      <c r="E192" s="11">
        <v>14.17077130412995</v>
      </c>
      <c r="F192" s="11">
        <f t="shared" ref="F192:F195" si="133">SUM(D192:E192)</f>
        <v>13.565061318284002</v>
      </c>
      <c r="G192" s="200">
        <f t="shared" si="131"/>
        <v>2.5099908125088E-2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6.013188451231537</v>
      </c>
      <c r="C193" s="11">
        <v>2.933804827137438</v>
      </c>
      <c r="D193" s="11">
        <f t="shared" si="128"/>
        <v>-3.079383624094099</v>
      </c>
      <c r="E193" s="11">
        <v>2.5324259271005807</v>
      </c>
      <c r="F193" s="11">
        <f t="shared" si="133"/>
        <v>-0.54695769699351837</v>
      </c>
      <c r="G193" s="200">
        <f t="shared" si="131"/>
        <v>2.3707531510771096E-2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1.7924027316663727</v>
      </c>
      <c r="C194" s="11">
        <v>1.8085870127259185</v>
      </c>
      <c r="D194" s="11">
        <f t="shared" si="128"/>
        <v>1.6184281059545835E-2</v>
      </c>
      <c r="E194" s="11">
        <v>0.83534208677668997</v>
      </c>
      <c r="F194" s="11">
        <f t="shared" si="133"/>
        <v>0.85152636783623581</v>
      </c>
      <c r="G194" s="200">
        <f t="shared" si="131"/>
        <v>2.5832622826186702E-2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19.24051194885169</v>
      </c>
      <c r="C195" s="11">
        <v>16.613991594005768</v>
      </c>
      <c r="D195" s="11">
        <f t="shared" si="128"/>
        <v>-2.6265203548459226</v>
      </c>
      <c r="E195" s="11">
        <v>5.9285319662848304</v>
      </c>
      <c r="F195" s="11">
        <f t="shared" si="133"/>
        <v>3.3020116114389078</v>
      </c>
      <c r="G195" s="200">
        <f t="shared" si="131"/>
        <v>1.8067733047645973E-2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13.18907305446899</v>
      </c>
      <c r="C196" s="11">
        <v>10.483799852597894</v>
      </c>
      <c r="D196" s="11">
        <f t="shared" si="128"/>
        <v>-2.7052732018710959</v>
      </c>
      <c r="E196" s="11">
        <v>4.2646514872595409</v>
      </c>
      <c r="F196" s="11">
        <f t="shared" ref="F196" si="134">SUM(D196:E196)</f>
        <v>1.559378285388445</v>
      </c>
      <c r="G196" s="200">
        <f t="shared" si="131"/>
        <v>1.8853143144468065E-2</v>
      </c>
    </row>
    <row r="197" spans="1:14" x14ac:dyDescent="0.2">
      <c r="A197" t="str">
        <f t="shared" si="127"/>
        <v>54 Textiles, printing and other skilled trades</v>
      </c>
      <c r="B197" s="11">
        <v>5.5841660594184521</v>
      </c>
      <c r="C197" s="11">
        <v>6.4542226182077469</v>
      </c>
      <c r="D197" s="11">
        <f t="shared" si="128"/>
        <v>0.87005655878929478</v>
      </c>
      <c r="E197" s="11">
        <v>2.4554268432091315</v>
      </c>
      <c r="F197" s="11">
        <f t="shared" ref="F197" si="135">SUM(D197:E197)</f>
        <v>3.3254834019984263</v>
      </c>
      <c r="G197" s="200">
        <f t="shared" si="131"/>
        <v>2.459378114841293E-2</v>
      </c>
    </row>
    <row r="198" spans="1:14" x14ac:dyDescent="0.2">
      <c r="A198" t="str">
        <f t="shared" si="127"/>
        <v>61 Caring personal service occupations</v>
      </c>
      <c r="B198" s="11">
        <v>36.179768104484062</v>
      </c>
      <c r="C198" s="11">
        <v>49.272788066148394</v>
      </c>
      <c r="D198" s="11">
        <f>C198-B198</f>
        <v>13.093019961664332</v>
      </c>
      <c r="E198" s="11">
        <v>24.023582165566786</v>
      </c>
      <c r="F198" s="11">
        <f>SUM(D198:E198)</f>
        <v>37.116602127231118</v>
      </c>
      <c r="G198" s="200">
        <f t="shared" si="131"/>
        <v>3.4531356831527082E-2</v>
      </c>
    </row>
    <row r="199" spans="1:14" x14ac:dyDescent="0.2">
      <c r="A199" t="str">
        <f t="shared" si="127"/>
        <v>62 Leisure, travel and related personal service occupations</v>
      </c>
      <c r="B199" s="11">
        <v>7.4621448522852587</v>
      </c>
      <c r="C199" s="11">
        <v>5.6018719983691634</v>
      </c>
      <c r="D199" s="11">
        <f t="shared" ref="D199:D205" si="136">C199-B199</f>
        <v>-1.8602728539160953</v>
      </c>
      <c r="E199" s="11">
        <v>2.7732367104402149</v>
      </c>
      <c r="F199" s="11">
        <f t="shared" ref="F199:F200" si="137">SUM(D199:E199)</f>
        <v>0.9129638565241196</v>
      </c>
      <c r="G199" s="200">
        <f t="shared" si="131"/>
        <v>2.1290653648162072E-2</v>
      </c>
    </row>
    <row r="200" spans="1:14" x14ac:dyDescent="0.2">
      <c r="A200" t="str">
        <f t="shared" si="127"/>
        <v>63 Community and civil enforcement occupations</v>
      </c>
      <c r="B200" s="11">
        <v>0.24402438300284118</v>
      </c>
      <c r="C200" s="11">
        <v>0.17409093672555634</v>
      </c>
      <c r="D200" s="11">
        <f t="shared" si="136"/>
        <v>-6.9933446277284844E-2</v>
      </c>
      <c r="E200" s="11">
        <v>5.9400835468682182E-2</v>
      </c>
      <c r="F200" s="11">
        <f t="shared" si="137"/>
        <v>-1.0532610808602662E-2</v>
      </c>
      <c r="G200" s="200">
        <f t="shared" si="131"/>
        <v>1.4630461462546762E-2</v>
      </c>
    </row>
    <row r="201" spans="1:14" x14ac:dyDescent="0.2">
      <c r="A201" t="str">
        <f t="shared" si="127"/>
        <v>71 Sales occupations</v>
      </c>
      <c r="B201" s="11">
        <v>22.78568453935771</v>
      </c>
      <c r="C201" s="11">
        <v>24.34448540216188</v>
      </c>
      <c r="D201" s="11">
        <f t="shared" si="136"/>
        <v>1.5588008628041692</v>
      </c>
      <c r="E201" s="11">
        <v>10.580302186008504</v>
      </c>
      <c r="F201" s="11">
        <f t="shared" ref="F201:F202" si="138">SUM(D201:E201)</f>
        <v>12.139103048812673</v>
      </c>
      <c r="G201" s="200">
        <f t="shared" si="131"/>
        <v>2.5752992923759654E-2</v>
      </c>
    </row>
    <row r="202" spans="1:14" x14ac:dyDescent="0.2">
      <c r="A202" t="str">
        <f t="shared" si="127"/>
        <v>72 Customer service occupations</v>
      </c>
      <c r="B202" s="11">
        <v>6.9291216674364859</v>
      </c>
      <c r="C202" s="11">
        <v>8.693542153447634</v>
      </c>
      <c r="D202" s="11">
        <f t="shared" si="136"/>
        <v>1.7644204860111481</v>
      </c>
      <c r="E202" s="11">
        <v>3.1995584813920339</v>
      </c>
      <c r="F202" s="11">
        <f t="shared" si="138"/>
        <v>4.9639789674031825</v>
      </c>
      <c r="G202" s="200">
        <f t="shared" si="131"/>
        <v>2.5632194022585875E-2</v>
      </c>
    </row>
    <row r="203" spans="1:14" x14ac:dyDescent="0.2">
      <c r="A203" t="str">
        <f t="shared" si="127"/>
        <v>81 Process, plant and machine operatives</v>
      </c>
      <c r="B203" s="11">
        <v>10.011900794053302</v>
      </c>
      <c r="C203" s="11">
        <v>11.89339738699886</v>
      </c>
      <c r="D203" s="11">
        <f t="shared" si="136"/>
        <v>1.8814965929455578</v>
      </c>
      <c r="E203" s="11">
        <v>4.1043944537129722</v>
      </c>
      <c r="F203" s="11">
        <f t="shared" ref="F203:F204" si="139">SUM(D203:E203)</f>
        <v>5.98589104665853</v>
      </c>
      <c r="G203" s="200">
        <f t="shared" si="131"/>
        <v>2.3167993942665221E-2</v>
      </c>
    </row>
    <row r="204" spans="1:14" x14ac:dyDescent="0.2">
      <c r="A204" t="str">
        <f t="shared" si="127"/>
        <v>82 Transport and mobile machine drivers and operatives</v>
      </c>
      <c r="B204" s="11">
        <v>9.9683153109372427</v>
      </c>
      <c r="C204" s="11">
        <v>11.542234761286776</v>
      </c>
      <c r="D204" s="11">
        <f t="shared" si="136"/>
        <v>1.5739194503495337</v>
      </c>
      <c r="E204" s="11">
        <v>5.2705388453338777</v>
      </c>
      <c r="F204" s="11">
        <f t="shared" si="139"/>
        <v>6.8444582956834115</v>
      </c>
      <c r="G204" s="200">
        <f t="shared" si="131"/>
        <v>2.8699912879456058E-2</v>
      </c>
    </row>
    <row r="205" spans="1:14" x14ac:dyDescent="0.2">
      <c r="A205" t="str">
        <f t="shared" si="127"/>
        <v>91 Elementary trades and related occupations</v>
      </c>
      <c r="B205" s="11">
        <v>3.5189495190876876</v>
      </c>
      <c r="C205" s="11">
        <v>10.308250907034635</v>
      </c>
      <c r="D205" s="11">
        <f t="shared" si="136"/>
        <v>6.7893013879469475</v>
      </c>
      <c r="E205" s="11">
        <v>3.8649245576831799</v>
      </c>
      <c r="F205" s="11">
        <f t="shared" ref="F205" si="140">SUM(D205:E205)</f>
        <v>10.654225945630127</v>
      </c>
      <c r="G205" s="200">
        <f t="shared" si="131"/>
        <v>5.0650043894336472E-2</v>
      </c>
    </row>
    <row r="206" spans="1:14" x14ac:dyDescent="0.2">
      <c r="A206" t="str">
        <f t="shared" si="127"/>
        <v>92 Elementary administration and service occupations</v>
      </c>
      <c r="B206" s="11">
        <v>19.211892940056657</v>
      </c>
      <c r="C206" s="11">
        <v>16.232342228938524</v>
      </c>
      <c r="D206" s="11">
        <f t="shared" ref="D206" si="141">C206-B206</f>
        <v>-2.979550711118133</v>
      </c>
      <c r="E206" s="11">
        <v>7.7472283208174586</v>
      </c>
      <c r="F206" s="11">
        <f t="shared" ref="F206" si="142">SUM(D206:E206)</f>
        <v>4.7676776096993256</v>
      </c>
      <c r="G206" s="200">
        <f t="shared" ref="G206:G207" si="143">IF(B206&gt;0,(1+(E206/B206))^(1/($C$6-$B$6))-1,0)</f>
        <v>2.2843143539686084E-2</v>
      </c>
    </row>
    <row r="207" spans="1:14" x14ac:dyDescent="0.2">
      <c r="A207" t="str">
        <f t="shared" si="127"/>
        <v>All occupations</v>
      </c>
      <c r="B207" s="11">
        <f>SUM(B181:B206)</f>
        <v>286.68132349974877</v>
      </c>
      <c r="C207" s="11">
        <f t="shared" ref="C207:F207" si="144">SUM(C181:C206)</f>
        <v>297.89734356891586</v>
      </c>
      <c r="D207" s="11">
        <f t="shared" si="144"/>
        <v>11.216020069167142</v>
      </c>
      <c r="E207" s="11">
        <f t="shared" si="144"/>
        <v>128.39501635321284</v>
      </c>
      <c r="F207" s="11">
        <f t="shared" si="144"/>
        <v>139.61103642237995</v>
      </c>
      <c r="G207" s="200">
        <f t="shared" si="143"/>
        <v>2.4979639475882998E-2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13.030041663745594</v>
      </c>
      <c r="C210" s="11">
        <v>6.9318167546357428</v>
      </c>
      <c r="D210" s="11">
        <f>C210-B210</f>
        <v>-6.0982249091098515</v>
      </c>
      <c r="E210" s="11">
        <v>3.9056885012953537</v>
      </c>
      <c r="F210" s="11">
        <f>SUM(D210:E210)</f>
        <v>-2.1925364078144978</v>
      </c>
      <c r="G210" s="200">
        <f>IF(B210&gt;0,(1+(E210/B210))^(1/($C$6-$B$6))-1,0)</f>
        <v>1.7631499167144682E-2</v>
      </c>
    </row>
    <row r="211" spans="1:7" x14ac:dyDescent="0.2">
      <c r="A211" t="str">
        <f t="shared" si="146"/>
        <v>12 Other managers and proprietors</v>
      </c>
      <c r="B211" s="11">
        <v>7.7448417746687905</v>
      </c>
      <c r="C211" s="11">
        <v>5.5776905225119888</v>
      </c>
      <c r="D211" s="11">
        <f t="shared" ref="D211:D226" si="147">C211-B211</f>
        <v>-2.1671512521568017</v>
      </c>
      <c r="E211" s="11">
        <v>3.3691745459916826</v>
      </c>
      <c r="F211" s="11">
        <f t="shared" ref="F211:F218" si="148">SUM(D211:E211)</f>
        <v>1.2020232938348809</v>
      </c>
      <c r="G211" s="200">
        <f t="shared" ref="G211:G213" si="149">IF(B211&gt;0,(1+(E211/B211))^(1/($C$6-$B$6))-1,0)</f>
        <v>2.4370898498587312E-2</v>
      </c>
    </row>
    <row r="212" spans="1:7" x14ac:dyDescent="0.2">
      <c r="A212" t="str">
        <f t="shared" si="146"/>
        <v>21 Science, research, engineering and technology professionals</v>
      </c>
      <c r="B212" s="11">
        <v>6.9303443896828165</v>
      </c>
      <c r="C212" s="11">
        <v>5.6444437065146049</v>
      </c>
      <c r="D212" s="11">
        <f t="shared" si="147"/>
        <v>-1.2859006831682116</v>
      </c>
      <c r="E212" s="11">
        <v>2.1144439858984341</v>
      </c>
      <c r="F212" s="11">
        <f t="shared" si="148"/>
        <v>0.82854330273022248</v>
      </c>
      <c r="G212" s="200">
        <f t="shared" si="149"/>
        <v>1.7910449960472974E-2</v>
      </c>
    </row>
    <row r="213" spans="1:7" x14ac:dyDescent="0.2">
      <c r="A213" t="str">
        <f t="shared" si="146"/>
        <v>22 Health professionals</v>
      </c>
      <c r="B213" s="11">
        <v>4.5734732751047904</v>
      </c>
      <c r="C213" s="11">
        <v>2.6501211621147029</v>
      </c>
      <c r="D213" s="11">
        <f t="shared" si="147"/>
        <v>-1.9233521129900875</v>
      </c>
      <c r="E213" s="11">
        <v>1.5739123592511628</v>
      </c>
      <c r="F213" s="11">
        <f t="shared" si="148"/>
        <v>-0.34943975373892466</v>
      </c>
      <c r="G213" s="200">
        <f t="shared" si="149"/>
        <v>1.9912593091995001E-2</v>
      </c>
    </row>
    <row r="214" spans="1:7" x14ac:dyDescent="0.2">
      <c r="A214" t="str">
        <f t="shared" si="146"/>
        <v>23 Teaching and other educational professionals</v>
      </c>
      <c r="B214" s="11">
        <v>2.2851585706649438</v>
      </c>
      <c r="C214" s="11">
        <v>1.1468000981207465</v>
      </c>
      <c r="D214" s="11">
        <f t="shared" si="147"/>
        <v>-1.1383584725441973</v>
      </c>
      <c r="E214" s="11">
        <v>0.71586912865921071</v>
      </c>
      <c r="F214" s="11">
        <f t="shared" si="148"/>
        <v>-0.4224893438849866</v>
      </c>
      <c r="G214" s="200">
        <f>IF(B214&gt;0,(1+(E214/B214))^(1/($C$6-$B$6))-1,0)</f>
        <v>1.833399992264706E-2</v>
      </c>
    </row>
    <row r="215" spans="1:7" x14ac:dyDescent="0.2">
      <c r="A215" t="str">
        <f t="shared" si="146"/>
        <v>24 Business, media and public service professionals</v>
      </c>
      <c r="B215" s="11">
        <v>8.0141328796358842</v>
      </c>
      <c r="C215" s="11">
        <v>4.8931012479355926</v>
      </c>
      <c r="D215" s="11">
        <f t="shared" si="147"/>
        <v>-3.1210316317002915</v>
      </c>
      <c r="E215" s="11">
        <v>2.3605435860888475</v>
      </c>
      <c r="F215" s="11">
        <f t="shared" si="148"/>
        <v>-0.76048804561144401</v>
      </c>
      <c r="G215" s="200">
        <f t="shared" ref="G215:G234" si="150">IF(B215&gt;0,(1+(E215/B215))^(1/($C$6-$B$6))-1,0)</f>
        <v>1.7359710909353065E-2</v>
      </c>
    </row>
    <row r="216" spans="1:7" x14ac:dyDescent="0.2">
      <c r="A216" t="str">
        <f t="shared" si="146"/>
        <v>31 Science, engineering and technology associate professionals</v>
      </c>
      <c r="B216" s="11">
        <v>3.8149918618834762</v>
      </c>
      <c r="C216" s="11">
        <v>2.7180178785061044</v>
      </c>
      <c r="D216" s="11">
        <f t="shared" si="147"/>
        <v>-1.0969739833773717</v>
      </c>
      <c r="E216" s="11">
        <v>1.0816367785485836</v>
      </c>
      <c r="F216" s="11">
        <f t="shared" si="148"/>
        <v>-1.5337204828788087E-2</v>
      </c>
      <c r="G216" s="200">
        <f t="shared" si="150"/>
        <v>1.6779785593777907E-2</v>
      </c>
    </row>
    <row r="217" spans="1:7" x14ac:dyDescent="0.2">
      <c r="A217" t="str">
        <f t="shared" si="146"/>
        <v>32 Health and social care associate professionals</v>
      </c>
      <c r="B217" s="11">
        <v>3.7615285797708102</v>
      </c>
      <c r="C217" s="11">
        <v>3.9469997175229645</v>
      </c>
      <c r="D217" s="11">
        <f t="shared" si="147"/>
        <v>0.18547113775215429</v>
      </c>
      <c r="E217" s="11">
        <v>2.3337742594485276</v>
      </c>
      <c r="F217" s="11">
        <f t="shared" si="148"/>
        <v>2.5192453972006819</v>
      </c>
      <c r="G217" s="200">
        <f t="shared" si="150"/>
        <v>3.2702895750614802E-2</v>
      </c>
    </row>
    <row r="218" spans="1:7" x14ac:dyDescent="0.2">
      <c r="A218" t="str">
        <f t="shared" si="146"/>
        <v>33 Protective service occupations</v>
      </c>
      <c r="B218" s="11">
        <v>3.2778471732045529</v>
      </c>
      <c r="C218" s="11">
        <v>1.5423976127556889</v>
      </c>
      <c r="D218" s="11">
        <f t="shared" si="147"/>
        <v>-1.735449560448864</v>
      </c>
      <c r="E218" s="11">
        <v>0.59155740286241776</v>
      </c>
      <c r="F218" s="11">
        <f t="shared" si="148"/>
        <v>-1.1438921575864462</v>
      </c>
      <c r="G218" s="200">
        <f t="shared" si="150"/>
        <v>1.1122316901126084E-2</v>
      </c>
    </row>
    <row r="219" spans="1:7" x14ac:dyDescent="0.2">
      <c r="A219" t="str">
        <f t="shared" si="146"/>
        <v>34 Culture, media and sports occupations</v>
      </c>
      <c r="B219" s="11">
        <v>1.3927028643070187</v>
      </c>
      <c r="C219" s="11">
        <v>0.48634091119476758</v>
      </c>
      <c r="D219" s="11">
        <f t="shared" si="147"/>
        <v>-0.9063619531122511</v>
      </c>
      <c r="E219" s="11">
        <v>0.26105850002602304</v>
      </c>
      <c r="F219" s="11">
        <f t="shared" ref="F219:F220" si="151">SUM(D219:E219)</f>
        <v>-0.64530345308622805</v>
      </c>
      <c r="G219" s="200">
        <f t="shared" si="150"/>
        <v>1.1519574613513939E-2</v>
      </c>
    </row>
    <row r="220" spans="1:7" x14ac:dyDescent="0.2">
      <c r="A220" t="str">
        <f t="shared" si="146"/>
        <v>35 Business and public service associate professionals</v>
      </c>
      <c r="B220" s="11">
        <v>12.203025870028513</v>
      </c>
      <c r="C220" s="11">
        <v>7.7296766276819939</v>
      </c>
      <c r="D220" s="11">
        <f t="shared" si="147"/>
        <v>-4.4733492423465195</v>
      </c>
      <c r="E220" s="11">
        <v>3.7455910918113386</v>
      </c>
      <c r="F220" s="11">
        <f t="shared" si="151"/>
        <v>-0.72775815053518089</v>
      </c>
      <c r="G220" s="200">
        <f t="shared" si="150"/>
        <v>1.8006067268867776E-2</v>
      </c>
    </row>
    <row r="221" spans="1:7" x14ac:dyDescent="0.2">
      <c r="A221" t="str">
        <f t="shared" si="146"/>
        <v>41 Administrative occupations</v>
      </c>
      <c r="B221" s="11">
        <v>33.02384447874212</v>
      </c>
      <c r="C221" s="11">
        <v>20.532927780398897</v>
      </c>
      <c r="D221" s="11">
        <f t="shared" si="147"/>
        <v>-12.490916698343224</v>
      </c>
      <c r="E221" s="11">
        <v>11.303403446630082</v>
      </c>
      <c r="F221" s="11">
        <f t="shared" ref="F221:F224" si="152">SUM(D221:E221)</f>
        <v>-1.1875132517131419</v>
      </c>
      <c r="G221" s="200">
        <f t="shared" si="150"/>
        <v>1.9818476237457361E-2</v>
      </c>
    </row>
    <row r="222" spans="1:7" x14ac:dyDescent="0.2">
      <c r="A222" t="str">
        <f t="shared" si="146"/>
        <v>42 Secretarial and related occupations</v>
      </c>
      <c r="B222" s="11">
        <v>6.5488766186175162</v>
      </c>
      <c r="C222" s="11">
        <v>1.1994761420356537</v>
      </c>
      <c r="D222" s="11">
        <f t="shared" si="147"/>
        <v>-5.349400476581863</v>
      </c>
      <c r="E222" s="11">
        <v>1.6977360989903278</v>
      </c>
      <c r="F222" s="11">
        <f t="shared" si="152"/>
        <v>-3.6516643775915352</v>
      </c>
      <c r="G222" s="200">
        <f t="shared" si="150"/>
        <v>1.5485950955769656E-2</v>
      </c>
    </row>
    <row r="223" spans="1:7" x14ac:dyDescent="0.2">
      <c r="A223" t="str">
        <f t="shared" si="146"/>
        <v>51 Skilled agricultural and related trades</v>
      </c>
      <c r="B223" s="11">
        <v>2.649118330049939</v>
      </c>
      <c r="C223" s="11">
        <v>2.077281050981767</v>
      </c>
      <c r="D223" s="11">
        <f t="shared" si="147"/>
        <v>-0.57183727906817206</v>
      </c>
      <c r="E223" s="11">
        <v>1.1922508283823354</v>
      </c>
      <c r="F223" s="11">
        <f t="shared" si="152"/>
        <v>0.62041354931416337</v>
      </c>
      <c r="G223" s="200">
        <f t="shared" si="150"/>
        <v>2.5082877119943614E-2</v>
      </c>
    </row>
    <row r="224" spans="1:7" x14ac:dyDescent="0.2">
      <c r="A224" t="str">
        <f t="shared" si="146"/>
        <v>52 Skilled metal, electrical and electronic trades</v>
      </c>
      <c r="B224" s="11">
        <v>9.5753189976095268</v>
      </c>
      <c r="C224" s="11">
        <v>6.3347607570220621</v>
      </c>
      <c r="D224" s="11">
        <f t="shared" si="147"/>
        <v>-3.2405582405874647</v>
      </c>
      <c r="E224" s="11">
        <v>2.7405189455011141</v>
      </c>
      <c r="F224" s="11">
        <f t="shared" si="152"/>
        <v>-0.50003929508635059</v>
      </c>
      <c r="G224" s="200">
        <f t="shared" si="150"/>
        <v>1.6921386602820609E-2</v>
      </c>
    </row>
    <row r="225" spans="1:7" x14ac:dyDescent="0.2">
      <c r="A225" t="str">
        <f t="shared" si="146"/>
        <v>53 Skilled construction and building trades</v>
      </c>
      <c r="B225" s="11">
        <v>11.108310238478495</v>
      </c>
      <c r="C225" s="11">
        <v>9.1300874001382759</v>
      </c>
      <c r="D225" s="11">
        <f t="shared" si="147"/>
        <v>-1.9782228383402192</v>
      </c>
      <c r="E225" s="11">
        <v>4.3388534822474396</v>
      </c>
      <c r="F225" s="11">
        <f t="shared" ref="F225" si="153">SUM(D225:E225)</f>
        <v>2.3606306439072204</v>
      </c>
      <c r="G225" s="200">
        <f t="shared" si="150"/>
        <v>2.2225514425395332E-2</v>
      </c>
    </row>
    <row r="226" spans="1:7" x14ac:dyDescent="0.2">
      <c r="A226" t="str">
        <f t="shared" si="146"/>
        <v>54 Textiles, printing and other skilled trades</v>
      </c>
      <c r="B226" s="11">
        <v>5.7414041390132509</v>
      </c>
      <c r="C226" s="11">
        <v>3.8871869007013413</v>
      </c>
      <c r="D226" s="11">
        <f t="shared" si="147"/>
        <v>-1.8542172383119095</v>
      </c>
      <c r="E226" s="11">
        <v>1.8270594116257495</v>
      </c>
      <c r="F226" s="11">
        <f t="shared" ref="F226" si="154">SUM(D226:E226)</f>
        <v>-2.7157826686160069E-2</v>
      </c>
      <c r="G226" s="200">
        <f t="shared" si="150"/>
        <v>1.8589762803407739E-2</v>
      </c>
    </row>
    <row r="227" spans="1:7" x14ac:dyDescent="0.2">
      <c r="A227" t="str">
        <f t="shared" si="146"/>
        <v>61 Caring personal service occupations</v>
      </c>
      <c r="B227" s="11">
        <v>25.349666382793774</v>
      </c>
      <c r="C227" s="11">
        <v>16.482874971390078</v>
      </c>
      <c r="D227" s="11">
        <f>C227-B227</f>
        <v>-8.8667914114036961</v>
      </c>
      <c r="E227" s="11">
        <v>10.321716092907915</v>
      </c>
      <c r="F227" s="11">
        <f>SUM(D227:E227)</f>
        <v>1.4549246815042185</v>
      </c>
      <c r="G227" s="200">
        <f t="shared" si="150"/>
        <v>2.3033478696631304E-2</v>
      </c>
    </row>
    <row r="228" spans="1:7" x14ac:dyDescent="0.2">
      <c r="A228" t="str">
        <f t="shared" si="146"/>
        <v>62 Leisure, travel and related personal service occupations</v>
      </c>
      <c r="B228" s="11">
        <v>7.6244705408781952</v>
      </c>
      <c r="C228" s="11">
        <v>4.239718256783287</v>
      </c>
      <c r="D228" s="11">
        <f t="shared" ref="D228:D234" si="155">C228-B228</f>
        <v>-3.3847522840949082</v>
      </c>
      <c r="E228" s="11">
        <v>2.5460902177895557</v>
      </c>
      <c r="F228" s="11">
        <f t="shared" ref="F228:F229" si="156">SUM(D228:E228)</f>
        <v>-0.83866206630535256</v>
      </c>
      <c r="G228" s="200">
        <f t="shared" si="150"/>
        <v>1.9394643432336878E-2</v>
      </c>
    </row>
    <row r="229" spans="1:7" x14ac:dyDescent="0.2">
      <c r="A229" t="str">
        <f t="shared" si="146"/>
        <v>63 Community and civil enforcement occupations</v>
      </c>
      <c r="B229" s="11">
        <v>0.33737719749218287</v>
      </c>
      <c r="C229" s="11">
        <v>0.20073659528476251</v>
      </c>
      <c r="D229" s="11">
        <f t="shared" si="155"/>
        <v>-0.13664060220742036</v>
      </c>
      <c r="E229" s="11">
        <v>9.2563447590278347E-2</v>
      </c>
      <c r="F229" s="11">
        <f t="shared" si="156"/>
        <v>-4.4077154617142011E-2</v>
      </c>
      <c r="G229" s="200">
        <f t="shared" si="150"/>
        <v>1.629436715435828E-2</v>
      </c>
    </row>
    <row r="230" spans="1:7" x14ac:dyDescent="0.2">
      <c r="A230" t="str">
        <f t="shared" si="146"/>
        <v>71 Sales occupations</v>
      </c>
      <c r="B230" s="11">
        <v>21.297400066172685</v>
      </c>
      <c r="C230" s="11">
        <v>14.165677607267792</v>
      </c>
      <c r="D230" s="11">
        <f t="shared" si="155"/>
        <v>-7.1317224589048926</v>
      </c>
      <c r="E230" s="11">
        <v>8.1412162428231323</v>
      </c>
      <c r="F230" s="11">
        <f t="shared" ref="F230:F231" si="157">SUM(D230:E230)</f>
        <v>1.0094937839182396</v>
      </c>
      <c r="G230" s="200">
        <f t="shared" si="150"/>
        <v>2.181605062993075E-2</v>
      </c>
    </row>
    <row r="231" spans="1:7" x14ac:dyDescent="0.2">
      <c r="A231" t="str">
        <f t="shared" si="146"/>
        <v>72 Customer service occupations</v>
      </c>
      <c r="B231" s="11">
        <v>6.690860568140784</v>
      </c>
      <c r="C231" s="11">
        <v>5.5997871712632383</v>
      </c>
      <c r="D231" s="11">
        <f t="shared" si="155"/>
        <v>-1.0910733968775457</v>
      </c>
      <c r="E231" s="11">
        <v>2.8081002788718079</v>
      </c>
      <c r="F231" s="11">
        <f t="shared" si="157"/>
        <v>1.7170268819942622</v>
      </c>
      <c r="G231" s="200">
        <f t="shared" si="150"/>
        <v>2.3637705183327418E-2</v>
      </c>
    </row>
    <row r="232" spans="1:7" x14ac:dyDescent="0.2">
      <c r="A232" t="str">
        <f t="shared" si="146"/>
        <v>81 Process, plant and machine operatives</v>
      </c>
      <c r="B232" s="11">
        <v>11.597714580693701</v>
      </c>
      <c r="C232" s="11">
        <v>10.160707860345324</v>
      </c>
      <c r="D232" s="11">
        <f t="shared" si="155"/>
        <v>-1.4370067203483767</v>
      </c>
      <c r="E232" s="11">
        <v>4.5451634278841269</v>
      </c>
      <c r="F232" s="11">
        <f t="shared" ref="F232:F233" si="158">SUM(D232:E232)</f>
        <v>3.1081567075357501</v>
      </c>
      <c r="G232" s="200">
        <f t="shared" si="150"/>
        <v>2.2289507215355275E-2</v>
      </c>
    </row>
    <row r="233" spans="1:7" x14ac:dyDescent="0.2">
      <c r="A233" t="str">
        <f t="shared" si="146"/>
        <v>82 Transport and mobile machine drivers and operatives</v>
      </c>
      <c r="B233" s="11">
        <v>13.023366033207006</v>
      </c>
      <c r="C233" s="11">
        <v>11.558100302140325</v>
      </c>
      <c r="D233" s="11">
        <f t="shared" si="155"/>
        <v>-1.4652657310666815</v>
      </c>
      <c r="E233" s="11">
        <v>6.5086212037203044</v>
      </c>
      <c r="F233" s="11">
        <f t="shared" si="158"/>
        <v>5.0433554726536229</v>
      </c>
      <c r="G233" s="200">
        <f t="shared" si="150"/>
        <v>2.7388923025078338E-2</v>
      </c>
    </row>
    <row r="234" spans="1:7" x14ac:dyDescent="0.2">
      <c r="A234" t="str">
        <f t="shared" si="146"/>
        <v>91 Elementary trades and related occupations</v>
      </c>
      <c r="B234" s="11">
        <v>5.4498257381687925</v>
      </c>
      <c r="C234" s="11">
        <v>9.3528023221597856</v>
      </c>
      <c r="D234" s="11">
        <f t="shared" si="155"/>
        <v>3.9029765839909931</v>
      </c>
      <c r="E234" s="11">
        <v>3.8140157371378334</v>
      </c>
      <c r="F234" s="11">
        <f t="shared" ref="F234" si="159">SUM(D234:E234)</f>
        <v>7.716992321128826</v>
      </c>
      <c r="G234" s="200">
        <f t="shared" si="150"/>
        <v>3.6001935091177995E-2</v>
      </c>
    </row>
    <row r="235" spans="1:7" x14ac:dyDescent="0.2">
      <c r="A235" t="str">
        <f t="shared" si="146"/>
        <v>92 Elementary administration and service occupations</v>
      </c>
      <c r="B235" s="11">
        <v>30.630372832857887</v>
      </c>
      <c r="C235" s="11">
        <v>20.279693629364814</v>
      </c>
      <c r="D235" s="11">
        <f t="shared" ref="D235" si="160">C235-B235</f>
        <v>-10.350679203493073</v>
      </c>
      <c r="E235" s="11">
        <v>11.123704511494456</v>
      </c>
      <c r="F235" s="11">
        <f t="shared" ref="F235" si="161">SUM(D235:E235)</f>
        <v>0.77302530800138314</v>
      </c>
      <c r="G235" s="200">
        <f t="shared" ref="G235:G236" si="162">IF(B235&gt;0,(1+(E235/B235))^(1/($C$6-$B$6))-1,0)</f>
        <v>2.0868430629867207E-2</v>
      </c>
    </row>
    <row r="236" spans="1:7" x14ac:dyDescent="0.2">
      <c r="A236" t="str">
        <f t="shared" si="146"/>
        <v>All occupations</v>
      </c>
      <c r="B236" s="11">
        <f>SUM(B210:B235)</f>
        <v>257.67601564561301</v>
      </c>
      <c r="C236" s="11">
        <f t="shared" ref="C236:F236" si="163">SUM(C210:C235)</f>
        <v>178.4692249867723</v>
      </c>
      <c r="D236" s="11">
        <f t="shared" si="163"/>
        <v>-79.206790658840745</v>
      </c>
      <c r="E236" s="11">
        <f t="shared" si="163"/>
        <v>95.054263513478034</v>
      </c>
      <c r="F236" s="11">
        <f t="shared" si="163"/>
        <v>15.847472854637292</v>
      </c>
      <c r="G236" s="200">
        <f t="shared" si="162"/>
        <v>2.1154016052324698E-2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8.6661004816861187</v>
      </c>
      <c r="C239" s="11">
        <v>4.891687781314495</v>
      </c>
      <c r="D239" s="11">
        <f>C239-B239</f>
        <v>-3.7744127003716237</v>
      </c>
      <c r="E239" s="11">
        <v>2.6395746844849728</v>
      </c>
      <c r="F239" s="11">
        <f>SUM(D239:E239)</f>
        <v>-1.1348380158866509</v>
      </c>
      <c r="G239" s="200">
        <f>IF(B239&gt;0,(1+(E239/B239))^(1/($C$6-$B$6))-1,0)</f>
        <v>1.7883760309585828E-2</v>
      </c>
    </row>
    <row r="240" spans="1:7" x14ac:dyDescent="0.2">
      <c r="A240" t="str">
        <f t="shared" si="165"/>
        <v>12 Other managers and proprietors</v>
      </c>
      <c r="B240" s="11">
        <v>4.5964292749207463</v>
      </c>
      <c r="C240" s="11">
        <v>2.8355510587302777</v>
      </c>
      <c r="D240" s="11">
        <f t="shared" ref="D240:D255" si="166">C240-B240</f>
        <v>-1.7608782161904686</v>
      </c>
      <c r="E240" s="11">
        <v>1.5706160536500702</v>
      </c>
      <c r="F240" s="11">
        <f t="shared" ref="F240:F247" si="167">SUM(D240:E240)</f>
        <v>-0.19026216254039841</v>
      </c>
      <c r="G240" s="200">
        <f t="shared" ref="G240:G242" si="168">IF(B240&gt;0,(1+(E240/B240))^(1/($C$6-$B$6))-1,0)</f>
        <v>1.9789267960120371E-2</v>
      </c>
    </row>
    <row r="241" spans="1:7" x14ac:dyDescent="0.2">
      <c r="A241" t="str">
        <f t="shared" si="165"/>
        <v>21 Science, research, engineering and technology professionals</v>
      </c>
      <c r="B241" s="11">
        <v>3.9963980180874219</v>
      </c>
      <c r="C241" s="11">
        <v>3.2252001000625241</v>
      </c>
      <c r="D241" s="11">
        <f t="shared" si="166"/>
        <v>-0.77119791802489779</v>
      </c>
      <c r="E241" s="11">
        <v>1.07929416364083</v>
      </c>
      <c r="F241" s="11">
        <f t="shared" si="167"/>
        <v>0.30809624561593218</v>
      </c>
      <c r="G241" s="200">
        <f t="shared" si="168"/>
        <v>1.6065649864956066E-2</v>
      </c>
    </row>
    <row r="242" spans="1:7" x14ac:dyDescent="0.2">
      <c r="A242" t="str">
        <f t="shared" si="165"/>
        <v>22 Health professionals</v>
      </c>
      <c r="B242" s="11">
        <v>2.3172289634115844</v>
      </c>
      <c r="C242" s="11">
        <v>0.95960730346664891</v>
      </c>
      <c r="D242" s="11">
        <f t="shared" si="166"/>
        <v>-1.3576216599449356</v>
      </c>
      <c r="E242" s="11">
        <v>0.59251327918436081</v>
      </c>
      <c r="F242" s="11">
        <f t="shared" si="167"/>
        <v>-0.76510838076057475</v>
      </c>
      <c r="G242" s="200">
        <f t="shared" si="168"/>
        <v>1.529528979599859E-2</v>
      </c>
    </row>
    <row r="243" spans="1:7" x14ac:dyDescent="0.2">
      <c r="A243" t="str">
        <f t="shared" si="165"/>
        <v>23 Teaching and other educational professionals</v>
      </c>
      <c r="B243" s="11">
        <v>1.4208805371867592</v>
      </c>
      <c r="C243" s="11">
        <v>0.61021505383327634</v>
      </c>
      <c r="D243" s="11">
        <f t="shared" si="166"/>
        <v>-0.81066548335348287</v>
      </c>
      <c r="E243" s="11">
        <v>0.35910079382723237</v>
      </c>
      <c r="F243" s="11">
        <f t="shared" si="167"/>
        <v>-0.45156468952625051</v>
      </c>
      <c r="G243" s="200">
        <f>IF(B243&gt;0,(1+(E243/B243))^(1/($C$6-$B$6))-1,0)</f>
        <v>1.5135133414409196E-2</v>
      </c>
    </row>
    <row r="244" spans="1:7" x14ac:dyDescent="0.2">
      <c r="A244" t="str">
        <f t="shared" si="165"/>
        <v>24 Business, media and public service professionals</v>
      </c>
      <c r="B244" s="11">
        <v>4.6317021834679934</v>
      </c>
      <c r="C244" s="11">
        <v>2.4901913007298475</v>
      </c>
      <c r="D244" s="11">
        <f t="shared" si="166"/>
        <v>-2.1415108827381459</v>
      </c>
      <c r="E244" s="11">
        <v>1.2534618765894623</v>
      </c>
      <c r="F244" s="11">
        <f t="shared" si="167"/>
        <v>-0.88804900614868365</v>
      </c>
      <c r="G244" s="200">
        <f t="shared" ref="G244:G263" si="169">IF(B244&gt;0,(1+(E244/B244))^(1/($C$6-$B$6))-1,0)</f>
        <v>1.6095504281659512E-2</v>
      </c>
    </row>
    <row r="245" spans="1:7" x14ac:dyDescent="0.2">
      <c r="A245" t="str">
        <f t="shared" si="165"/>
        <v>31 Science, engineering and technology associate professionals</v>
      </c>
      <c r="B245" s="11">
        <v>3.0490139309850788</v>
      </c>
      <c r="C245" s="11">
        <v>2.2849330873328548</v>
      </c>
      <c r="D245" s="11">
        <f t="shared" si="166"/>
        <v>-0.76408084365222395</v>
      </c>
      <c r="E245" s="11">
        <v>0.86590554406045506</v>
      </c>
      <c r="F245" s="11">
        <f t="shared" si="167"/>
        <v>0.10182470040823111</v>
      </c>
      <c r="G245" s="200">
        <f>IF(B245&gt;0,(1+(E245/B245))^(1/($C$6-$B$6))-1,0)</f>
        <v>1.6804739010091385E-2</v>
      </c>
    </row>
    <row r="246" spans="1:7" x14ac:dyDescent="0.2">
      <c r="A246" t="str">
        <f t="shared" si="165"/>
        <v>32 Health and social care associate professionals</v>
      </c>
      <c r="B246" s="11">
        <v>0.96841352731582708</v>
      </c>
      <c r="C246" s="11">
        <v>0.59497742988441105</v>
      </c>
      <c r="D246" s="11">
        <f t="shared" si="166"/>
        <v>-0.37343609743141604</v>
      </c>
      <c r="E246" s="11">
        <v>0.36647621437602113</v>
      </c>
      <c r="F246" s="11">
        <f t="shared" si="167"/>
        <v>-6.9598830553949109E-3</v>
      </c>
      <c r="G246" s="200">
        <f t="shared" si="169"/>
        <v>2.1626861431341293E-2</v>
      </c>
    </row>
    <row r="247" spans="1:7" x14ac:dyDescent="0.2">
      <c r="A247" t="str">
        <f t="shared" si="165"/>
        <v>33 Protective service occupations</v>
      </c>
      <c r="B247" s="11">
        <v>1.6998346894142486</v>
      </c>
      <c r="C247" s="11">
        <v>0.91630024204252547</v>
      </c>
      <c r="D247" s="11">
        <f t="shared" si="166"/>
        <v>-0.78353444737172318</v>
      </c>
      <c r="E247" s="11">
        <v>0.38982170505282765</v>
      </c>
      <c r="F247" s="11">
        <f t="shared" si="167"/>
        <v>-0.39371274231889553</v>
      </c>
      <c r="G247" s="200">
        <f t="shared" si="169"/>
        <v>1.3859744132253216E-2</v>
      </c>
    </row>
    <row r="248" spans="1:7" x14ac:dyDescent="0.2">
      <c r="A248" t="str">
        <f t="shared" si="165"/>
        <v>34 Culture, media and sports occupations</v>
      </c>
      <c r="B248" s="11">
        <v>1.3390627354588207</v>
      </c>
      <c r="C248" s="11">
        <v>0.48164849426084821</v>
      </c>
      <c r="D248" s="11">
        <f t="shared" si="166"/>
        <v>-0.85741424119797249</v>
      </c>
      <c r="E248" s="11">
        <v>0.27122586194379311</v>
      </c>
      <c r="F248" s="11">
        <f t="shared" ref="F248:F249" si="170">SUM(D248:E248)</f>
        <v>-0.58618837925417933</v>
      </c>
      <c r="G248" s="200">
        <f t="shared" si="169"/>
        <v>1.2372142682886667E-2</v>
      </c>
    </row>
    <row r="249" spans="1:7" x14ac:dyDescent="0.2">
      <c r="A249" t="str">
        <f t="shared" si="165"/>
        <v>35 Business and public service associate professionals</v>
      </c>
      <c r="B249" s="11">
        <v>6.3737263126124191</v>
      </c>
      <c r="C249" s="11">
        <v>3.2739783264985829</v>
      </c>
      <c r="D249" s="11">
        <f t="shared" si="166"/>
        <v>-3.0997479861138362</v>
      </c>
      <c r="E249" s="11">
        <v>1.5720636402215209</v>
      </c>
      <c r="F249" s="11">
        <f t="shared" si="170"/>
        <v>-1.5276843458923153</v>
      </c>
      <c r="G249" s="200">
        <f t="shared" si="169"/>
        <v>1.4805731240425279E-2</v>
      </c>
    </row>
    <row r="250" spans="1:7" x14ac:dyDescent="0.2">
      <c r="A250" t="str">
        <f t="shared" si="165"/>
        <v>41 Administrative occupations</v>
      </c>
      <c r="B250" s="11">
        <v>13.671805234124754</v>
      </c>
      <c r="C250" s="11">
        <v>4.0973860261316828</v>
      </c>
      <c r="D250" s="11">
        <f t="shared" si="166"/>
        <v>-9.5744192079930706</v>
      </c>
      <c r="E250" s="11">
        <v>2.8472059374278502</v>
      </c>
      <c r="F250" s="11">
        <f t="shared" ref="F250:F253" si="171">SUM(D250:E250)</f>
        <v>-6.7272132705652208</v>
      </c>
      <c r="G250" s="200">
        <f t="shared" si="169"/>
        <v>1.2691610787899821E-2</v>
      </c>
    </row>
    <row r="251" spans="1:7" x14ac:dyDescent="0.2">
      <c r="A251" t="str">
        <f t="shared" si="165"/>
        <v>42 Secretarial and related occupations</v>
      </c>
      <c r="B251" s="11">
        <v>5.2911362639923327</v>
      </c>
      <c r="C251" s="11">
        <v>0.98120248145378197</v>
      </c>
      <c r="D251" s="11">
        <f t="shared" si="166"/>
        <v>-4.3099337825385504</v>
      </c>
      <c r="E251" s="11">
        <v>1.0360424709259852</v>
      </c>
      <c r="F251" s="11">
        <f t="shared" si="171"/>
        <v>-3.273891311612565</v>
      </c>
      <c r="G251" s="200">
        <f t="shared" si="169"/>
        <v>1.1992771568104965E-2</v>
      </c>
    </row>
    <row r="252" spans="1:7" x14ac:dyDescent="0.2">
      <c r="A252" t="str">
        <f t="shared" si="165"/>
        <v>51 Skilled agricultural and related trades</v>
      </c>
      <c r="B252" s="11">
        <v>1.9294002007973932</v>
      </c>
      <c r="C252" s="11">
        <v>2.0460005432941903</v>
      </c>
      <c r="D252" s="11">
        <f t="shared" si="166"/>
        <v>0.11660034249679718</v>
      </c>
      <c r="E252" s="11">
        <v>0.87940469479405659</v>
      </c>
      <c r="F252" s="11">
        <f t="shared" si="171"/>
        <v>0.99600503729085377</v>
      </c>
      <c r="G252" s="200">
        <f t="shared" si="169"/>
        <v>2.5352710017087832E-2</v>
      </c>
    </row>
    <row r="253" spans="1:7" x14ac:dyDescent="0.2">
      <c r="A253" t="str">
        <f t="shared" si="165"/>
        <v>52 Skilled metal, electrical and electronic trades</v>
      </c>
      <c r="B253" s="11">
        <v>4.6766723422549106</v>
      </c>
      <c r="C253" s="11">
        <v>2.7461922976675139</v>
      </c>
      <c r="D253" s="11">
        <f t="shared" si="166"/>
        <v>-1.9304800445873966</v>
      </c>
      <c r="E253" s="11">
        <v>1.352624783232075</v>
      </c>
      <c r="F253" s="11">
        <f t="shared" si="171"/>
        <v>-0.57785526135532161</v>
      </c>
      <c r="G253" s="200">
        <f t="shared" si="169"/>
        <v>1.7080472696322291E-2</v>
      </c>
    </row>
    <row r="254" spans="1:7" x14ac:dyDescent="0.2">
      <c r="A254" t="str">
        <f t="shared" si="165"/>
        <v>53 Skilled construction and building trades</v>
      </c>
      <c r="B254" s="11">
        <v>5.1264578110258672</v>
      </c>
      <c r="C254" s="11">
        <v>4.1309664434382123</v>
      </c>
      <c r="D254" s="11">
        <f t="shared" si="166"/>
        <v>-0.99549136758765489</v>
      </c>
      <c r="E254" s="11">
        <v>1.869919858242808</v>
      </c>
      <c r="F254" s="11">
        <f t="shared" ref="F254" si="172">SUM(D254:E254)</f>
        <v>0.87442849065515316</v>
      </c>
      <c r="G254" s="200">
        <f t="shared" si="169"/>
        <v>2.0948237704896622E-2</v>
      </c>
    </row>
    <row r="255" spans="1:7" x14ac:dyDescent="0.2">
      <c r="A255" t="str">
        <f t="shared" si="165"/>
        <v>54 Textiles, printing and other skilled trades</v>
      </c>
      <c r="B255" s="11">
        <v>4.3051123198671721</v>
      </c>
      <c r="C255" s="11">
        <v>2.9036000635126542</v>
      </c>
      <c r="D255" s="11">
        <f t="shared" si="166"/>
        <v>-1.4015122563545179</v>
      </c>
      <c r="E255" s="11">
        <v>1.2741020370818497</v>
      </c>
      <c r="F255" s="11">
        <f t="shared" ref="F255" si="173">SUM(D255:E255)</f>
        <v>-0.12741021927266827</v>
      </c>
      <c r="G255" s="200">
        <f t="shared" si="169"/>
        <v>1.7433197695613911E-2</v>
      </c>
    </row>
    <row r="256" spans="1:7" x14ac:dyDescent="0.2">
      <c r="A256" t="str">
        <f t="shared" si="165"/>
        <v>61 Caring personal service occupations</v>
      </c>
      <c r="B256" s="11">
        <v>3.4500684411079123</v>
      </c>
      <c r="C256" s="11">
        <v>1.7020795821145194</v>
      </c>
      <c r="D256" s="11">
        <f>C256-B256</f>
        <v>-1.747988858993393</v>
      </c>
      <c r="E256" s="11">
        <v>0.71173999851193415</v>
      </c>
      <c r="F256" s="11">
        <f>SUM(D256:E256)</f>
        <v>-1.0362488604814588</v>
      </c>
      <c r="G256" s="200">
        <f t="shared" si="169"/>
        <v>1.2582207000113366E-2</v>
      </c>
    </row>
    <row r="257" spans="1:7" x14ac:dyDescent="0.2">
      <c r="A257" t="str">
        <f t="shared" si="165"/>
        <v>62 Leisure, travel and related personal service occupations</v>
      </c>
      <c r="B257" s="11">
        <v>4.5967612257764339</v>
      </c>
      <c r="C257" s="11">
        <v>2.4700680506147026</v>
      </c>
      <c r="D257" s="11">
        <f t="shared" ref="D257:D263" si="174">C257-B257</f>
        <v>-2.1266931751617313</v>
      </c>
      <c r="E257" s="11">
        <v>1.3215768747877403</v>
      </c>
      <c r="F257" s="11">
        <f t="shared" ref="F257:F258" si="175">SUM(D257:E257)</f>
        <v>-0.80511630037399096</v>
      </c>
      <c r="G257" s="200">
        <f t="shared" si="169"/>
        <v>1.6989623471225679E-2</v>
      </c>
    </row>
    <row r="258" spans="1:7" x14ac:dyDescent="0.2">
      <c r="A258" t="str">
        <f t="shared" si="165"/>
        <v>63 Community and civil enforcement occupations</v>
      </c>
      <c r="B258" s="11">
        <v>0.28212593887308729</v>
      </c>
      <c r="C258" s="11">
        <v>0.16763679988374447</v>
      </c>
      <c r="D258" s="11">
        <f t="shared" si="174"/>
        <v>-0.11448913898934282</v>
      </c>
      <c r="E258" s="11">
        <v>7.4928052539378259E-2</v>
      </c>
      <c r="F258" s="11">
        <f t="shared" si="175"/>
        <v>-3.9561086449964561E-2</v>
      </c>
      <c r="G258" s="200">
        <f t="shared" si="169"/>
        <v>1.5826157391609863E-2</v>
      </c>
    </row>
    <row r="259" spans="1:7" x14ac:dyDescent="0.2">
      <c r="A259" t="str">
        <f t="shared" si="165"/>
        <v>71 Sales occupations</v>
      </c>
      <c r="B259" s="11">
        <v>12.665635545515023</v>
      </c>
      <c r="C259" s="11">
        <v>4.9064827449216608</v>
      </c>
      <c r="D259" s="11">
        <f t="shared" si="174"/>
        <v>-7.7591528005933625</v>
      </c>
      <c r="E259" s="11">
        <v>2.9726586491865179</v>
      </c>
      <c r="F259" s="11">
        <f t="shared" ref="F259:F260" si="176">SUM(D259:E259)</f>
        <v>-4.7864941514068446</v>
      </c>
      <c r="G259" s="200">
        <f t="shared" si="169"/>
        <v>1.4154587386114192E-2</v>
      </c>
    </row>
    <row r="260" spans="1:7" x14ac:dyDescent="0.2">
      <c r="A260" t="str">
        <f t="shared" si="165"/>
        <v>72 Customer service occupations</v>
      </c>
      <c r="B260" s="11">
        <v>2.9831078690285375</v>
      </c>
      <c r="C260" s="11">
        <v>2.871376531009703</v>
      </c>
      <c r="D260" s="11">
        <f t="shared" si="174"/>
        <v>-0.1117313380188345</v>
      </c>
      <c r="E260" s="11">
        <v>0.93350643388059995</v>
      </c>
      <c r="F260" s="11">
        <f t="shared" si="176"/>
        <v>0.82177509586176545</v>
      </c>
      <c r="G260" s="200">
        <f t="shared" si="169"/>
        <v>1.831652125690808E-2</v>
      </c>
    </row>
    <row r="261" spans="1:7" x14ac:dyDescent="0.2">
      <c r="A261" t="str">
        <f t="shared" si="165"/>
        <v>81 Process, plant and machine operatives</v>
      </c>
      <c r="B261" s="11">
        <v>8.8235786562186824</v>
      </c>
      <c r="C261" s="11">
        <v>4.4234013259163136</v>
      </c>
      <c r="D261" s="11">
        <f t="shared" si="174"/>
        <v>-4.4001773303023688</v>
      </c>
      <c r="E261" s="11">
        <v>2.554774275598497</v>
      </c>
      <c r="F261" s="11">
        <f t="shared" ref="F261:F262" si="177">SUM(D261:E261)</f>
        <v>-1.8454030547038718</v>
      </c>
      <c r="G261" s="200">
        <f t="shared" si="169"/>
        <v>1.7096849967234373E-2</v>
      </c>
    </row>
    <row r="262" spans="1:7" x14ac:dyDescent="0.2">
      <c r="A262" t="str">
        <f t="shared" si="165"/>
        <v>82 Transport and mobile machine drivers and operatives</v>
      </c>
      <c r="B262" s="11">
        <v>10.504467392085713</v>
      </c>
      <c r="C262" s="11">
        <v>7.637703455492189</v>
      </c>
      <c r="D262" s="11">
        <f t="shared" si="174"/>
        <v>-2.8667639365935242</v>
      </c>
      <c r="E262" s="11">
        <v>4.263088597260241</v>
      </c>
      <c r="F262" s="11">
        <f t="shared" si="177"/>
        <v>1.3963246606667168</v>
      </c>
      <c r="G262" s="200">
        <f t="shared" si="169"/>
        <v>2.2968606279059056E-2</v>
      </c>
    </row>
    <row r="263" spans="1:7" x14ac:dyDescent="0.2">
      <c r="A263" t="str">
        <f t="shared" si="165"/>
        <v>91 Elementary trades and related occupations</v>
      </c>
      <c r="B263" s="11">
        <v>6.7276360022616446</v>
      </c>
      <c r="C263" s="11">
        <v>10.170798126540957</v>
      </c>
      <c r="D263" s="11">
        <f t="shared" si="174"/>
        <v>3.4431621242793122</v>
      </c>
      <c r="E263" s="11">
        <v>4.3305777918737265</v>
      </c>
      <c r="F263" s="11">
        <f t="shared" ref="F263" si="178">SUM(D263:E263)</f>
        <v>7.7737399161530387</v>
      </c>
      <c r="G263" s="200">
        <f t="shared" si="169"/>
        <v>3.3684886275868076E-2</v>
      </c>
    </row>
    <row r="264" spans="1:7" x14ac:dyDescent="0.2">
      <c r="A264" t="str">
        <f t="shared" si="165"/>
        <v>92 Elementary administration and service occupations</v>
      </c>
      <c r="B264" s="11">
        <v>26.771376982610089</v>
      </c>
      <c r="C264" s="11">
        <v>16.220278607391386</v>
      </c>
      <c r="D264" s="11">
        <f t="shared" ref="D264" si="179">C264-B264</f>
        <v>-10.551098375218704</v>
      </c>
      <c r="E264" s="11">
        <v>8.1063217215594658</v>
      </c>
      <c r="F264" s="11">
        <f>SUM(D264:E264)</f>
        <v>-2.4447766536592379</v>
      </c>
      <c r="G264" s="200">
        <f t="shared" ref="G264:G265" si="180">IF(B264&gt;0,(1+(E264/B264))^(1/($C$6-$B$6))-1,0)</f>
        <v>1.7790690430914413E-2</v>
      </c>
    </row>
    <row r="265" spans="1:7" x14ac:dyDescent="0.2">
      <c r="A265" t="str">
        <f t="shared" si="165"/>
        <v>All occupations</v>
      </c>
      <c r="B265" s="11">
        <f>SUM(B239:B264)</f>
        <v>150.8641328800866</v>
      </c>
      <c r="C265" s="11">
        <f t="shared" ref="C265:F265" si="181">SUM(C239:C264)</f>
        <v>90.039463257539495</v>
      </c>
      <c r="D265" s="11">
        <f t="shared" si="181"/>
        <v>-60.824669622547063</v>
      </c>
      <c r="E265" s="11">
        <f t="shared" si="181"/>
        <v>45.488525993934275</v>
      </c>
      <c r="F265" s="11">
        <f t="shared" si="181"/>
        <v>-15.336143628612799</v>
      </c>
      <c r="G265" s="200">
        <f t="shared" si="180"/>
        <v>1.7724084812369423E-2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1.6904573122020661</v>
      </c>
      <c r="C268" s="11">
        <v>1.0930360990903492</v>
      </c>
      <c r="D268" s="11">
        <f>C268-B268</f>
        <v>-0.59742121311171692</v>
      </c>
      <c r="E268" s="11">
        <v>0.47061709508548233</v>
      </c>
      <c r="F268" s="11">
        <f>SUM(D268:E268)</f>
        <v>-0.12680411802623459</v>
      </c>
      <c r="G268" s="200">
        <f>IF(B268&gt;0,(1+(E268/B268))^(1/($C$6-$B$6))-1,0)</f>
        <v>1.6508545836118937E-2</v>
      </c>
    </row>
    <row r="269" spans="1:7" x14ac:dyDescent="0.2">
      <c r="A269" t="str">
        <f t="shared" si="183"/>
        <v>12 Other managers and proprietors</v>
      </c>
      <c r="B269" s="11">
        <v>1.5155293651115547</v>
      </c>
      <c r="C269" s="11">
        <v>1.0629291909199368</v>
      </c>
      <c r="D269" s="11">
        <f t="shared" ref="D269:D284" si="184">C269-B269</f>
        <v>-0.45260017419161791</v>
      </c>
      <c r="E269" s="11">
        <v>0.49016941195598596</v>
      </c>
      <c r="F269" s="11">
        <f t="shared" ref="F269:F276" si="185">SUM(D269:E269)</f>
        <v>3.7569237764368046E-2</v>
      </c>
      <c r="G269" s="200">
        <f t="shared" ref="G269:G271" si="186">IF(B269&gt;0,(1+(E269/B269))^(1/($C$6-$B$6))-1,0)</f>
        <v>1.8857445746601087E-2</v>
      </c>
    </row>
    <row r="270" spans="1:7" x14ac:dyDescent="0.2">
      <c r="A270" t="str">
        <f t="shared" si="183"/>
        <v>21 Science, research, engineering and technology professionals</v>
      </c>
      <c r="B270" s="11">
        <v>0.93300545121455991</v>
      </c>
      <c r="C270" s="11">
        <v>0.93618959806178437</v>
      </c>
      <c r="D270" s="11">
        <f t="shared" si="184"/>
        <v>3.1841468472244561E-3</v>
      </c>
      <c r="E270" s="11">
        <v>0.33898916386150774</v>
      </c>
      <c r="F270" s="11">
        <f t="shared" si="185"/>
        <v>0.34217331070873219</v>
      </c>
      <c r="G270" s="200">
        <f t="shared" si="186"/>
        <v>2.0876968692082443E-2</v>
      </c>
    </row>
    <row r="271" spans="1:7" x14ac:dyDescent="0.2">
      <c r="A271" t="str">
        <f t="shared" si="183"/>
        <v>22 Health professionals</v>
      </c>
      <c r="B271" s="11">
        <v>0.35807971007625794</v>
      </c>
      <c r="C271" s="11">
        <v>0.24987228725412056</v>
      </c>
      <c r="D271" s="11">
        <f t="shared" si="184"/>
        <v>-0.10820742282213738</v>
      </c>
      <c r="E271" s="11">
        <v>0.11673641125896908</v>
      </c>
      <c r="F271" s="11">
        <f t="shared" si="185"/>
        <v>8.5289884368316971E-3</v>
      </c>
      <c r="G271" s="200">
        <f t="shared" si="186"/>
        <v>1.8989517060068906E-2</v>
      </c>
    </row>
    <row r="272" spans="1:7" x14ac:dyDescent="0.2">
      <c r="A272" t="str">
        <f t="shared" si="183"/>
        <v>23 Teaching and other educational professionals</v>
      </c>
      <c r="B272" s="11">
        <v>0.34727355356803286</v>
      </c>
      <c r="C272" s="11">
        <v>0.18582741886098358</v>
      </c>
      <c r="D272" s="11">
        <f t="shared" si="184"/>
        <v>-0.16144613470704927</v>
      </c>
      <c r="E272" s="11">
        <v>0.10222283427474044</v>
      </c>
      <c r="F272" s="11">
        <f t="shared" si="185"/>
        <v>-5.9223300432308834E-2</v>
      </c>
      <c r="G272" s="200">
        <f>IF(B272&gt;0,(1+(E272/B272))^(1/($C$6-$B$6))-1,0)</f>
        <v>1.734978974457313E-2</v>
      </c>
    </row>
    <row r="273" spans="1:7" x14ac:dyDescent="0.2">
      <c r="A273" t="str">
        <f t="shared" si="183"/>
        <v>24 Business, media and public service professionals</v>
      </c>
      <c r="B273" s="11">
        <v>1.1471369397287325</v>
      </c>
      <c r="C273" s="11">
        <v>0.73404644048337642</v>
      </c>
      <c r="D273" s="11">
        <f t="shared" si="184"/>
        <v>-0.41309049924535612</v>
      </c>
      <c r="E273" s="11">
        <v>0.35564579414027925</v>
      </c>
      <c r="F273" s="11">
        <f t="shared" si="185"/>
        <v>-5.7444705105076876E-2</v>
      </c>
      <c r="G273" s="200">
        <f t="shared" ref="G273" si="187">IF(B273&gt;0,(1+(E273/B273))^(1/($C$6-$B$6))-1,0)</f>
        <v>1.8166324444216064E-2</v>
      </c>
    </row>
    <row r="274" spans="1:7" x14ac:dyDescent="0.2">
      <c r="A274" t="str">
        <f t="shared" si="183"/>
        <v>31 Science, engineering and technology associate professionals</v>
      </c>
      <c r="B274" s="11">
        <v>0.61847813802005847</v>
      </c>
      <c r="C274" s="11">
        <v>0.54632471738557065</v>
      </c>
      <c r="D274" s="11">
        <f t="shared" si="184"/>
        <v>-7.2153420634487819E-2</v>
      </c>
      <c r="E274" s="11">
        <v>0.231866170431998</v>
      </c>
      <c r="F274" s="11">
        <f t="shared" si="185"/>
        <v>0.15971274979751018</v>
      </c>
      <c r="G274" s="200">
        <f>IF(B274&gt;0,(1+(E274/B274))^(1/($C$6-$B$6))-1,0)</f>
        <v>2.1452158327964099E-2</v>
      </c>
    </row>
    <row r="275" spans="1:7" x14ac:dyDescent="0.2">
      <c r="A275" t="str">
        <f t="shared" si="183"/>
        <v>32 Health and social care associate professionals</v>
      </c>
      <c r="B275" s="11">
        <v>0.18044702217157579</v>
      </c>
      <c r="C275" s="11">
        <v>0.20851744124719004</v>
      </c>
      <c r="D275" s="11">
        <f t="shared" si="184"/>
        <v>2.807041907561425E-2</v>
      </c>
      <c r="E275" s="11">
        <v>9.8224136825619493E-2</v>
      </c>
      <c r="F275" s="11">
        <f t="shared" si="185"/>
        <v>0.12629455590123373</v>
      </c>
      <c r="G275" s="200">
        <f t="shared" ref="G275:G292" si="188">IF(B275&gt;0,(1+(E275/B275))^(1/($C$6-$B$6))-1,0)</f>
        <v>2.9396815235214202E-2</v>
      </c>
    </row>
    <row r="276" spans="1:7" x14ac:dyDescent="0.2">
      <c r="A276" t="str">
        <f t="shared" si="183"/>
        <v>33 Protective service occupations</v>
      </c>
      <c r="B276" s="11">
        <v>0.2428881245760709</v>
      </c>
      <c r="C276" s="11">
        <v>0.20088533959056107</v>
      </c>
      <c r="D276" s="11">
        <f t="shared" si="184"/>
        <v>-4.2002784985509828E-2</v>
      </c>
      <c r="E276" s="11">
        <v>5.0142930424585078E-2</v>
      </c>
      <c r="F276" s="11">
        <f t="shared" si="185"/>
        <v>8.1401454390752498E-3</v>
      </c>
      <c r="G276" s="200">
        <f t="shared" si="188"/>
        <v>1.2590443816384411E-2</v>
      </c>
    </row>
    <row r="277" spans="1:7" x14ac:dyDescent="0.2">
      <c r="A277" t="str">
        <f t="shared" si="183"/>
        <v>34 Culture, media and sports occupations</v>
      </c>
      <c r="B277" s="11">
        <v>0.51396763008759005</v>
      </c>
      <c r="C277" s="11">
        <v>0.26074296988946977</v>
      </c>
      <c r="D277" s="11">
        <f t="shared" si="184"/>
        <v>-0.25322466019812029</v>
      </c>
      <c r="E277" s="11">
        <v>0.16049246974037373</v>
      </c>
      <c r="F277" s="11">
        <f t="shared" ref="F277:F278" si="189">SUM(D277:E277)</f>
        <v>-9.2732190457746555E-2</v>
      </c>
      <c r="G277" s="200">
        <f t="shared" si="188"/>
        <v>1.8281920501453941E-2</v>
      </c>
    </row>
    <row r="278" spans="1:7" x14ac:dyDescent="0.2">
      <c r="A278" t="str">
        <f t="shared" si="183"/>
        <v>35 Business and public service associate professionals</v>
      </c>
      <c r="B278" s="11">
        <v>1.4513167363597437</v>
      </c>
      <c r="C278" s="11">
        <v>0.79853147483231213</v>
      </c>
      <c r="D278" s="11">
        <f t="shared" si="184"/>
        <v>-0.65278526152743155</v>
      </c>
      <c r="E278" s="11">
        <v>0.35924434212931589</v>
      </c>
      <c r="F278" s="11">
        <f t="shared" si="189"/>
        <v>-0.29354091939811566</v>
      </c>
      <c r="G278" s="200">
        <f t="shared" si="188"/>
        <v>1.4853604221049643E-2</v>
      </c>
    </row>
    <row r="279" spans="1:7" x14ac:dyDescent="0.2">
      <c r="A279" t="str">
        <f t="shared" si="183"/>
        <v>41 Administrative occupations</v>
      </c>
      <c r="B279" s="11">
        <v>3.4318532401263142</v>
      </c>
      <c r="C279" s="11">
        <v>1.47156154384057</v>
      </c>
      <c r="D279" s="11">
        <f t="shared" si="184"/>
        <v>-1.9602916962857442</v>
      </c>
      <c r="E279" s="11">
        <v>0.76407418557927176</v>
      </c>
      <c r="F279" s="11">
        <f t="shared" ref="F279:F282" si="190">SUM(D279:E279)</f>
        <v>-1.1962175107064725</v>
      </c>
      <c r="G279" s="200">
        <f t="shared" si="188"/>
        <v>1.3491126654382013E-2</v>
      </c>
    </row>
    <row r="280" spans="1:7" x14ac:dyDescent="0.2">
      <c r="A280" t="str">
        <f t="shared" si="183"/>
        <v>42 Secretarial and related occupations</v>
      </c>
      <c r="B280" s="11">
        <v>1.4333561342196366</v>
      </c>
      <c r="C280" s="11">
        <v>1.4746343082916387</v>
      </c>
      <c r="D280" s="11">
        <f t="shared" si="184"/>
        <v>4.1278174072002072E-2</v>
      </c>
      <c r="E280" s="11">
        <v>0.5769928536725708</v>
      </c>
      <c r="F280" s="11">
        <f t="shared" si="190"/>
        <v>0.61827102774457288</v>
      </c>
      <c r="G280" s="200">
        <f t="shared" si="188"/>
        <v>2.2808879633123613E-2</v>
      </c>
    </row>
    <row r="281" spans="1:7" x14ac:dyDescent="0.2">
      <c r="A281" t="str">
        <f t="shared" si="183"/>
        <v>51 Skilled agricultural and related trades</v>
      </c>
      <c r="B281" s="11">
        <v>1.2369507638834116</v>
      </c>
      <c r="C281" s="11">
        <v>0.69134496904136966</v>
      </c>
      <c r="D281" s="11">
        <f t="shared" si="184"/>
        <v>-0.54560579484204197</v>
      </c>
      <c r="E281" s="11">
        <v>0.40161964416321166</v>
      </c>
      <c r="F281" s="11">
        <f t="shared" si="190"/>
        <v>-0.1439861506788303</v>
      </c>
      <c r="G281" s="200">
        <f t="shared" si="188"/>
        <v>1.8921781565491624E-2</v>
      </c>
    </row>
    <row r="282" spans="1:7" x14ac:dyDescent="0.2">
      <c r="A282" t="str">
        <f t="shared" si="183"/>
        <v>52 Skilled metal, electrical and electronic trades</v>
      </c>
      <c r="B282" s="11">
        <v>1.8102490517160208</v>
      </c>
      <c r="C282" s="11">
        <v>1.0626257330789197</v>
      </c>
      <c r="D282" s="11">
        <f t="shared" si="184"/>
        <v>-0.74762331863710108</v>
      </c>
      <c r="E282" s="11">
        <v>0.52704932881766187</v>
      </c>
      <c r="F282" s="11">
        <f t="shared" si="190"/>
        <v>-0.22057398981943921</v>
      </c>
      <c r="G282" s="200">
        <f t="shared" si="188"/>
        <v>1.7181349619836306E-2</v>
      </c>
    </row>
    <row r="283" spans="1:7" x14ac:dyDescent="0.2">
      <c r="A283" t="str">
        <f t="shared" si="183"/>
        <v>53 Skilled construction and building trades</v>
      </c>
      <c r="B283" s="11">
        <v>2.4552432453191551</v>
      </c>
      <c r="C283" s="11">
        <v>0.50697619040593001</v>
      </c>
      <c r="D283" s="11">
        <f t="shared" si="184"/>
        <v>-1.948267054913225</v>
      </c>
      <c r="E283" s="11">
        <v>0.47684257549678877</v>
      </c>
      <c r="F283" s="11">
        <f t="shared" ref="F283" si="191">SUM(D283:E283)</f>
        <v>-1.4714244794164362</v>
      </c>
      <c r="G283" s="200">
        <f t="shared" si="188"/>
        <v>1.1902829260085568E-2</v>
      </c>
    </row>
    <row r="284" spans="1:7" x14ac:dyDescent="0.2">
      <c r="A284" t="str">
        <f t="shared" si="183"/>
        <v>54 Textiles, printing and other skilled trades</v>
      </c>
      <c r="B284" s="11">
        <v>1.8516247928881278</v>
      </c>
      <c r="C284" s="11">
        <v>0.73213294555183339</v>
      </c>
      <c r="D284" s="11">
        <f t="shared" si="184"/>
        <v>-1.1194918473362945</v>
      </c>
      <c r="E284" s="11">
        <v>0.37791187732584164</v>
      </c>
      <c r="F284" s="11">
        <f t="shared" ref="F284" si="192">SUM(D284:E284)</f>
        <v>-0.74157997001045284</v>
      </c>
      <c r="G284" s="200">
        <f t="shared" si="188"/>
        <v>1.2458992733355601E-2</v>
      </c>
    </row>
    <row r="285" spans="1:7" x14ac:dyDescent="0.2">
      <c r="A285" t="str">
        <f t="shared" si="183"/>
        <v>61 Caring personal service occupations</v>
      </c>
      <c r="B285" s="11">
        <v>0.83378350717889127</v>
      </c>
      <c r="C285" s="11">
        <v>0.7090187793659618</v>
      </c>
      <c r="D285" s="11">
        <f>C285-B285</f>
        <v>-0.12476472781292947</v>
      </c>
      <c r="E285" s="11">
        <v>0.24858476959217513</v>
      </c>
      <c r="F285" s="11">
        <f>SUM(D285:E285)</f>
        <v>0.12382004177924566</v>
      </c>
      <c r="G285" s="200">
        <f t="shared" si="188"/>
        <v>1.7547715644014694E-2</v>
      </c>
    </row>
    <row r="286" spans="1:7" x14ac:dyDescent="0.2">
      <c r="A286" t="str">
        <f t="shared" si="183"/>
        <v>62 Leisure, travel and related personal service occupations</v>
      </c>
      <c r="B286" s="11">
        <v>1.4528022925271651</v>
      </c>
      <c r="C286" s="11">
        <v>0.48843209701283902</v>
      </c>
      <c r="D286" s="11">
        <f t="shared" ref="D286:D292" si="193">C286-B286</f>
        <v>-0.96437019551432601</v>
      </c>
      <c r="E286" s="11">
        <v>0.27764207288897835</v>
      </c>
      <c r="F286" s="11">
        <f t="shared" ref="F286:F287" si="194">SUM(D286:E286)</f>
        <v>-0.68672812262534766</v>
      </c>
      <c r="G286" s="200">
        <f t="shared" si="188"/>
        <v>1.1727158697910633E-2</v>
      </c>
    </row>
    <row r="287" spans="1:7" x14ac:dyDescent="0.2">
      <c r="A287" t="str">
        <f t="shared" si="183"/>
        <v>63 Community and civil enforcement occupations</v>
      </c>
      <c r="B287" s="11">
        <v>7.4763424627723951E-2</v>
      </c>
      <c r="C287" s="11">
        <v>2.0674103643800325E-2</v>
      </c>
      <c r="D287" s="11">
        <f t="shared" si="193"/>
        <v>-5.4089320983923626E-2</v>
      </c>
      <c r="E287" s="11">
        <v>9.2280297735918455E-3</v>
      </c>
      <c r="F287" s="11">
        <f t="shared" si="194"/>
        <v>-4.4861291210331777E-2</v>
      </c>
      <c r="G287" s="200">
        <f t="shared" si="188"/>
        <v>7.7892644043469073E-3</v>
      </c>
    </row>
    <row r="288" spans="1:7" x14ac:dyDescent="0.2">
      <c r="A288" t="str">
        <f t="shared" si="183"/>
        <v>71 Sales occupations</v>
      </c>
      <c r="B288" s="11">
        <v>4.8604663684202425</v>
      </c>
      <c r="C288" s="11">
        <v>2.1258341189743417</v>
      </c>
      <c r="D288" s="11">
        <f t="shared" si="193"/>
        <v>-2.7346322494459008</v>
      </c>
      <c r="E288" s="11">
        <v>0.94201666883207691</v>
      </c>
      <c r="F288" s="11">
        <f t="shared" ref="F288:F289" si="195">SUM(D288:E288)</f>
        <v>-1.7926155806138238</v>
      </c>
      <c r="G288" s="200">
        <f t="shared" si="188"/>
        <v>1.1880117413936686E-2</v>
      </c>
    </row>
    <row r="289" spans="1:7" x14ac:dyDescent="0.2">
      <c r="A289" t="str">
        <f t="shared" si="183"/>
        <v>72 Customer service occupations</v>
      </c>
      <c r="B289" s="11">
        <v>0.95503739420591738</v>
      </c>
      <c r="C289" s="11">
        <v>0.96371305755112691</v>
      </c>
      <c r="D289" s="11">
        <f t="shared" si="193"/>
        <v>8.6756633452095278E-3</v>
      </c>
      <c r="E289" s="11">
        <v>0.35744150931864421</v>
      </c>
      <c r="F289" s="11">
        <f t="shared" si="195"/>
        <v>0.36611717266385374</v>
      </c>
      <c r="G289" s="200">
        <f t="shared" si="188"/>
        <v>2.1421034002767847E-2</v>
      </c>
    </row>
    <row r="290" spans="1:7" x14ac:dyDescent="0.2">
      <c r="A290" t="str">
        <f t="shared" si="183"/>
        <v>81 Process, plant and machine operatives</v>
      </c>
      <c r="B290" s="11">
        <v>3.6661237194959817</v>
      </c>
      <c r="C290" s="11">
        <v>0.69212607412520466</v>
      </c>
      <c r="D290" s="11">
        <f t="shared" si="193"/>
        <v>-2.973997645370777</v>
      </c>
      <c r="E290" s="11">
        <v>0.46904730030027647</v>
      </c>
      <c r="F290" s="11">
        <f t="shared" ref="F290:F291" si="196">SUM(D290:E290)</f>
        <v>-2.5049503450705006</v>
      </c>
      <c r="G290" s="200">
        <f t="shared" si="188"/>
        <v>8.0585493843778888E-3</v>
      </c>
    </row>
    <row r="291" spans="1:7" x14ac:dyDescent="0.2">
      <c r="A291" t="str">
        <f t="shared" si="183"/>
        <v>82 Transport and mobile machine drivers and operatives</v>
      </c>
      <c r="B291" s="11">
        <v>5.0333206938647894</v>
      </c>
      <c r="C291" s="11">
        <v>2.0665039632581479</v>
      </c>
      <c r="D291" s="11">
        <f t="shared" si="193"/>
        <v>-2.9668167306066415</v>
      </c>
      <c r="E291" s="11">
        <v>1.5333116151845481</v>
      </c>
      <c r="F291" s="11">
        <f t="shared" si="196"/>
        <v>-1.4335051154220935</v>
      </c>
      <c r="G291" s="200">
        <f t="shared" si="188"/>
        <v>1.7886153179641484E-2</v>
      </c>
    </row>
    <row r="292" spans="1:7" x14ac:dyDescent="0.2">
      <c r="A292" t="str">
        <f t="shared" si="183"/>
        <v>91 Elementary trades and related occupations</v>
      </c>
      <c r="B292" s="11">
        <v>2.8854884529720128</v>
      </c>
      <c r="C292" s="11">
        <v>2.8321245262800572</v>
      </c>
      <c r="D292" s="11">
        <f t="shared" si="193"/>
        <v>-5.3363926691955665E-2</v>
      </c>
      <c r="E292" s="11">
        <v>1.3870977211278566</v>
      </c>
      <c r="F292" s="11">
        <f t="shared" ref="F292" si="197">SUM(D292:E292)</f>
        <v>1.3337337944359009</v>
      </c>
      <c r="G292" s="200">
        <f t="shared" si="188"/>
        <v>2.6513738063906001E-2</v>
      </c>
    </row>
    <row r="293" spans="1:7" x14ac:dyDescent="0.2">
      <c r="A293" t="str">
        <f t="shared" si="183"/>
        <v>92 Elementary administration and service occupations</v>
      </c>
      <c r="B293" s="11">
        <v>10.258615703562892</v>
      </c>
      <c r="C293" s="11">
        <v>3.0997563266578765</v>
      </c>
      <c r="D293" s="11">
        <f t="shared" ref="D293" si="198">C293-B293</f>
        <v>-7.1588593769050153</v>
      </c>
      <c r="E293" s="11">
        <v>1.6169994344281469</v>
      </c>
      <c r="F293" s="11">
        <f t="shared" ref="F293" si="199">SUM(D293:E293)</f>
        <v>-5.5418599424768686</v>
      </c>
      <c r="G293" s="200">
        <f t="shared" ref="G293:G294" si="200">IF(B293&gt;0,(1+(E293/B293))^(1/($C$6-$B$6))-1,0)</f>
        <v>9.8057134021598547E-3</v>
      </c>
    </row>
    <row r="294" spans="1:7" x14ac:dyDescent="0.2">
      <c r="A294" s="24" t="str">
        <f t="shared" si="183"/>
        <v>All occupations</v>
      </c>
      <c r="B294" s="34">
        <f>SUM(B268:B293)</f>
        <v>51.23825876812451</v>
      </c>
      <c r="C294" s="34">
        <f t="shared" ref="C294:F294" si="201">SUM(C268:C293)</f>
        <v>25.214361714695276</v>
      </c>
      <c r="D294" s="34">
        <f t="shared" si="201"/>
        <v>-26.023897053429252</v>
      </c>
      <c r="E294" s="34">
        <f t="shared" si="201"/>
        <v>12.740210346630496</v>
      </c>
      <c r="F294" s="34">
        <f t="shared" si="201"/>
        <v>-13.283686706798756</v>
      </c>
      <c r="G294" s="234">
        <f t="shared" si="200"/>
        <v>1.4914129537633158E-2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Yorkshire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-3.5848330616968838</v>
      </c>
      <c r="Q7" s="11">
        <f>'Occ T1'!J16</f>
        <v>53.882951523195061</v>
      </c>
    </row>
    <row r="8" spans="1:17" x14ac:dyDescent="0.2">
      <c r="O8" t="str">
        <f>name!E11</f>
        <v>Process, plant and machine operatives</v>
      </c>
      <c r="P8" s="11">
        <f>'Occ T1'!H15</f>
        <v>-4.1113603054409396</v>
      </c>
      <c r="Q8" s="11">
        <f>'Occ T1'!J15</f>
        <v>33.47898565375727</v>
      </c>
    </row>
    <row r="9" spans="1:17" x14ac:dyDescent="0.2">
      <c r="O9" t="str">
        <f>name!E10</f>
        <v>Sales and customer service occupations</v>
      </c>
      <c r="P9" s="11">
        <f>'Occ T1'!H14</f>
        <v>-0.74535534665577075</v>
      </c>
      <c r="Q9" s="11">
        <f>'Occ T1'!J14</f>
        <v>45.943798560419687</v>
      </c>
    </row>
    <row r="10" spans="1:17" x14ac:dyDescent="0.2">
      <c r="O10" t="str">
        <f>name!E9</f>
        <v>Caring, leisure and other service occupations</v>
      </c>
      <c r="P10" s="11">
        <f>'Occ T1'!H13</f>
        <v>6.6193014734255371</v>
      </c>
      <c r="Q10" s="11">
        <f>'Occ T1'!J13</f>
        <v>72.806103682617163</v>
      </c>
    </row>
    <row r="11" spans="1:17" x14ac:dyDescent="0.2">
      <c r="O11" t="str">
        <f>name!E8</f>
        <v>Skilled trades occupations</v>
      </c>
      <c r="P11" s="11">
        <f>'Occ T1'!H12</f>
        <v>-10.39183708479392</v>
      </c>
      <c r="Q11" s="11">
        <f>'Occ T1'!J12</f>
        <v>32.760334207564085</v>
      </c>
    </row>
    <row r="12" spans="1:17" x14ac:dyDescent="0.2">
      <c r="O12" t="str">
        <f>name!E7</f>
        <v>Administrative and secretarial occupations</v>
      </c>
      <c r="P12" s="11">
        <f>'Occ T1'!H11</f>
        <v>-2.946730499998921</v>
      </c>
      <c r="Q12" s="11">
        <f>'Occ T1'!J11</f>
        <v>74.753845413595982</v>
      </c>
    </row>
    <row r="13" spans="1:17" x14ac:dyDescent="0.2">
      <c r="O13" t="str">
        <f>name!E6</f>
        <v>Associate professional occupations</v>
      </c>
      <c r="P13" s="11">
        <f>'Occ T1'!H10</f>
        <v>21.149377476244609</v>
      </c>
      <c r="Q13" s="11">
        <f>'Occ T1'!J10</f>
        <v>99.228032162492696</v>
      </c>
    </row>
    <row r="14" spans="1:17" x14ac:dyDescent="0.2">
      <c r="O14" t="str">
        <f>name!E5</f>
        <v>Professional occupations</v>
      </c>
      <c r="P14" s="11">
        <f>'Occ T1'!H9</f>
        <v>43.904580989610622</v>
      </c>
      <c r="Q14" s="11">
        <f>'Occ T1'!J9</f>
        <v>175.23632002995387</v>
      </c>
    </row>
    <row r="15" spans="1:17" x14ac:dyDescent="0.2">
      <c r="O15" t="str">
        <f>name!E4</f>
        <v>Managers, directors and senior officials</v>
      </c>
      <c r="P15" s="11">
        <f>'Occ T1'!H8</f>
        <v>1.5538563593055557</v>
      </c>
      <c r="Q15" s="11">
        <f>'Occ T1'!J8</f>
        <v>65.799945605650166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Yorkshire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-2.444378337520476</v>
      </c>
      <c r="Q37" s="11">
        <f>'Occ T2'!J8</f>
        <v>39.579236977966737</v>
      </c>
    </row>
    <row r="38" spans="1:17" x14ac:dyDescent="0.2">
      <c r="O38" s="10" t="str">
        <f>name!D5</f>
        <v>12 Other managers and proprietors</v>
      </c>
      <c r="P38" s="11">
        <f>'Occ T2'!H9</f>
        <v>3.9982346968260245</v>
      </c>
      <c r="Q38" s="11">
        <f>'Occ T2'!J9</f>
        <v>26.220708627683415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25.937033391297291</v>
      </c>
      <c r="Q39" s="11">
        <f>'Occ T2'!J10</f>
        <v>57.533480956133786</v>
      </c>
    </row>
    <row r="40" spans="1:17" x14ac:dyDescent="0.2">
      <c r="O40" s="10" t="str">
        <f>name!D7</f>
        <v>22 Health professionals</v>
      </c>
      <c r="P40" s="11">
        <f>'Occ T2'!H11</f>
        <v>3.695635300729208</v>
      </c>
      <c r="Q40" s="11">
        <f>'Occ T2'!J11</f>
        <v>32.710132551675756</v>
      </c>
    </row>
    <row r="41" spans="1:17" x14ac:dyDescent="0.2">
      <c r="O41" s="10" t="str">
        <f>name!D8</f>
        <v>23 Teaching and other educational professionals</v>
      </c>
      <c r="P41" s="11">
        <f>'Occ T2'!H12</f>
        <v>1.9838242157978883</v>
      </c>
      <c r="Q41" s="11">
        <f>'Occ T2'!J12</f>
        <v>30.773314083533666</v>
      </c>
    </row>
    <row r="42" spans="1:17" x14ac:dyDescent="0.2">
      <c r="O42" s="10" t="str">
        <f>name!D9</f>
        <v>24 Business, media and public service professionals</v>
      </c>
      <c r="P42" s="11">
        <f>'Occ T2'!H13</f>
        <v>12.288088081786213</v>
      </c>
      <c r="Q42" s="11">
        <f>'Occ T2'!J13</f>
        <v>54.219392438610647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0.51360345204095736</v>
      </c>
      <c r="Q43" s="11">
        <f>'Occ T2'!J14</f>
        <v>10.87780857487907</v>
      </c>
    </row>
    <row r="44" spans="1:17" x14ac:dyDescent="0.2">
      <c r="O44" s="10" t="str">
        <f>name!D11</f>
        <v>32 Health and social care associate professionals</v>
      </c>
      <c r="P44" s="11">
        <f>'Occ T2'!H15</f>
        <v>19.818276298430984</v>
      </c>
      <c r="Q44" s="11">
        <f>'Occ T2'!J15</f>
        <v>40.948493765845903</v>
      </c>
    </row>
    <row r="45" spans="1:17" x14ac:dyDescent="0.2">
      <c r="O45" s="10" t="str">
        <f>name!D12</f>
        <v>33 Protective service occupations</v>
      </c>
      <c r="P45" s="11">
        <f>'Occ T2'!H16</f>
        <v>-1.7001528896635936</v>
      </c>
      <c r="Q45" s="11">
        <f>'Occ T2'!J16</f>
        <v>2.2912354965292918</v>
      </c>
    </row>
    <row r="46" spans="1:17" x14ac:dyDescent="0.2">
      <c r="O46" s="10" t="str">
        <f>name!D13</f>
        <v>34 Culture, media and sports occupations</v>
      </c>
      <c r="P46" s="11">
        <f>'Occ T2'!H17</f>
        <v>-1.6227086797900121</v>
      </c>
      <c r="Q46" s="11">
        <f>'Occ T2'!J17</f>
        <v>6.5098675025255357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4.1403592952262898</v>
      </c>
      <c r="Q47" s="11">
        <f>'Occ T2'!J18</f>
        <v>38.600626822712904</v>
      </c>
    </row>
    <row r="48" spans="1:17" x14ac:dyDescent="0.2">
      <c r="O48" s="10" t="str">
        <f>name!D15</f>
        <v>41 Administrative occupations</v>
      </c>
      <c r="P48" s="11">
        <f>'Occ T2'!H19</f>
        <v>4.9903766011795199</v>
      </c>
      <c r="Q48" s="11">
        <f>'Occ T2'!J19</f>
        <v>70.508202529182057</v>
      </c>
    </row>
    <row r="49" spans="15:17" x14ac:dyDescent="0.2">
      <c r="O49" s="10" t="str">
        <f>name!D16</f>
        <v>42 Secretarial and related occupations</v>
      </c>
      <c r="P49" s="11">
        <f>'Occ T2'!H20</f>
        <v>-7.9371071011784515</v>
      </c>
      <c r="Q49" s="11">
        <f>'Occ T2'!J20</f>
        <v>4.24564288441392</v>
      </c>
    </row>
    <row r="50" spans="15:17" x14ac:dyDescent="0.2">
      <c r="O50" s="10" t="str">
        <f>name!D17</f>
        <v>51 Skilled agricultural and related trades</v>
      </c>
      <c r="P50" s="11">
        <f>'Occ T2'!H21</f>
        <v>1.1858730735552285</v>
      </c>
      <c r="Q50" s="11">
        <f>'Occ T2'!J21</f>
        <v>7.3022463669602793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-4.6189199653832347</v>
      </c>
      <c r="Q51" s="11">
        <f>'Occ T2'!J22</f>
        <v>10.298324557497228</v>
      </c>
    </row>
    <row r="52" spans="15:17" x14ac:dyDescent="0.2">
      <c r="O52" s="10" t="str">
        <f>name!D19</f>
        <v>53 Skilled construction and building trades</v>
      </c>
      <c r="P52" s="11">
        <f>'Occ T2'!H23</f>
        <v>-6.1209565258721952</v>
      </c>
      <c r="Q52" s="11">
        <f>'Occ T2'!J23</f>
        <v>7.0826889576425689</v>
      </c>
    </row>
    <row r="53" spans="15:17" x14ac:dyDescent="0.2">
      <c r="O53" s="10" t="str">
        <f>name!D20</f>
        <v>54 Textiles, printing and other skilled trades</v>
      </c>
      <c r="P53" s="11">
        <f>'Occ T2'!H24</f>
        <v>-0.83783366709371876</v>
      </c>
      <c r="Q53" s="11">
        <f>'Occ T2'!J24</f>
        <v>8.0770743254640127</v>
      </c>
    </row>
    <row r="54" spans="15:17" x14ac:dyDescent="0.2">
      <c r="O54" s="10" t="str">
        <f>name!D21</f>
        <v>61 Caring personal service occupations</v>
      </c>
      <c r="P54" s="11">
        <f>'Occ T2'!H25</f>
        <v>11.776033033651487</v>
      </c>
      <c r="Q54" s="11">
        <f>'Occ T2'!J25</f>
        <v>65.689470624320819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-4.9036639422654176</v>
      </c>
      <c r="Q55" s="11">
        <f>'Occ T2'!J26</f>
        <v>6.8895126502073136</v>
      </c>
    </row>
    <row r="56" spans="15:17" x14ac:dyDescent="0.2">
      <c r="O56" s="10" t="str">
        <f>name!D23</f>
        <v>63 Community and civil enforcement occupations</v>
      </c>
      <c r="P56" s="11">
        <f>'Occ T2'!H27</f>
        <v>-0.25306761796052357</v>
      </c>
      <c r="Q56" s="11">
        <f>'Occ T2'!J27</f>
        <v>0.22712040808905631</v>
      </c>
    </row>
    <row r="57" spans="15:17" x14ac:dyDescent="0.2">
      <c r="O57" s="10" t="str">
        <f>name!D24</f>
        <v>71 Sales occupations</v>
      </c>
      <c r="P57" s="11">
        <f>'Occ T2'!H28</f>
        <v>-6.6714189791423308</v>
      </c>
      <c r="Q57" s="11">
        <f>'Occ T2'!J28</f>
        <v>27.539819410650594</v>
      </c>
    </row>
    <row r="58" spans="15:17" x14ac:dyDescent="0.2">
      <c r="O58" s="10" t="str">
        <f>name!D25</f>
        <v>72 Customer service occupations</v>
      </c>
      <c r="P58" s="11">
        <f>'Occ T2'!H29</f>
        <v>5.926063632486553</v>
      </c>
      <c r="Q58" s="11">
        <f>'Occ T2'!J29</f>
        <v>18.403979149769086</v>
      </c>
    </row>
    <row r="59" spans="15:17" x14ac:dyDescent="0.2">
      <c r="O59" s="10" t="str">
        <f>name!D26</f>
        <v>81 Process, plant and machine operatives</v>
      </c>
      <c r="P59" s="11">
        <f>'Occ T2'!H30</f>
        <v>-2.2309403632032669</v>
      </c>
      <c r="Q59" s="11">
        <f>'Occ T2'!J30</f>
        <v>12.791812393082639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-1.8804199422376868</v>
      </c>
      <c r="Q60" s="11">
        <f>'Occ T2'!J31</f>
        <v>20.687173260674616</v>
      </c>
    </row>
    <row r="61" spans="15:17" x14ac:dyDescent="0.2">
      <c r="O61" s="10" t="str">
        <f>name!D28</f>
        <v>91 Elementary trades and related occupations</v>
      </c>
      <c r="P61" s="11">
        <f>'Occ T2'!H32</f>
        <v>21.190140040617816</v>
      </c>
      <c r="Q61" s="11">
        <f>'Occ T2'!J32</f>
        <v>38.968467689044878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-24.774973102314704</v>
      </c>
      <c r="Q62" s="11">
        <f>'Occ T2'!J33</f>
        <v>14.914483834150175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51.447000000000116</v>
      </c>
      <c r="Q64" s="11">
        <f>'Occ T2'!J35</f>
        <v>653.89031683924588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Yorkshire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1222.0610000000001</v>
      </c>
      <c r="C8" s="305">
        <f>SUM(C9:C17)</f>
        <v>1237.7160000000001</v>
      </c>
      <c r="D8" s="305">
        <f>SUM(D9:D17)</f>
        <v>1273.5079999999996</v>
      </c>
      <c r="E8" s="304"/>
      <c r="F8" s="305">
        <f>SUM(F9:F17)</f>
        <v>16.278536401783231</v>
      </c>
      <c r="G8" s="305">
        <f>SUM(G9:G17)</f>
        <v>22.078938291014328</v>
      </c>
      <c r="H8" s="305">
        <f>SUM(H9:H17)</f>
        <v>29.759732545001835</v>
      </c>
      <c r="I8" s="304"/>
      <c r="J8" s="305">
        <f>SUM(J9:J17)</f>
        <v>112.36122871992558</v>
      </c>
      <c r="K8" s="305">
        <f>SUM(K9:K17)</f>
        <v>154.04802948364983</v>
      </c>
      <c r="L8" s="305">
        <f>SUM(L9:L17)</f>
        <v>209.27798869087383</v>
      </c>
      <c r="M8" s="304"/>
      <c r="N8" s="305">
        <f>SUM(N9:N17)</f>
        <v>225.64331006274369</v>
      </c>
      <c r="O8" s="305">
        <f>SUM(O9:O17)</f>
        <v>252.41570791715054</v>
      </c>
      <c r="P8" s="305">
        <f>SUM(P9:P17)</f>
        <v>294.28423975681812</v>
      </c>
      <c r="Q8" s="306"/>
      <c r="R8" s="305">
        <f>SUM(R9:R17)</f>
        <v>60.462912762476712</v>
      </c>
      <c r="S8" s="305">
        <f>SUM(S9:S17)</f>
        <v>63.561570471146609</v>
      </c>
      <c r="T8" s="305">
        <f>SUM(T9:T17)</f>
        <v>70.165567339693879</v>
      </c>
      <c r="U8" s="306"/>
      <c r="V8" s="305">
        <f>SUM(V9:V17)</f>
        <v>60.855281259497794</v>
      </c>
      <c r="W8" s="305">
        <f>SUM(W9:W17)</f>
        <v>67.463557799427235</v>
      </c>
      <c r="X8" s="305">
        <f>SUM(X9:X17)</f>
        <v>78.400078139688702</v>
      </c>
      <c r="Y8" s="306"/>
      <c r="Z8" s="305">
        <f>SUM(Z9:Z17)</f>
        <v>286.68132349974877</v>
      </c>
      <c r="AA8" s="305">
        <f>SUM(AA9:AA17)</f>
        <v>278.154608819636</v>
      </c>
      <c r="AB8" s="305">
        <f>SUM(AB9:AB17)</f>
        <v>297.89734356891591</v>
      </c>
      <c r="AC8" s="306"/>
      <c r="AD8" s="305">
        <f>SUM(AD9:AD17)</f>
        <v>257.67601564561301</v>
      </c>
      <c r="AE8" s="305">
        <f>SUM(AE9:AE17)</f>
        <v>223.25945547726465</v>
      </c>
      <c r="AF8" s="305">
        <f>SUM(AF9:AF17)</f>
        <v>178.4692249867723</v>
      </c>
      <c r="AG8" s="306"/>
      <c r="AH8" s="305">
        <f>SUM(AH9:AH17)</f>
        <v>150.86413288008657</v>
      </c>
      <c r="AI8" s="305">
        <f>SUM(AI9:AI17)</f>
        <v>135.45371752751379</v>
      </c>
      <c r="AJ8" s="305">
        <f>SUM(AJ9:AJ17)</f>
        <v>90.039463257539495</v>
      </c>
      <c r="AK8" s="306"/>
      <c r="AL8" s="305">
        <f>SUM(AL9:AL17)</f>
        <v>51.238258768124517</v>
      </c>
      <c r="AM8" s="305">
        <f>SUM(AM9:AM17)</f>
        <v>41.280414213197069</v>
      </c>
      <c r="AN8" s="305">
        <f>SUM(AN9:AN17)</f>
        <v>25.214361714695276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125.08779784728776</v>
      </c>
      <c r="C9" s="304">
        <f t="shared" ref="B9:D17" si="0">SUM(C21,C33,C51,C63,C75,C93)</f>
        <v>115.82603046988831</v>
      </c>
      <c r="D9" s="304">
        <f t="shared" si="0"/>
        <v>126.64165420659324</v>
      </c>
      <c r="E9" s="304"/>
      <c r="F9" s="304">
        <f t="shared" ref="F9:H17" si="1">SUM(F21,F33,F51,F63,F75,F93)</f>
        <v>1.421666270574248</v>
      </c>
      <c r="G9" s="304">
        <f t="shared" si="1"/>
        <v>1.8623692794609954</v>
      </c>
      <c r="H9" s="304">
        <f t="shared" si="1"/>
        <v>2.6091403058495648</v>
      </c>
      <c r="I9" s="304"/>
      <c r="J9" s="304">
        <f t="shared" ref="J9:L17" si="2">SUM(J21,J33,J51,J63,J75,J93)</f>
        <v>12.517104256556177</v>
      </c>
      <c r="K9" s="304">
        <f t="shared" si="2"/>
        <v>15.988453980513032</v>
      </c>
      <c r="L9" s="304">
        <f t="shared" si="2"/>
        <v>22.406393216115799</v>
      </c>
      <c r="M9" s="304"/>
      <c r="N9" s="304">
        <f t="shared" ref="N9:P17" si="3">SUM(N21,N33,N51,N63,N75,N93)</f>
        <v>31.095886504526597</v>
      </c>
      <c r="O9" s="304">
        <f t="shared" si="3"/>
        <v>31.750863634314356</v>
      </c>
      <c r="P9" s="304">
        <f t="shared" si="3"/>
        <v>38.057938989932161</v>
      </c>
      <c r="Q9" s="306"/>
      <c r="R9" s="304">
        <f t="shared" ref="R9:T9" si="4">SUM(R21,R33,R51,R63,R75,R93)</f>
        <v>7.040112793911991</v>
      </c>
      <c r="S9" s="304">
        <f t="shared" si="4"/>
        <v>6.7583779331837111</v>
      </c>
      <c r="T9" s="304">
        <f t="shared" si="4"/>
        <v>7.6891246400133006</v>
      </c>
      <c r="U9" s="306"/>
      <c r="V9" s="304">
        <f t="shared" ref="V9:X9" si="5">SUM(V21,V33,V51,V63,V75,V93)</f>
        <v>8.9191069951474873</v>
      </c>
      <c r="W9" s="304">
        <f t="shared" si="5"/>
        <v>8.6724433994824466</v>
      </c>
      <c r="X9" s="304">
        <f t="shared" si="5"/>
        <v>9.9520468695558471</v>
      </c>
      <c r="Y9" s="306"/>
      <c r="Z9" s="304">
        <f t="shared" ref="Z9:AB9" si="6">SUM(Z21,Z33,Z51,Z63,Z75,Z93)</f>
        <v>26.850521154236368</v>
      </c>
      <c r="AA9" s="304">
        <f t="shared" si="6"/>
        <v>21.58870781186512</v>
      </c>
      <c r="AB9" s="304">
        <f t="shared" si="6"/>
        <v>23.534298777923773</v>
      </c>
      <c r="AC9" s="306"/>
      <c r="AD9" s="304">
        <f>SUM(AD21,AD33,AD51,AD63,AD75,AD93)</f>
        <v>20.774883438414388</v>
      </c>
      <c r="AE9" s="304">
        <f t="shared" ref="AE9:AF9" si="7">SUM(AE21,AE33,AE51,AE63,AE75,AE93)</f>
        <v>15.573592066886498</v>
      </c>
      <c r="AF9" s="304">
        <f t="shared" si="7"/>
        <v>12.509507277147735</v>
      </c>
      <c r="AG9" s="306"/>
      <c r="AH9" s="304">
        <f t="shared" ref="AH9:AJ9" si="8">SUM(AH21,AH33,AH51,AH63,AH75,AH93)</f>
        <v>13.262529756606867</v>
      </c>
      <c r="AI9" s="304">
        <f t="shared" si="8"/>
        <v>10.896307100762161</v>
      </c>
      <c r="AJ9" s="304">
        <f t="shared" si="8"/>
        <v>7.7272388400447705</v>
      </c>
      <c r="AK9" s="306"/>
      <c r="AL9" s="304">
        <f t="shared" ref="AL9:AN9" si="9">SUM(AL21,AL33,AL51,AL63,AL75,AL93)</f>
        <v>3.205986677313621</v>
      </c>
      <c r="AM9" s="304">
        <f t="shared" si="9"/>
        <v>2.7349152634199854</v>
      </c>
      <c r="AN9" s="304">
        <f t="shared" si="9"/>
        <v>2.1559652900102857</v>
      </c>
    </row>
    <row r="10" spans="1:40" x14ac:dyDescent="0.2">
      <c r="A10" s="13" t="str">
        <f>name!E5</f>
        <v>Professional occupations</v>
      </c>
      <c r="B10" s="304">
        <f t="shared" si="0"/>
        <v>256.2600739349308</v>
      </c>
      <c r="C10" s="304">
        <f t="shared" si="0"/>
        <v>271.05273353837498</v>
      </c>
      <c r="D10" s="304">
        <f t="shared" si="0"/>
        <v>300.1646549245412</v>
      </c>
      <c r="E10" s="304"/>
      <c r="F10" s="304">
        <f t="shared" si="1"/>
        <v>11.848830788476796</v>
      </c>
      <c r="G10" s="304">
        <f t="shared" si="1"/>
        <v>15.669093855787885</v>
      </c>
      <c r="H10" s="304">
        <f t="shared" si="1"/>
        <v>20.287980330374833</v>
      </c>
      <c r="I10" s="304"/>
      <c r="J10" s="304">
        <f t="shared" si="2"/>
        <v>64.256668665361218</v>
      </c>
      <c r="K10" s="304">
        <f t="shared" si="2"/>
        <v>83.505299141013154</v>
      </c>
      <c r="L10" s="304">
        <f t="shared" si="2"/>
        <v>107.49059847234145</v>
      </c>
      <c r="M10" s="304"/>
      <c r="N10" s="304">
        <f t="shared" si="3"/>
        <v>86.092196827800365</v>
      </c>
      <c r="O10" s="304">
        <f t="shared" si="3"/>
        <v>88.297151269265839</v>
      </c>
      <c r="P10" s="304">
        <f t="shared" si="3"/>
        <v>93.900513395595055</v>
      </c>
      <c r="Q10" s="306"/>
      <c r="R10" s="304">
        <f t="shared" ref="R10:T10" si="10">SUM(R22,R34,R52,R64,R76,R94)</f>
        <v>12.085502949610024</v>
      </c>
      <c r="S10" s="304">
        <f t="shared" si="10"/>
        <v>8.8154006108415874</v>
      </c>
      <c r="T10" s="304">
        <f t="shared" si="10"/>
        <v>7.3008606087555279</v>
      </c>
      <c r="U10" s="306"/>
      <c r="V10" s="304">
        <f t="shared" ref="V10:X10" si="11">SUM(V22,V34,V52,V64,V76,V94)</f>
        <v>11.993158272663797</v>
      </c>
      <c r="W10" s="304">
        <f t="shared" si="11"/>
        <v>12.969729097579664</v>
      </c>
      <c r="X10" s="304">
        <f t="shared" si="11"/>
        <v>14.446396939121705</v>
      </c>
      <c r="Y10" s="306"/>
      <c r="Z10" s="304">
        <f t="shared" ref="Z10:AB10" si="12">SUM(Z22,Z34,Z52,Z64,Z76,Z94)</f>
        <v>33.028901959188822</v>
      </c>
      <c r="AA10" s="304">
        <f t="shared" si="12"/>
        <v>30.306383782808979</v>
      </c>
      <c r="AB10" s="304">
        <f t="shared" si="12"/>
        <v>33.012689460914423</v>
      </c>
      <c r="AC10" s="306"/>
      <c r="AD10" s="304">
        <f t="shared" ref="AD10:AF10" si="13">SUM(AD22,AD34,AD52,AD64,AD76,AD94)</f>
        <v>21.803109115088439</v>
      </c>
      <c r="AE10" s="304">
        <f t="shared" si="13"/>
        <v>17.747133732122435</v>
      </c>
      <c r="AF10" s="304">
        <f t="shared" si="13"/>
        <v>14.334466214685644</v>
      </c>
      <c r="AG10" s="306"/>
      <c r="AH10" s="304">
        <f t="shared" ref="AH10:AJ10" si="14">SUM(AH22,AH34,AH52,AH64,AH76,AH94)</f>
        <v>12.36620970215376</v>
      </c>
      <c r="AI10" s="304">
        <f t="shared" si="14"/>
        <v>10.946856192830996</v>
      </c>
      <c r="AJ10" s="304">
        <f t="shared" si="14"/>
        <v>7.2852137580922962</v>
      </c>
      <c r="AK10" s="306"/>
      <c r="AL10" s="304">
        <f t="shared" ref="AL10:AN10" si="15">SUM(AL22,AL34,AL52,AL64,AL76,AL94)</f>
        <v>2.7854956545875824</v>
      </c>
      <c r="AM10" s="304">
        <f t="shared" si="15"/>
        <v>2.7956858561243916</v>
      </c>
      <c r="AN10" s="304">
        <f t="shared" si="15"/>
        <v>2.1059357446602656</v>
      </c>
    </row>
    <row r="11" spans="1:40" x14ac:dyDescent="0.2">
      <c r="A11" s="13" t="str">
        <f>name!E6</f>
        <v>Associate professional occupations</v>
      </c>
      <c r="B11" s="304">
        <f>SUM(B23,B35,B53,B65,B77,B95)</f>
        <v>153.34242333090515</v>
      </c>
      <c r="C11" s="304">
        <f t="shared" si="0"/>
        <v>159.362359301998</v>
      </c>
      <c r="D11" s="304">
        <f>SUM(D23,D35,D53,D65,D77,D95)</f>
        <v>174.49180080714979</v>
      </c>
      <c r="E11" s="304"/>
      <c r="F11" s="304">
        <f t="shared" si="1"/>
        <v>1.5893434266735116</v>
      </c>
      <c r="G11" s="304">
        <f t="shared" si="1"/>
        <v>2.23905616768144</v>
      </c>
      <c r="H11" s="304">
        <f t="shared" si="1"/>
        <v>3.2981211536427102</v>
      </c>
      <c r="I11" s="304"/>
      <c r="J11" s="304">
        <f t="shared" si="2"/>
        <v>16.583557501487203</v>
      </c>
      <c r="K11" s="304">
        <f t="shared" si="2"/>
        <v>23.692810359172263</v>
      </c>
      <c r="L11" s="304">
        <f t="shared" si="2"/>
        <v>33.673420956042904</v>
      </c>
      <c r="M11" s="304"/>
      <c r="N11" s="304">
        <f t="shared" si="3"/>
        <v>40.646335950167774</v>
      </c>
      <c r="O11" s="304">
        <f t="shared" si="3"/>
        <v>46.165628499089451</v>
      </c>
      <c r="P11" s="304">
        <f t="shared" si="3"/>
        <v>53.838061604664063</v>
      </c>
      <c r="Q11" s="306"/>
      <c r="R11" s="304">
        <f t="shared" ref="R11:T11" si="16">SUM(R23,R35,R53,R65,R77,R95)</f>
        <v>11.000781430697803</v>
      </c>
      <c r="S11" s="304">
        <f t="shared" si="16"/>
        <v>11.983804236030682</v>
      </c>
      <c r="T11" s="304">
        <f t="shared" si="16"/>
        <v>12.4871970053432</v>
      </c>
      <c r="U11" s="306"/>
      <c r="V11" s="304">
        <f t="shared" ref="V11:X11" si="17">SUM(V23,V35,V53,V65,V77,V95)</f>
        <v>9.4258436613154473</v>
      </c>
      <c r="W11" s="304">
        <f t="shared" si="17"/>
        <v>9.8337978481921713</v>
      </c>
      <c r="X11" s="304">
        <f t="shared" si="17"/>
        <v>11.067512112311251</v>
      </c>
      <c r="Y11" s="306"/>
      <c r="Z11" s="304">
        <f t="shared" ref="Z11:AB11" si="18">SUM(Z23,Z35,Z53,Z65,Z77,Z95)</f>
        <v>33.209316164367621</v>
      </c>
      <c r="AA11" s="304">
        <f t="shared" si="18"/>
        <v>31.268279319263247</v>
      </c>
      <c r="AB11" s="304">
        <f t="shared" si="18"/>
        <v>34.137215704519811</v>
      </c>
      <c r="AC11" s="306"/>
      <c r="AD11" s="304">
        <f t="shared" ref="AD11:AF11" si="19">SUM(AD23,AD35,AD53,AD65,AD77,AD95)</f>
        <v>24.450096349194368</v>
      </c>
      <c r="AE11" s="304">
        <f t="shared" si="19"/>
        <v>20.446473470327433</v>
      </c>
      <c r="AF11" s="304">
        <f t="shared" si="19"/>
        <v>16.423432747661522</v>
      </c>
      <c r="AG11" s="306"/>
      <c r="AH11" s="304">
        <f t="shared" ref="AH11:AJ11" si="20">SUM(AH23,AH35,AH53,AH65,AH77,AH95)</f>
        <v>13.430051195786396</v>
      </c>
      <c r="AI11" s="304">
        <f t="shared" si="20"/>
        <v>11.175033359870181</v>
      </c>
      <c r="AJ11" s="304">
        <f t="shared" si="20"/>
        <v>7.5518375800192246</v>
      </c>
      <c r="AK11" s="306"/>
      <c r="AL11" s="304">
        <f t="shared" ref="AL11:AN11" si="21">SUM(AL23,AL35,AL53,AL65,AL77,AL95)</f>
        <v>3.0070976512150387</v>
      </c>
      <c r="AM11" s="304">
        <f t="shared" si="21"/>
        <v>2.5574760423711238</v>
      </c>
      <c r="AN11" s="304">
        <f t="shared" si="21"/>
        <v>2.0150019429451032</v>
      </c>
    </row>
    <row r="12" spans="1:40" x14ac:dyDescent="0.2">
      <c r="A12" s="13" t="str">
        <f>name!E7</f>
        <v>Administrative and secretarial occupations</v>
      </c>
      <c r="B12" s="304">
        <f t="shared" si="0"/>
        <v>155.55247011525074</v>
      </c>
      <c r="C12" s="304">
        <f t="shared" si="0"/>
        <v>159.27714911715623</v>
      </c>
      <c r="D12" s="304">
        <f t="shared" si="0"/>
        <v>152.60573961525182</v>
      </c>
      <c r="E12" s="304"/>
      <c r="F12" s="304">
        <f t="shared" si="1"/>
        <v>0.71919290192661445</v>
      </c>
      <c r="G12" s="304">
        <f t="shared" si="1"/>
        <v>1.1606477742837422</v>
      </c>
      <c r="H12" s="304">
        <f t="shared" si="1"/>
        <v>1.8054035635704753</v>
      </c>
      <c r="I12" s="304"/>
      <c r="J12" s="304">
        <f t="shared" si="2"/>
        <v>8.0072012490975641</v>
      </c>
      <c r="K12" s="304">
        <f t="shared" si="2"/>
        <v>13.057377410243157</v>
      </c>
      <c r="L12" s="304">
        <f t="shared" si="2"/>
        <v>18.6715153033531</v>
      </c>
      <c r="M12" s="304"/>
      <c r="N12" s="304">
        <f t="shared" si="3"/>
        <v>27.293932192935401</v>
      </c>
      <c r="O12" s="304">
        <f t="shared" si="3"/>
        <v>34.92737060341932</v>
      </c>
      <c r="P12" s="304">
        <f t="shared" si="3"/>
        <v>43.192809235926987</v>
      </c>
      <c r="Q12" s="306"/>
      <c r="R12" s="304">
        <f t="shared" ref="R12:T12" si="22">SUM(R24,R36,R54,R66,R78,R96)</f>
        <v>9.6349453561149669</v>
      </c>
      <c r="S12" s="304">
        <f t="shared" si="22"/>
        <v>11.675765840018334</v>
      </c>
      <c r="T12" s="304">
        <f t="shared" si="22"/>
        <v>13.505503307267212</v>
      </c>
      <c r="U12" s="306"/>
      <c r="V12" s="304">
        <f t="shared" ref="V12:X12" si="23">SUM(V24,V36,V54,V66,V78,V96)</f>
        <v>9.0216981285043474</v>
      </c>
      <c r="W12" s="304">
        <f t="shared" si="23"/>
        <v>10.40385399805602</v>
      </c>
      <c r="X12" s="304">
        <f t="shared" si="23"/>
        <v>11.883785216072642</v>
      </c>
      <c r="Y12" s="306"/>
      <c r="Z12" s="304">
        <f t="shared" ref="Z12:AA12" si="24">SUM(Z24,Z36,Z54,Z66,Z78,Z96)</f>
        <v>37.474628316849198</v>
      </c>
      <c r="AA12" s="304">
        <f t="shared" si="24"/>
        <v>37.408810487156572</v>
      </c>
      <c r="AB12" s="304">
        <f>SUM(AB24,AB36,AB54,AB66,AB78,AB96)</f>
        <v>33.789534706909173</v>
      </c>
      <c r="AC12" s="306"/>
      <c r="AD12" s="304">
        <f t="shared" ref="AD12:AE12" si="25">SUM(AD24,AD36,AD54,AD66,AD78,AD96)</f>
        <v>39.572721097359633</v>
      </c>
      <c r="AE12" s="304">
        <f t="shared" si="25"/>
        <v>33.289450359572349</v>
      </c>
      <c r="AF12" s="304">
        <f>SUM(AF24,AF36,AF54,AF66,AF78,AF96)</f>
        <v>21.732403922434553</v>
      </c>
      <c r="AG12" s="306"/>
      <c r="AH12" s="304">
        <f t="shared" ref="AH12:AI12" si="26">SUM(AH24,AH36,AH54,AH66,AH78,AH96)</f>
        <v>18.96294149811709</v>
      </c>
      <c r="AI12" s="304">
        <f t="shared" si="26"/>
        <v>13.380579297257356</v>
      </c>
      <c r="AJ12" s="304">
        <f>SUM(AJ24,AJ36,AJ54,AJ66,AJ78,AJ96)</f>
        <v>5.0785885075854642</v>
      </c>
      <c r="AK12" s="306"/>
      <c r="AL12" s="304">
        <f t="shared" ref="AL12:AM12" si="27">SUM(AL24,AL36,AL54,AL66,AL78,AL96)</f>
        <v>4.8652093743459499</v>
      </c>
      <c r="AM12" s="304">
        <f t="shared" si="27"/>
        <v>3.973293347149395</v>
      </c>
      <c r="AN12" s="304">
        <f>SUM(AN24,AN36,AN54,AN66,AN78,AN96)</f>
        <v>2.9461958521322087</v>
      </c>
    </row>
    <row r="13" spans="1:40" x14ac:dyDescent="0.2">
      <c r="A13" s="13" t="str">
        <f>name!E8</f>
        <v>Skilled trades occupations</v>
      </c>
      <c r="B13" s="304">
        <f t="shared" si="0"/>
        <v>108.4981912848358</v>
      </c>
      <c r="C13" s="304">
        <f t="shared" si="0"/>
        <v>105.59991693193869</v>
      </c>
      <c r="D13" s="304">
        <f t="shared" si="0"/>
        <v>98.106354200041849</v>
      </c>
      <c r="E13" s="304"/>
      <c r="F13" s="304">
        <f t="shared" si="1"/>
        <v>0.13230903370616173</v>
      </c>
      <c r="G13" s="304">
        <f t="shared" si="1"/>
        <v>0.21267865505087935</v>
      </c>
      <c r="H13" s="304">
        <f t="shared" si="1"/>
        <v>0.30686229837204532</v>
      </c>
      <c r="I13" s="304"/>
      <c r="J13" s="304">
        <f t="shared" si="2"/>
        <v>1.8585250707857208</v>
      </c>
      <c r="K13" s="304">
        <f t="shared" si="2"/>
        <v>2.9251225899941047</v>
      </c>
      <c r="L13" s="304">
        <f t="shared" si="2"/>
        <v>4.2248300929826934</v>
      </c>
      <c r="M13" s="304"/>
      <c r="N13" s="304">
        <f t="shared" si="3"/>
        <v>5.9279524929239029</v>
      </c>
      <c r="O13" s="304">
        <f t="shared" si="3"/>
        <v>7.4647680212321372</v>
      </c>
      <c r="P13" s="304">
        <f t="shared" si="3"/>
        <v>9.6389302232470833</v>
      </c>
      <c r="Q13" s="306"/>
      <c r="R13" s="304">
        <f t="shared" ref="R13:T13" si="28">SUM(R25,R37,R55,R67,R79,R97)</f>
        <v>2.731434344599649</v>
      </c>
      <c r="S13" s="304">
        <f t="shared" si="28"/>
        <v>3.3307379105104484</v>
      </c>
      <c r="T13" s="304">
        <f t="shared" si="28"/>
        <v>4.351136497762087</v>
      </c>
      <c r="U13" s="306"/>
      <c r="V13" s="304">
        <f t="shared" ref="V13:X13" si="29">SUM(V25,V37,V55,V67,V79,V97)</f>
        <v>5.5759543155115772</v>
      </c>
      <c r="W13" s="304">
        <f t="shared" si="29"/>
        <v>6.5962270815869983</v>
      </c>
      <c r="X13" s="304">
        <f t="shared" si="29"/>
        <v>7.9748387153065368</v>
      </c>
      <c r="Y13" s="306"/>
      <c r="Z13" s="304">
        <f t="shared" ref="Z13:AB13" si="30">SUM(Z25,Z37,Z55,Z67,Z79,Z97)</f>
        <v>39.80615379440551</v>
      </c>
      <c r="AA13" s="304">
        <f t="shared" si="30"/>
        <v>37.18505358218642</v>
      </c>
      <c r="AB13" s="304">
        <f t="shared" si="30"/>
        <v>35.360601077537332</v>
      </c>
      <c r="AC13" s="306"/>
      <c r="AD13" s="304">
        <f t="shared" ref="AD13:AF13" si="31">SUM(AD25,AD37,AD55,AD67,AD79,AD97)</f>
        <v>29.074151705151227</v>
      </c>
      <c r="AE13" s="304">
        <f t="shared" si="31"/>
        <v>26.251369003411853</v>
      </c>
      <c r="AF13" s="304">
        <f t="shared" si="31"/>
        <v>21.429316108843445</v>
      </c>
      <c r="AG13" s="306"/>
      <c r="AH13" s="304">
        <f t="shared" ref="AH13:AJ13" si="32">SUM(AH25,AH37,AH55,AH67,AH79,AH97)</f>
        <v>16.037642673945342</v>
      </c>
      <c r="AI13" s="304">
        <f t="shared" si="32"/>
        <v>15.659000714906249</v>
      </c>
      <c r="AJ13" s="304">
        <f t="shared" si="32"/>
        <v>11.826759347912565</v>
      </c>
      <c r="AK13" s="306"/>
      <c r="AL13" s="304">
        <f t="shared" ref="AL13:AN13" si="33">SUM(AL25,AL37,AL55,AL67,AL79,AL97)</f>
        <v>7.3540678538067157</v>
      </c>
      <c r="AM13" s="304">
        <f t="shared" si="33"/>
        <v>5.9749593730596082</v>
      </c>
      <c r="AN13" s="304">
        <f t="shared" si="33"/>
        <v>2.993079838078053</v>
      </c>
    </row>
    <row r="14" spans="1:40" x14ac:dyDescent="0.2">
      <c r="A14" s="13" t="str">
        <f>name!E9</f>
        <v>Caring, leisure and other service occupations</v>
      </c>
      <c r="B14" s="304">
        <f t="shared" si="0"/>
        <v>118.02717882674665</v>
      </c>
      <c r="C14" s="304">
        <f t="shared" si="0"/>
        <v>117.40604680644068</v>
      </c>
      <c r="D14" s="304">
        <f t="shared" si="0"/>
        <v>124.64648030017213</v>
      </c>
      <c r="E14" s="304"/>
      <c r="F14" s="304">
        <f t="shared" si="1"/>
        <v>0.10124791958624128</v>
      </c>
      <c r="G14" s="304">
        <f t="shared" si="1"/>
        <v>0.16614053376759916</v>
      </c>
      <c r="H14" s="304">
        <f t="shared" si="1"/>
        <v>0.26272421483824632</v>
      </c>
      <c r="I14" s="304"/>
      <c r="J14" s="304">
        <f t="shared" si="2"/>
        <v>3.3630640754567289</v>
      </c>
      <c r="K14" s="304">
        <f t="shared" si="2"/>
        <v>5.4732521179622093</v>
      </c>
      <c r="L14" s="304">
        <f t="shared" si="2"/>
        <v>8.5018584449023322</v>
      </c>
      <c r="M14" s="304"/>
      <c r="N14" s="304">
        <f t="shared" si="3"/>
        <v>11.735399337202352</v>
      </c>
      <c r="O14" s="304">
        <f t="shared" si="3"/>
        <v>14.49981602334155</v>
      </c>
      <c r="P14" s="304">
        <f t="shared" si="3"/>
        <v>17.372547866806151</v>
      </c>
      <c r="Q14" s="306"/>
      <c r="R14" s="304">
        <f>SUM(R26,R38,R56,R68,R80,R98)</f>
        <v>8.8062983774684795</v>
      </c>
      <c r="S14" s="304">
        <f t="shared" ref="S14:T14" si="34">SUM(S26,S38,S56,S68,S80,S98)</f>
        <v>9.2524247767990566</v>
      </c>
      <c r="T14" s="304">
        <f t="shared" si="34"/>
        <v>9.502916344398507</v>
      </c>
      <c r="U14" s="306"/>
      <c r="V14" s="304">
        <f t="shared" ref="V14:X14" si="35">SUM(V26,V38,V56,V68,V80,V98)</f>
        <v>6.1334128260053049</v>
      </c>
      <c r="W14" s="304">
        <f t="shared" si="35"/>
        <v>6.6577622529853304</v>
      </c>
      <c r="X14" s="304">
        <f t="shared" si="35"/>
        <v>7.4764431918900822</v>
      </c>
      <c r="Y14" s="306"/>
      <c r="Z14" s="304">
        <f t="shared" ref="Z14:AB14" si="36">SUM(Z26,Z38,Z56,Z68,Z80,Z98)</f>
        <v>43.88593733977217</v>
      </c>
      <c r="AA14" s="304">
        <f t="shared" si="36"/>
        <v>46.121863490890419</v>
      </c>
      <c r="AB14" s="304">
        <f t="shared" si="36"/>
        <v>55.048751001243104</v>
      </c>
      <c r="AC14" s="306"/>
      <c r="AD14" s="304">
        <f t="shared" ref="AD14:AF14" si="37">SUM(AD26,AD38,AD56,AD68,AD80,AD98)</f>
        <v>33.311514121164151</v>
      </c>
      <c r="AE14" s="304">
        <f t="shared" si="37"/>
        <v>27.11661149368787</v>
      </c>
      <c r="AF14" s="304">
        <f t="shared" si="37"/>
        <v>20.923329823458136</v>
      </c>
      <c r="AG14" s="306"/>
      <c r="AH14" s="304">
        <f t="shared" ref="AH14:AJ14" si="38">SUM(AH26,AH38,AH56,AH68,AH80,AH98)</f>
        <v>8.3289556057574323</v>
      </c>
      <c r="AI14" s="304">
        <f t="shared" si="38"/>
        <v>6.2992762248541636</v>
      </c>
      <c r="AJ14" s="304">
        <f t="shared" si="38"/>
        <v>4.3397844326129675</v>
      </c>
      <c r="AK14" s="306"/>
      <c r="AL14" s="304">
        <f t="shared" ref="AL14:AN14" si="39">SUM(AL26,AL38,AL56,AL68,AL80,AL98)</f>
        <v>2.3613492243337801</v>
      </c>
      <c r="AM14" s="304">
        <f t="shared" si="39"/>
        <v>1.8188998921524886</v>
      </c>
      <c r="AN14" s="304">
        <f t="shared" si="39"/>
        <v>1.2181249800226013</v>
      </c>
    </row>
    <row r="15" spans="1:40" x14ac:dyDescent="0.2">
      <c r="A15" s="13" t="str">
        <f>name!E10</f>
        <v>Sales and customer service occupations</v>
      </c>
      <c r="B15" s="304">
        <f t="shared" si="0"/>
        <v>102.44754294353945</v>
      </c>
      <c r="C15" s="304">
        <f t="shared" si="0"/>
        <v>101.94468174479884</v>
      </c>
      <c r="D15" s="304">
        <f t="shared" si="0"/>
        <v>101.70218759688362</v>
      </c>
      <c r="E15" s="304"/>
      <c r="F15" s="304">
        <f t="shared" si="1"/>
        <v>0.24583115734072031</v>
      </c>
      <c r="G15" s="304">
        <f t="shared" si="1"/>
        <v>0.38488679057064873</v>
      </c>
      <c r="H15" s="304">
        <f t="shared" si="1"/>
        <v>0.54234094553838708</v>
      </c>
      <c r="I15" s="304"/>
      <c r="J15" s="304">
        <f t="shared" si="2"/>
        <v>2.9441898167120462</v>
      </c>
      <c r="K15" s="304">
        <f t="shared" si="2"/>
        <v>4.6999181661922034</v>
      </c>
      <c r="L15" s="304">
        <f t="shared" si="2"/>
        <v>7.0990185302844413</v>
      </c>
      <c r="M15" s="304"/>
      <c r="N15" s="304">
        <f t="shared" si="3"/>
        <v>12.400674962251145</v>
      </c>
      <c r="O15" s="304">
        <f t="shared" si="3"/>
        <v>15.25116562439376</v>
      </c>
      <c r="P15" s="304">
        <f t="shared" si="3"/>
        <v>19.36818434490371</v>
      </c>
      <c r="Q15" s="306"/>
      <c r="R15" s="304">
        <f t="shared" ref="R15:T15" si="40">SUM(R27,R39,R57,R69,R81,R99)</f>
        <v>3.9412268611085159</v>
      </c>
      <c r="S15" s="304">
        <f t="shared" si="40"/>
        <v>4.6775040000277439</v>
      </c>
      <c r="T15" s="304">
        <f t="shared" si="40"/>
        <v>5.79307394921788</v>
      </c>
      <c r="U15" s="306"/>
      <c r="V15" s="304">
        <f t="shared" ref="V15:X15" si="41">SUM(V27,V39,V57,V69,V81,V99)</f>
        <v>3.7483061278496081</v>
      </c>
      <c r="W15" s="304">
        <f t="shared" si="41"/>
        <v>4.3652267123845512</v>
      </c>
      <c r="X15" s="304">
        <f t="shared" si="41"/>
        <v>5.2286710403418182</v>
      </c>
      <c r="Y15" s="306"/>
      <c r="Z15" s="304">
        <f t="shared" ref="Z15:AB15" si="42">SUM(Z27,Z39,Z57,Z69,Z81,Z99)</f>
        <v>29.714806206794211</v>
      </c>
      <c r="AA15" s="304">
        <f t="shared" si="42"/>
        <v>30.134179604105139</v>
      </c>
      <c r="AB15" s="304">
        <f t="shared" si="42"/>
        <v>33.03802755560951</v>
      </c>
      <c r="AC15" s="306"/>
      <c r="AD15" s="304">
        <f t="shared" ref="AD15:AF15" si="43">SUM(AD27,AD39,AD57,AD69,AD81,AD99)</f>
        <v>27.988260634313473</v>
      </c>
      <c r="AE15" s="304">
        <f t="shared" si="43"/>
        <v>24.395682008710409</v>
      </c>
      <c r="AF15" s="304">
        <f t="shared" si="43"/>
        <v>19.765464778531033</v>
      </c>
      <c r="AG15" s="306"/>
      <c r="AH15" s="304">
        <f t="shared" ref="AH15:AJ15" si="44">SUM(AH27,AH39,AH57,AH69,AH81,AH99)</f>
        <v>15.648743414543562</v>
      </c>
      <c r="AI15" s="304">
        <f t="shared" si="44"/>
        <v>13.373827205017646</v>
      </c>
      <c r="AJ15" s="304">
        <f t="shared" si="44"/>
        <v>7.7778592759313607</v>
      </c>
      <c r="AK15" s="306"/>
      <c r="AL15" s="304">
        <f t="shared" ref="AL15:AN15" si="45">SUM(AL27,AL39,AL57,AL69,AL81,AL99)</f>
        <v>5.8155037626261574</v>
      </c>
      <c r="AM15" s="304">
        <f t="shared" si="45"/>
        <v>4.6622916333967375</v>
      </c>
      <c r="AN15" s="304">
        <f t="shared" si="45"/>
        <v>3.0895471765254694</v>
      </c>
    </row>
    <row r="16" spans="1:40" x14ac:dyDescent="0.2">
      <c r="A16" s="13" t="str">
        <f>name!E11</f>
        <v>Process, plant and machine operatives</v>
      </c>
      <c r="B16" s="304">
        <f t="shared" si="0"/>
        <v>81.101117694518578</v>
      </c>
      <c r="C16" s="304">
        <f t="shared" si="0"/>
        <v>82.71131232274827</v>
      </c>
      <c r="D16" s="304">
        <f t="shared" si="0"/>
        <v>76.989757389077852</v>
      </c>
      <c r="E16" s="304"/>
      <c r="F16" s="304">
        <f t="shared" si="1"/>
        <v>0.14265847024914302</v>
      </c>
      <c r="G16" s="304">
        <f t="shared" si="1"/>
        <v>0.26762389381345364</v>
      </c>
      <c r="H16" s="304">
        <f t="shared" si="1"/>
        <v>0.47555021815429005</v>
      </c>
      <c r="I16" s="304"/>
      <c r="J16" s="304">
        <f t="shared" si="2"/>
        <v>0.98509423695182197</v>
      </c>
      <c r="K16" s="304">
        <f t="shared" si="2"/>
        <v>1.6997291879709695</v>
      </c>
      <c r="L16" s="304">
        <f t="shared" si="2"/>
        <v>2.6210144086162352</v>
      </c>
      <c r="M16" s="304"/>
      <c r="N16" s="304">
        <f t="shared" si="3"/>
        <v>3.1930233236082333</v>
      </c>
      <c r="O16" s="304">
        <f t="shared" si="3"/>
        <v>4.5138032922096949</v>
      </c>
      <c r="P16" s="304">
        <f t="shared" si="3"/>
        <v>6.679232375467544</v>
      </c>
      <c r="Q16" s="306"/>
      <c r="R16" s="304">
        <f t="shared" ref="R16:T16" si="46">SUM(R28,R40,R58,R70,R82,R100)</f>
        <v>1.484707222937852</v>
      </c>
      <c r="S16" s="304">
        <f t="shared" si="46"/>
        <v>1.9962348513453589</v>
      </c>
      <c r="T16" s="304">
        <f t="shared" si="46"/>
        <v>2.6758899637697424</v>
      </c>
      <c r="U16" s="306"/>
      <c r="V16" s="304">
        <f t="shared" ref="V16:X16" si="47">SUM(V28,V40,V58,V70,V82,V100)</f>
        <v>2.6668472602151261</v>
      </c>
      <c r="W16" s="304">
        <f t="shared" si="47"/>
        <v>3.4831413570310605</v>
      </c>
      <c r="X16" s="304">
        <f t="shared" si="47"/>
        <v>4.5638952935069046</v>
      </c>
      <c r="Y16" s="306"/>
      <c r="Z16" s="304">
        <f t="shared" ref="Z16:AB16" si="48">SUM(Z28,Z40,Z58,Z70,Z82,Z100)</f>
        <v>19.980216104990543</v>
      </c>
      <c r="AA16" s="304">
        <f t="shared" si="48"/>
        <v>21.006515819694627</v>
      </c>
      <c r="AB16" s="304">
        <f t="shared" si="48"/>
        <v>23.435632148285642</v>
      </c>
      <c r="AC16" s="306"/>
      <c r="AD16" s="304">
        <f t="shared" ref="AD16:AF16" si="49">SUM(AD28,AD40,AD58,AD70,AD82,AD100)</f>
        <v>24.621080613900698</v>
      </c>
      <c r="AE16" s="304">
        <f t="shared" si="49"/>
        <v>24.568317482410187</v>
      </c>
      <c r="AF16" s="304">
        <f t="shared" si="49"/>
        <v>21.71880816248564</v>
      </c>
      <c r="AG16" s="306"/>
      <c r="AH16" s="304">
        <f t="shared" ref="AH16:AJ16" si="50">SUM(AH28,AH40,AH58,AH70,AH82,AH100)</f>
        <v>19.32804604830439</v>
      </c>
      <c r="AI16" s="304">
        <f t="shared" si="50"/>
        <v>18.926943626657479</v>
      </c>
      <c r="AJ16" s="304">
        <f t="shared" si="50"/>
        <v>12.061104781408503</v>
      </c>
      <c r="AK16" s="306"/>
      <c r="AL16" s="304">
        <f t="shared" ref="AL16:AN16" si="51">SUM(AL28,AL40,AL58,AL70,AL82,AL100)</f>
        <v>8.6994444133607711</v>
      </c>
      <c r="AM16" s="304">
        <f t="shared" si="51"/>
        <v>6.2490028116154415</v>
      </c>
      <c r="AN16" s="304">
        <f t="shared" si="51"/>
        <v>2.7586300373833534</v>
      </c>
    </row>
    <row r="17" spans="1:40" x14ac:dyDescent="0.2">
      <c r="A17" s="13" t="str">
        <f>name!E12</f>
        <v>Elementary occupations</v>
      </c>
      <c r="B17" s="304">
        <f t="shared" si="0"/>
        <v>121.74420402198498</v>
      </c>
      <c r="C17" s="304">
        <f t="shared" si="0"/>
        <v>124.53576976665614</v>
      </c>
      <c r="D17" s="304">
        <f t="shared" si="0"/>
        <v>118.15937096028794</v>
      </c>
      <c r="E17" s="304"/>
      <c r="F17" s="304">
        <f t="shared" si="1"/>
        <v>7.7456433249797271E-2</v>
      </c>
      <c r="G17" s="304">
        <f t="shared" si="1"/>
        <v>0.11644134059768532</v>
      </c>
      <c r="H17" s="304">
        <f t="shared" si="1"/>
        <v>0.17160951466128191</v>
      </c>
      <c r="I17" s="304"/>
      <c r="J17" s="304">
        <f t="shared" si="2"/>
        <v>1.8458238475170978</v>
      </c>
      <c r="K17" s="304">
        <f t="shared" si="2"/>
        <v>3.0060665305887326</v>
      </c>
      <c r="L17" s="304">
        <f t="shared" si="2"/>
        <v>4.589339266234882</v>
      </c>
      <c r="M17" s="304"/>
      <c r="N17" s="304">
        <f t="shared" si="3"/>
        <v>7.2579084713279318</v>
      </c>
      <c r="O17" s="304">
        <f t="shared" si="3"/>
        <v>9.5451409498844235</v>
      </c>
      <c r="P17" s="304">
        <f t="shared" si="3"/>
        <v>12.236021720275419</v>
      </c>
      <c r="Q17" s="306"/>
      <c r="R17" s="304">
        <f t="shared" ref="R17:T17" si="52">SUM(R29,R41,R59,R71,R83,R101)</f>
        <v>3.7379034260274269</v>
      </c>
      <c r="S17" s="304">
        <f t="shared" si="52"/>
        <v>5.0713203123896902</v>
      </c>
      <c r="T17" s="304">
        <f t="shared" si="52"/>
        <v>6.8598650231664333</v>
      </c>
      <c r="U17" s="306"/>
      <c r="V17" s="304">
        <f t="shared" ref="V17:X17" si="53">SUM(V29,V41,V59,V71,V83,V101)</f>
        <v>3.3709536722850943</v>
      </c>
      <c r="W17" s="304">
        <f t="shared" si="53"/>
        <v>4.4813760521289918</v>
      </c>
      <c r="X17" s="304">
        <f t="shared" si="53"/>
        <v>5.8064887615819227</v>
      </c>
      <c r="Y17" s="306"/>
      <c r="Z17" s="304">
        <f t="shared" ref="Z17:AB17" si="54">SUM(Z29,Z41,Z59,Z71,Z83,Z101)</f>
        <v>22.730842459144338</v>
      </c>
      <c r="AA17" s="304">
        <f t="shared" si="54"/>
        <v>23.134814921665509</v>
      </c>
      <c r="AB17" s="304">
        <f t="shared" si="54"/>
        <v>26.540593135973147</v>
      </c>
      <c r="AC17" s="306"/>
      <c r="AD17" s="304">
        <f t="shared" ref="AD17:AF17" si="55">SUM(AD29,AD41,AD59,AD71,AD83,AD101)</f>
        <v>36.080198571026671</v>
      </c>
      <c r="AE17" s="304">
        <f t="shared" si="55"/>
        <v>33.870825860135618</v>
      </c>
      <c r="AF17" s="304">
        <f t="shared" si="55"/>
        <v>29.632495951524604</v>
      </c>
      <c r="AG17" s="306"/>
      <c r="AH17" s="304">
        <f t="shared" ref="AH17:AJ17" si="56">SUM(AH29,AH41,AH59,AH71,AH83,AH101)</f>
        <v>33.49901298487174</v>
      </c>
      <c r="AI17" s="304">
        <f t="shared" si="56"/>
        <v>34.795893805357579</v>
      </c>
      <c r="AJ17" s="304">
        <f t="shared" si="56"/>
        <v>26.391076733932341</v>
      </c>
      <c r="AK17" s="306"/>
      <c r="AL17" s="304">
        <f t="shared" ref="AL17:AN17" si="57">SUM(AL29,AL41,AL59,AL71,AL83,AL101)</f>
        <v>13.144104156534899</v>
      </c>
      <c r="AM17" s="304">
        <f t="shared" si="57"/>
        <v>10.513889993907901</v>
      </c>
      <c r="AN17" s="304">
        <f t="shared" si="57"/>
        <v>5.9318808529379341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18.884999999999998</v>
      </c>
      <c r="C20" s="305">
        <f>SUM(C21:C29)</f>
        <v>19.167999999999992</v>
      </c>
      <c r="D20" s="305">
        <f>SUM(D21:D29)</f>
        <v>19.607000000000031</v>
      </c>
      <c r="E20" s="304"/>
      <c r="F20" s="305">
        <f>SUM(F21:F29)</f>
        <v>0.20120823738542545</v>
      </c>
      <c r="G20" s="305">
        <f>SUM(G21:G29)</f>
        <v>0.28972388380773584</v>
      </c>
      <c r="H20" s="305">
        <f>SUM(H21:H29)</f>
        <v>0.42915477478981839</v>
      </c>
      <c r="I20" s="304"/>
      <c r="J20" s="305">
        <f>SUM(J21:J29)</f>
        <v>1.1855551642311501</v>
      </c>
      <c r="K20" s="305">
        <f>SUM(K21:K29)</f>
        <v>1.6359584432201184</v>
      </c>
      <c r="L20" s="305">
        <f>SUM(L21:L29)</f>
        <v>2.1930262574279782</v>
      </c>
      <c r="M20" s="304"/>
      <c r="N20" s="305">
        <f>SUM(N21:N29)</f>
        <v>3.0338426735791821</v>
      </c>
      <c r="O20" s="305">
        <f>SUM(O21:O29)</f>
        <v>3.3607053221536067</v>
      </c>
      <c r="P20" s="305">
        <f>SUM(P21:P29)</f>
        <v>3.9504829325770956</v>
      </c>
      <c r="Q20" s="306"/>
      <c r="R20" s="305">
        <f>SUM(R21:R29)</f>
        <v>0.58584503080356654</v>
      </c>
      <c r="S20" s="305">
        <f>SUM(S21:S29)</f>
        <v>0.65298231038740917</v>
      </c>
      <c r="T20" s="305">
        <f>SUM(T21:T29)</f>
        <v>0.78987762231890779</v>
      </c>
      <c r="U20" s="306"/>
      <c r="V20" s="305">
        <f>SUM(V21:V29)</f>
        <v>1.5869241049786418</v>
      </c>
      <c r="W20" s="305">
        <f>SUM(W21:W29)</f>
        <v>1.758917056293543</v>
      </c>
      <c r="X20" s="305">
        <f>SUM(X21:X29)</f>
        <v>2.0391228911146375</v>
      </c>
      <c r="Y20" s="306"/>
      <c r="Z20" s="305">
        <f>SUM(Z21:Z29)</f>
        <v>4.3075934284157631</v>
      </c>
      <c r="AA20" s="305">
        <f>SUM(AA21:AA29)</f>
        <v>4.0675974304078872</v>
      </c>
      <c r="AB20" s="305">
        <f>SUM(AB21:AB29)</f>
        <v>4.3529693612768723</v>
      </c>
      <c r="AC20" s="306"/>
      <c r="AD20" s="305">
        <f>SUM(AD21:AD29)</f>
        <v>3.8119490201581501</v>
      </c>
      <c r="AE20" s="305">
        <f>SUM(AE21:AE29)</f>
        <v>3.3953673398897708</v>
      </c>
      <c r="AF20" s="305">
        <f>SUM(AF21:AF29)</f>
        <v>2.9315595149463816</v>
      </c>
      <c r="AG20" s="306"/>
      <c r="AH20" s="305">
        <f>SUM(AH21:AH29)</f>
        <v>2.5202492584795384</v>
      </c>
      <c r="AI20" s="305">
        <f>SUM(AI21:AI29)</f>
        <v>2.3273113783968356</v>
      </c>
      <c r="AJ20" s="305">
        <f>SUM(AJ21:AJ29)</f>
        <v>1.8587434091225037</v>
      </c>
      <c r="AK20" s="306"/>
      <c r="AL20" s="305">
        <f>SUM(AL21:AL29)</f>
        <v>1.6518330819685814</v>
      </c>
      <c r="AM20" s="305">
        <f>SUM(AM21:AM29)</f>
        <v>1.6794368354430858</v>
      </c>
      <c r="AN20" s="305">
        <f>SUM(AN21:AN29)</f>
        <v>1.0620632364258336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1.9193435587631991</v>
      </c>
      <c r="C21" s="304">
        <f t="shared" ref="C21:D21" si="59">SUM(G21,K21,O21,S21,W21,AA21,AE21,AI21,AM21)</f>
        <v>1.8038651920684632</v>
      </c>
      <c r="D21" s="304">
        <f t="shared" si="59"/>
        <v>1.8795277618181707</v>
      </c>
      <c r="E21" s="304"/>
      <c r="F21" s="304">
        <v>5.2333513186664564E-2</v>
      </c>
      <c r="G21" s="304">
        <v>6.8535740021288497E-2</v>
      </c>
      <c r="H21" s="304">
        <v>9.1340737600089789E-2</v>
      </c>
      <c r="I21" s="304"/>
      <c r="J21" s="304">
        <v>0.30555567001610162</v>
      </c>
      <c r="K21" s="304">
        <v>0.36232156018892908</v>
      </c>
      <c r="L21" s="304">
        <v>0.43528667182484398</v>
      </c>
      <c r="M21" s="304"/>
      <c r="N21" s="304">
        <v>0.48825028453780162</v>
      </c>
      <c r="O21" s="304">
        <v>0.44828118326707</v>
      </c>
      <c r="P21" s="304">
        <v>0.5024707451797763</v>
      </c>
      <c r="Q21" s="306"/>
      <c r="R21" s="304">
        <v>6.5623705288236731E-2</v>
      </c>
      <c r="S21" s="304">
        <v>5.9819300186527147E-2</v>
      </c>
      <c r="T21" s="304">
        <v>6.0660587025754956E-2</v>
      </c>
      <c r="U21" s="306"/>
      <c r="V21" s="304">
        <v>0.14073776959241416</v>
      </c>
      <c r="W21" s="304">
        <v>0.11143177700807086</v>
      </c>
      <c r="X21" s="304">
        <v>0.10393132550419673</v>
      </c>
      <c r="Y21" s="306"/>
      <c r="Z21" s="304">
        <v>0.241103381108878</v>
      </c>
      <c r="AA21" s="304">
        <v>0.22315815289825522</v>
      </c>
      <c r="AB21" s="304">
        <v>0.26356342380467856</v>
      </c>
      <c r="AC21" s="306"/>
      <c r="AD21" s="304">
        <v>0.28196211969649615</v>
      </c>
      <c r="AE21" s="304">
        <v>0.21550984099525283</v>
      </c>
      <c r="AF21" s="304">
        <v>0.17153130627096039</v>
      </c>
      <c r="AG21" s="306"/>
      <c r="AH21" s="304">
        <v>0.18249459254534817</v>
      </c>
      <c r="AI21" s="304">
        <v>0.1492829392213488</v>
      </c>
      <c r="AJ21" s="304">
        <v>0.11011958566500256</v>
      </c>
      <c r="AK21" s="306"/>
      <c r="AL21" s="304">
        <v>0.16128252279125804</v>
      </c>
      <c r="AM21" s="304">
        <v>0.16552469828172092</v>
      </c>
      <c r="AN21" s="304">
        <v>0.14062337894286714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2.7887285238166433</v>
      </c>
      <c r="C22" s="304">
        <f t="shared" ref="C22:C29" si="61">SUM(G22,K22,O22,S22,W22,AA22,AE22,AI22,AM22)</f>
        <v>3.078563811914361</v>
      </c>
      <c r="D22" s="304">
        <f t="shared" ref="D22:D29" si="62">SUM(H22,L22,P22,T22,X22,AB22,AF22,AJ22,AN22)</f>
        <v>3.5072096117405738</v>
      </c>
      <c r="E22" s="304"/>
      <c r="F22" s="304">
        <v>9.8800492731349276E-2</v>
      </c>
      <c r="G22" s="304">
        <v>0.15066456419070565</v>
      </c>
      <c r="H22" s="304">
        <v>0.22779852177990892</v>
      </c>
      <c r="I22" s="304"/>
      <c r="J22" s="304">
        <v>0.41421922227233737</v>
      </c>
      <c r="K22" s="304">
        <v>0.60563938353590219</v>
      </c>
      <c r="L22" s="304">
        <v>0.84444824340397062</v>
      </c>
      <c r="M22" s="304"/>
      <c r="N22" s="304">
        <v>0.88410857004030063</v>
      </c>
      <c r="O22" s="304">
        <v>0.98704620246303498</v>
      </c>
      <c r="P22" s="304">
        <v>1.0968590044013786</v>
      </c>
      <c r="Q22" s="306"/>
      <c r="R22" s="304">
        <v>9.4402331773085282E-2</v>
      </c>
      <c r="S22" s="304">
        <v>0.10886261127371252</v>
      </c>
      <c r="T22" s="304">
        <v>0.12239958775697413</v>
      </c>
      <c r="U22" s="306"/>
      <c r="V22" s="304">
        <v>0.39346137740278636</v>
      </c>
      <c r="W22" s="304">
        <v>0.41895872395395539</v>
      </c>
      <c r="X22" s="304">
        <v>0.46704362664667753</v>
      </c>
      <c r="Y22" s="306"/>
      <c r="Z22" s="304">
        <v>0.36146094972500492</v>
      </c>
      <c r="AA22" s="304">
        <v>0.31624935612338534</v>
      </c>
      <c r="AB22" s="304">
        <v>0.31872330705661345</v>
      </c>
      <c r="AC22" s="306"/>
      <c r="AD22" s="304">
        <v>0.25036423081241949</v>
      </c>
      <c r="AE22" s="304">
        <v>0.18314643736842767</v>
      </c>
      <c r="AF22" s="304">
        <v>0.17316262038558647</v>
      </c>
      <c r="AG22" s="306"/>
      <c r="AH22" s="304">
        <v>0.18561225118262667</v>
      </c>
      <c r="AI22" s="304">
        <v>0.1807608689798807</v>
      </c>
      <c r="AJ22" s="304">
        <v>0.14634080090972656</v>
      </c>
      <c r="AK22" s="306"/>
      <c r="AL22" s="304">
        <v>0.10629909787673324</v>
      </c>
      <c r="AM22" s="304">
        <v>0.12723566402535685</v>
      </c>
      <c r="AN22" s="304">
        <v>0.11043389939973781</v>
      </c>
    </row>
    <row r="23" spans="1:40" x14ac:dyDescent="0.2">
      <c r="A23" s="13" t="str">
        <f t="shared" si="58"/>
        <v>Associate professional occupations</v>
      </c>
      <c r="B23" s="304">
        <f t="shared" si="60"/>
        <v>2.043716697317254</v>
      </c>
      <c r="C23" s="304">
        <f t="shared" si="61"/>
        <v>1.9596819265421621</v>
      </c>
      <c r="D23" s="304">
        <f t="shared" si="62"/>
        <v>2.1383412364815579</v>
      </c>
      <c r="E23" s="304"/>
      <c r="F23" s="304">
        <v>2.4881862117041197E-2</v>
      </c>
      <c r="G23" s="304">
        <v>3.445356680565486E-2</v>
      </c>
      <c r="H23" s="304">
        <v>5.9082306241124351E-2</v>
      </c>
      <c r="I23" s="304"/>
      <c r="J23" s="304">
        <v>0.13207932039903819</v>
      </c>
      <c r="K23" s="304">
        <v>0.17274462184580078</v>
      </c>
      <c r="L23" s="304">
        <v>0.23594553326253426</v>
      </c>
      <c r="M23" s="304"/>
      <c r="N23" s="304">
        <v>0.49553057565510072</v>
      </c>
      <c r="O23" s="304">
        <v>0.51453723942258422</v>
      </c>
      <c r="P23" s="304">
        <v>0.58410909035809799</v>
      </c>
      <c r="Q23" s="306"/>
      <c r="R23" s="304">
        <v>6.6759952048107404E-2</v>
      </c>
      <c r="S23" s="304">
        <v>6.9412429899484471E-2</v>
      </c>
      <c r="T23" s="304">
        <v>8.2466397155585666E-2</v>
      </c>
      <c r="U23" s="306"/>
      <c r="V23" s="304">
        <v>0.25362076481998225</v>
      </c>
      <c r="W23" s="304">
        <v>0.25905325775553933</v>
      </c>
      <c r="X23" s="304">
        <v>0.31074039944623666</v>
      </c>
      <c r="Y23" s="306"/>
      <c r="Z23" s="304">
        <v>0.53074043699759565</v>
      </c>
      <c r="AA23" s="304">
        <v>0.44700663393608653</v>
      </c>
      <c r="AB23" s="304">
        <v>0.48425007556033034</v>
      </c>
      <c r="AC23" s="306"/>
      <c r="AD23" s="304">
        <v>0.21333181002483825</v>
      </c>
      <c r="AE23" s="304">
        <v>0.14341144417117485</v>
      </c>
      <c r="AF23" s="304">
        <v>0.11917657873663859</v>
      </c>
      <c r="AG23" s="306"/>
      <c r="AH23" s="304">
        <v>0.24472955983929073</v>
      </c>
      <c r="AI23" s="304">
        <v>0.23234109787777874</v>
      </c>
      <c r="AJ23" s="304">
        <v>0.17496760233730976</v>
      </c>
      <c r="AK23" s="306"/>
      <c r="AL23" s="304">
        <v>8.2042415416259978E-2</v>
      </c>
      <c r="AM23" s="304">
        <v>8.6721634828058419E-2</v>
      </c>
      <c r="AN23" s="304">
        <v>8.7603253383700258E-2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2.1418437692722971</v>
      </c>
      <c r="C24" s="304">
        <f t="shared" si="61"/>
        <v>2.1865446951484051</v>
      </c>
      <c r="D24" s="304">
        <f t="shared" si="62"/>
        <v>2.1084448128377931</v>
      </c>
      <c r="E24" s="304"/>
      <c r="F24" s="304">
        <v>5.0219284689037415E-3</v>
      </c>
      <c r="G24" s="304">
        <v>7.2581660022051075E-3</v>
      </c>
      <c r="H24" s="304">
        <v>9.8793396823387558E-3</v>
      </c>
      <c r="I24" s="304"/>
      <c r="J24" s="304">
        <v>0.10753262320764974</v>
      </c>
      <c r="K24" s="304">
        <v>0.16488375695278451</v>
      </c>
      <c r="L24" s="304">
        <v>0.23248437687458359</v>
      </c>
      <c r="M24" s="304"/>
      <c r="N24" s="304">
        <v>0.38912029616077465</v>
      </c>
      <c r="O24" s="304">
        <v>0.46502483651075949</v>
      </c>
      <c r="P24" s="304">
        <v>0.53694557887469896</v>
      </c>
      <c r="Q24" s="306"/>
      <c r="R24" s="304">
        <v>4.7895707502628844E-2</v>
      </c>
      <c r="S24" s="304">
        <v>4.7892588624777688E-2</v>
      </c>
      <c r="T24" s="304">
        <v>4.4862450012845681E-2</v>
      </c>
      <c r="U24" s="306"/>
      <c r="V24" s="304">
        <v>0.16887320652246071</v>
      </c>
      <c r="W24" s="304">
        <v>0.19137810585029141</v>
      </c>
      <c r="X24" s="304">
        <v>0.19708942283335334</v>
      </c>
      <c r="Y24" s="306"/>
      <c r="Z24" s="304">
        <v>0.57570259665211432</v>
      </c>
      <c r="AA24" s="304">
        <v>0.57433648891975675</v>
      </c>
      <c r="AB24" s="304">
        <v>0.53438324291294381</v>
      </c>
      <c r="AC24" s="306"/>
      <c r="AD24" s="304">
        <v>0.43974261348260618</v>
      </c>
      <c r="AE24" s="304">
        <v>0.35466605903154585</v>
      </c>
      <c r="AF24" s="304">
        <v>0.25927012863916815</v>
      </c>
      <c r="AG24" s="306"/>
      <c r="AH24" s="304">
        <v>0.23718522170608813</v>
      </c>
      <c r="AI24" s="304">
        <v>0.20024008314054595</v>
      </c>
      <c r="AJ24" s="304">
        <v>0.11753320250543531</v>
      </c>
      <c r="AK24" s="306"/>
      <c r="AL24" s="304">
        <v>0.17076957556907124</v>
      </c>
      <c r="AM24" s="304">
        <v>0.18086461011573848</v>
      </c>
      <c r="AN24" s="304">
        <v>0.1759970705024255</v>
      </c>
    </row>
    <row r="25" spans="1:40" x14ac:dyDescent="0.2">
      <c r="A25" s="13" t="str">
        <f t="shared" si="58"/>
        <v>Skilled trades occupations</v>
      </c>
      <c r="B25" s="304">
        <f t="shared" si="60"/>
        <v>4.1868269331797281</v>
      </c>
      <c r="C25" s="304">
        <f t="shared" si="61"/>
        <v>4.0986443350689825</v>
      </c>
      <c r="D25" s="304">
        <f t="shared" si="62"/>
        <v>3.8548973153296857</v>
      </c>
      <c r="E25" s="304"/>
      <c r="F25" s="304">
        <v>8.9482955363186841E-3</v>
      </c>
      <c r="G25" s="304">
        <v>1.187293456675449E-2</v>
      </c>
      <c r="H25" s="304">
        <v>1.499119195413276E-2</v>
      </c>
      <c r="I25" s="304"/>
      <c r="J25" s="304">
        <v>0.1005974903960435</v>
      </c>
      <c r="K25" s="304">
        <v>0.12816379001318201</v>
      </c>
      <c r="L25" s="304">
        <v>0.1542828150227154</v>
      </c>
      <c r="M25" s="304"/>
      <c r="N25" s="304">
        <v>0.46530010899237007</v>
      </c>
      <c r="O25" s="304">
        <v>0.56472931217761979</v>
      </c>
      <c r="P25" s="304">
        <v>0.75355191138495292</v>
      </c>
      <c r="Q25" s="306"/>
      <c r="R25" s="304">
        <v>0.16536975254365288</v>
      </c>
      <c r="S25" s="304">
        <v>0.19859724131652393</v>
      </c>
      <c r="T25" s="304">
        <v>0.26605168784680838</v>
      </c>
      <c r="U25" s="306"/>
      <c r="V25" s="304">
        <v>0.43400899138821125</v>
      </c>
      <c r="W25" s="304">
        <v>0.50919073211654087</v>
      </c>
      <c r="X25" s="304">
        <v>0.64020723050182382</v>
      </c>
      <c r="Y25" s="306"/>
      <c r="Z25" s="304">
        <v>0.99393520081859132</v>
      </c>
      <c r="AA25" s="304">
        <v>0.80785967562772887</v>
      </c>
      <c r="AB25" s="304">
        <v>0.67942811298126682</v>
      </c>
      <c r="AC25" s="306"/>
      <c r="AD25" s="304">
        <v>0.86561287644583607</v>
      </c>
      <c r="AE25" s="304">
        <v>0.75480822999377561</v>
      </c>
      <c r="AF25" s="304">
        <v>0.60361015605158252</v>
      </c>
      <c r="AG25" s="306"/>
      <c r="AH25" s="304">
        <v>0.65581434802571559</v>
      </c>
      <c r="AI25" s="304">
        <v>0.64330659092210851</v>
      </c>
      <c r="AJ25" s="304">
        <v>0.55393071279029005</v>
      </c>
      <c r="AK25" s="306"/>
      <c r="AL25" s="304">
        <v>0.49723986903298872</v>
      </c>
      <c r="AM25" s="304">
        <v>0.48011582833474847</v>
      </c>
      <c r="AN25" s="304">
        <v>0.1888434967961132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0.38070037569359388</v>
      </c>
      <c r="C26" s="304">
        <f t="shared" si="61"/>
        <v>0.34287637368602364</v>
      </c>
      <c r="D26" s="304">
        <f t="shared" si="62"/>
        <v>0.36382946332673533</v>
      </c>
      <c r="E26" s="304"/>
      <c r="F26" s="304">
        <v>2.437712702773509E-3</v>
      </c>
      <c r="G26" s="304">
        <v>3.2156577968905447E-3</v>
      </c>
      <c r="H26" s="304">
        <v>4.3572216802711134E-3</v>
      </c>
      <c r="I26" s="304"/>
      <c r="J26" s="304">
        <v>3.456109647311157E-2</v>
      </c>
      <c r="K26" s="304">
        <v>3.9908507856720461E-2</v>
      </c>
      <c r="L26" s="304">
        <v>4.8950930499161584E-2</v>
      </c>
      <c r="M26" s="304"/>
      <c r="N26" s="304">
        <v>5.4657357173667612E-2</v>
      </c>
      <c r="O26" s="304">
        <v>5.2344054711996178E-2</v>
      </c>
      <c r="P26" s="304">
        <v>5.3481432723311281E-2</v>
      </c>
      <c r="Q26" s="306"/>
      <c r="R26" s="304">
        <v>1.5926244327907291E-2</v>
      </c>
      <c r="S26" s="304">
        <v>1.5628264041358857E-2</v>
      </c>
      <c r="T26" s="304">
        <v>1.7675616814114743E-2</v>
      </c>
      <c r="U26" s="306"/>
      <c r="V26" s="304">
        <v>1.3059533785331374E-2</v>
      </c>
      <c r="W26" s="304">
        <v>1.0759077789225201E-2</v>
      </c>
      <c r="X26" s="304">
        <v>1.0795179730099632E-2</v>
      </c>
      <c r="Y26" s="306"/>
      <c r="Z26" s="304">
        <v>7.6126613062960258E-2</v>
      </c>
      <c r="AA26" s="304">
        <v>6.6109935555511312E-2</v>
      </c>
      <c r="AB26" s="304">
        <v>7.975389329730255E-2</v>
      </c>
      <c r="AC26" s="306"/>
      <c r="AD26" s="304">
        <v>5.5881731798574308E-2</v>
      </c>
      <c r="AE26" s="304">
        <v>3.4891521454370231E-2</v>
      </c>
      <c r="AF26" s="304">
        <v>2.8594842600690125E-2</v>
      </c>
      <c r="AG26" s="306"/>
      <c r="AH26" s="304">
        <v>8.5425841144793763E-2</v>
      </c>
      <c r="AI26" s="304">
        <v>8.0303495107844153E-2</v>
      </c>
      <c r="AJ26" s="304">
        <v>8.4584590156410719E-2</v>
      </c>
      <c r="AK26" s="306"/>
      <c r="AL26" s="304">
        <v>4.2624245224474222E-2</v>
      </c>
      <c r="AM26" s="304">
        <v>3.9715859372106643E-2</v>
      </c>
      <c r="AN26" s="304">
        <v>3.5635755825373601E-2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1.1282439636387547</v>
      </c>
      <c r="C27" s="304">
        <f t="shared" si="61"/>
        <v>1.1154954444067755</v>
      </c>
      <c r="D27" s="304">
        <f t="shared" si="62"/>
        <v>1.1824108010195524</v>
      </c>
      <c r="E27" s="304"/>
      <c r="F27" s="304">
        <v>8.503510752847547E-3</v>
      </c>
      <c r="G27" s="304">
        <v>1.3092573751676063E-2</v>
      </c>
      <c r="H27" s="304">
        <v>1.9774091927258958E-2</v>
      </c>
      <c r="I27" s="304"/>
      <c r="J27" s="304">
        <v>4.0761025741216303E-2</v>
      </c>
      <c r="K27" s="304">
        <v>6.0275839550091387E-2</v>
      </c>
      <c r="L27" s="304">
        <v>8.0012034006500893E-2</v>
      </c>
      <c r="M27" s="304"/>
      <c r="N27" s="304">
        <v>0.12580867180637728</v>
      </c>
      <c r="O27" s="304">
        <v>0.14908942798771851</v>
      </c>
      <c r="P27" s="304">
        <v>0.18925414458333986</v>
      </c>
      <c r="Q27" s="306"/>
      <c r="R27" s="304">
        <v>7.1902153520172887E-2</v>
      </c>
      <c r="S27" s="304">
        <v>8.2520704121194541E-2</v>
      </c>
      <c r="T27" s="304">
        <v>0.10949167886163236</v>
      </c>
      <c r="U27" s="306"/>
      <c r="V27" s="304">
        <v>5.2851369515349335E-2</v>
      </c>
      <c r="W27" s="304">
        <v>5.454328440854208E-2</v>
      </c>
      <c r="X27" s="304">
        <v>5.8832250853421142E-2</v>
      </c>
      <c r="Y27" s="306"/>
      <c r="Z27" s="304">
        <v>0.33167861777290003</v>
      </c>
      <c r="AA27" s="304">
        <v>0.32325818264111311</v>
      </c>
      <c r="AB27" s="304">
        <v>0.37471669356037557</v>
      </c>
      <c r="AC27" s="306"/>
      <c r="AD27" s="304">
        <v>0.24604628266595774</v>
      </c>
      <c r="AE27" s="304">
        <v>0.22143951127152672</v>
      </c>
      <c r="AF27" s="304">
        <v>0.20942392943139782</v>
      </c>
      <c r="AG27" s="306"/>
      <c r="AH27" s="304">
        <v>0.19074661555459585</v>
      </c>
      <c r="AI27" s="304">
        <v>0.15496923444668692</v>
      </c>
      <c r="AJ27" s="304">
        <v>9.7387775839424318E-2</v>
      </c>
      <c r="AK27" s="306"/>
      <c r="AL27" s="304">
        <v>5.9945716309337774E-2</v>
      </c>
      <c r="AM27" s="304">
        <v>5.6306686228226162E-2</v>
      </c>
      <c r="AN27" s="304">
        <v>4.3518201956201465E-2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2.6255161071668267</v>
      </c>
      <c r="C28" s="304">
        <f t="shared" si="61"/>
        <v>2.6622503185921467</v>
      </c>
      <c r="D28" s="304">
        <f t="shared" si="62"/>
        <v>2.6533403562887554</v>
      </c>
      <c r="E28" s="304"/>
      <c r="F28" s="304">
        <v>2.3154481338687156E-4</v>
      </c>
      <c r="G28" s="304">
        <v>5.6392529150525814E-4</v>
      </c>
      <c r="H28" s="304">
        <v>1.8437969794059667E-3</v>
      </c>
      <c r="I28" s="304"/>
      <c r="J28" s="304">
        <v>2.5065543645878249E-2</v>
      </c>
      <c r="K28" s="304">
        <v>3.8800375201416576E-2</v>
      </c>
      <c r="L28" s="304">
        <v>5.1307332603651543E-2</v>
      </c>
      <c r="M28" s="304"/>
      <c r="N28" s="304">
        <v>8.2336453511538607E-2</v>
      </c>
      <c r="O28" s="304">
        <v>0.10863528938615553</v>
      </c>
      <c r="P28" s="304">
        <v>0.14489327568046043</v>
      </c>
      <c r="Q28" s="306"/>
      <c r="R28" s="304">
        <v>3.2947817121270602E-2</v>
      </c>
      <c r="S28" s="304">
        <v>4.3000538660097176E-2</v>
      </c>
      <c r="T28" s="304">
        <v>5.5965395766072325E-2</v>
      </c>
      <c r="U28" s="306"/>
      <c r="V28" s="304">
        <v>5.9994937573383811E-2</v>
      </c>
      <c r="W28" s="304">
        <v>7.1771256155645627E-2</v>
      </c>
      <c r="X28" s="304">
        <v>8.0949264594249115E-2</v>
      </c>
      <c r="Y28" s="306"/>
      <c r="Z28" s="304">
        <v>0.85247045241348562</v>
      </c>
      <c r="AA28" s="304">
        <v>0.91206522274611057</v>
      </c>
      <c r="AB28" s="304">
        <v>1.1644313376498112</v>
      </c>
      <c r="AC28" s="306"/>
      <c r="AD28" s="304">
        <v>0.8495237823708649</v>
      </c>
      <c r="AE28" s="304">
        <v>0.80834895919338468</v>
      </c>
      <c r="AF28" s="304">
        <v>0.73450404765470467</v>
      </c>
      <c r="AG28" s="306"/>
      <c r="AH28" s="304">
        <v>0.30589005458526969</v>
      </c>
      <c r="AI28" s="304">
        <v>0.24554448060977696</v>
      </c>
      <c r="AJ28" s="304">
        <v>0.17913815896660337</v>
      </c>
      <c r="AK28" s="306"/>
      <c r="AL28" s="304">
        <v>0.41705552113174826</v>
      </c>
      <c r="AM28" s="304">
        <v>0.43352027134805443</v>
      </c>
      <c r="AN28" s="304">
        <v>0.24030774639379679</v>
      </c>
    </row>
    <row r="29" spans="1:40" x14ac:dyDescent="0.2">
      <c r="A29" s="13" t="str">
        <f t="shared" si="58"/>
        <v>Elementary occupations</v>
      </c>
      <c r="B29" s="304">
        <f t="shared" si="60"/>
        <v>1.6700800711517008</v>
      </c>
      <c r="C29" s="304">
        <f t="shared" si="61"/>
        <v>1.9200779025726715</v>
      </c>
      <c r="D29" s="304">
        <f t="shared" si="62"/>
        <v>1.9189986411572049</v>
      </c>
      <c r="E29" s="304"/>
      <c r="F29" s="304">
        <v>4.9377076140088678E-5</v>
      </c>
      <c r="G29" s="304">
        <v>6.6755381055377621E-5</v>
      </c>
      <c r="H29" s="304">
        <v>8.7566945287732674E-5</v>
      </c>
      <c r="I29" s="304"/>
      <c r="J29" s="304">
        <v>2.5183172079773393E-2</v>
      </c>
      <c r="K29" s="304">
        <v>6.3220608075291215E-2</v>
      </c>
      <c r="L29" s="304">
        <v>0.11030831993001632</v>
      </c>
      <c r="M29" s="304"/>
      <c r="N29" s="304">
        <v>4.8730355701250651E-2</v>
      </c>
      <c r="O29" s="304">
        <v>7.1017776226667786E-2</v>
      </c>
      <c r="P29" s="304">
        <v>8.8917749391079312E-2</v>
      </c>
      <c r="Q29" s="306"/>
      <c r="R29" s="304">
        <v>2.5017366678504675E-2</v>
      </c>
      <c r="S29" s="304">
        <v>2.7248632263733003E-2</v>
      </c>
      <c r="T29" s="304">
        <v>3.0304221079119512E-2</v>
      </c>
      <c r="U29" s="306"/>
      <c r="V29" s="304">
        <v>7.031615437872249E-2</v>
      </c>
      <c r="W29" s="304">
        <v>0.13183084125573208</v>
      </c>
      <c r="X29" s="304">
        <v>0.16953419100457962</v>
      </c>
      <c r="Y29" s="306"/>
      <c r="Z29" s="304">
        <v>0.34437517986423255</v>
      </c>
      <c r="AA29" s="304">
        <v>0.39755378195993984</v>
      </c>
      <c r="AB29" s="304">
        <v>0.45371927445355048</v>
      </c>
      <c r="AC29" s="306"/>
      <c r="AD29" s="304">
        <v>0.60948357286055699</v>
      </c>
      <c r="AE29" s="304">
        <v>0.67914533641031227</v>
      </c>
      <c r="AF29" s="304">
        <v>0.6322859051756532</v>
      </c>
      <c r="AG29" s="306"/>
      <c r="AH29" s="304">
        <v>0.43235077389581023</v>
      </c>
      <c r="AI29" s="304">
        <v>0.44056258809086485</v>
      </c>
      <c r="AJ29" s="304">
        <v>0.3947409799523009</v>
      </c>
      <c r="AK29" s="306"/>
      <c r="AL29" s="304">
        <v>0.11457411861670982</v>
      </c>
      <c r="AM29" s="304">
        <v>0.1094315829090752</v>
      </c>
      <c r="AN29" s="304">
        <v>3.9100433225617647E-2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121.81000000000014</v>
      </c>
      <c r="C32" s="305">
        <f>SUM(C33:C41)</f>
        <v>114.92500000000001</v>
      </c>
      <c r="D32" s="305">
        <f>SUM(D33:D41)</f>
        <v>102.53700000000008</v>
      </c>
      <c r="E32" s="304"/>
      <c r="F32" s="305">
        <f>SUM(F33:F41)</f>
        <v>1.0095397011728617</v>
      </c>
      <c r="G32" s="305">
        <f>SUM(G33:G41)</f>
        <v>1.3466435044194849</v>
      </c>
      <c r="H32" s="305">
        <f>SUM(H33:H41)</f>
        <v>1.5960899764615504</v>
      </c>
      <c r="I32" s="304"/>
      <c r="J32" s="305">
        <f>SUM(J33:J41)</f>
        <v>5.8115330170649075</v>
      </c>
      <c r="K32" s="305">
        <f>SUM(K33:K41)</f>
        <v>8.03106178044575</v>
      </c>
      <c r="L32" s="305">
        <f>SUM(L33:L41)</f>
        <v>10.048158718156238</v>
      </c>
      <c r="M32" s="304"/>
      <c r="N32" s="305">
        <f>SUM(N33:N41)</f>
        <v>15.741697342406265</v>
      </c>
      <c r="O32" s="305">
        <f>SUM(O33:O41)</f>
        <v>17.108411906978851</v>
      </c>
      <c r="P32" s="305">
        <f>SUM(P33:P41)</f>
        <v>18.177481924234336</v>
      </c>
      <c r="Q32" s="306"/>
      <c r="R32" s="305">
        <f>SUM(R33:R41)</f>
        <v>4.0880828001705289</v>
      </c>
      <c r="S32" s="305">
        <f>SUM(S33:S41)</f>
        <v>4.5171873857559781</v>
      </c>
      <c r="T32" s="305">
        <f>SUM(T33:T41)</f>
        <v>4.9351774737326126</v>
      </c>
      <c r="U32" s="306"/>
      <c r="V32" s="305">
        <f>SUM(V33:V41)</f>
        <v>8.7370782828898701</v>
      </c>
      <c r="W32" s="305">
        <f>SUM(W33:W41)</f>
        <v>9.4304215680782555</v>
      </c>
      <c r="X32" s="305">
        <f>SUM(X33:X41)</f>
        <v>9.8501412093586662</v>
      </c>
      <c r="Y32" s="306"/>
      <c r="Z32" s="305">
        <f>SUM(Z33:Z41)</f>
        <v>33.560683739859883</v>
      </c>
      <c r="AA32" s="305">
        <f>SUM(AA33:AA41)</f>
        <v>30.661223374570948</v>
      </c>
      <c r="AB32" s="305">
        <f>SUM(AB33:AB41)</f>
        <v>28.927573622804427</v>
      </c>
      <c r="AC32" s="306"/>
      <c r="AD32" s="305">
        <f>SUM(AD33:AD41)</f>
        <v>27.313992374638065</v>
      </c>
      <c r="AE32" s="305">
        <f>SUM(AE33:AE41)</f>
        <v>23.080716377683423</v>
      </c>
      <c r="AF32" s="305">
        <f>SUM(AF33:AF41)</f>
        <v>16.721350781477266</v>
      </c>
      <c r="AG32" s="306"/>
      <c r="AH32" s="305">
        <f>SUM(AH33:AH41)</f>
        <v>18.796356577028654</v>
      </c>
      <c r="AI32" s="305">
        <f>SUM(AI33:AI41)</f>
        <v>16.465764673624346</v>
      </c>
      <c r="AJ32" s="305">
        <f>SUM(AJ33:AJ41)</f>
        <v>9.8545844487736538</v>
      </c>
      <c r="AK32" s="306"/>
      <c r="AL32" s="305">
        <f>SUM(AL33:AL41)</f>
        <v>6.7510361647690864</v>
      </c>
      <c r="AM32" s="305">
        <f>SUM(AM33:AM41)</f>
        <v>4.2835694284429655</v>
      </c>
      <c r="AN32" s="305">
        <f>SUM(AN33:AN41)</f>
        <v>2.4264418450013157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15.228007875790926</v>
      </c>
      <c r="C33" s="304">
        <f t="shared" ref="C33:C41" si="64">SUM(G33,K33,O33,S33,W33,AA33,AE33,AI33,AM33)</f>
        <v>13.069060128353566</v>
      </c>
      <c r="D33" s="304">
        <f t="shared" ref="D33:D40" si="65">SUM(H33,L33,P33,T33,X33,AB33,AF33,AJ33,AN33)</f>
        <v>12.384643180176827</v>
      </c>
      <c r="E33" s="304"/>
      <c r="F33" s="304">
        <v>0.16549424718228101</v>
      </c>
      <c r="G33" s="304">
        <v>0.17427576276267226</v>
      </c>
      <c r="H33" s="304">
        <v>0.18692619699704113</v>
      </c>
      <c r="I33" s="304"/>
      <c r="J33" s="304">
        <v>1.2926549288667883</v>
      </c>
      <c r="K33" s="304">
        <v>1.5203468973066712</v>
      </c>
      <c r="L33" s="304">
        <v>1.7498755784817877</v>
      </c>
      <c r="M33" s="304"/>
      <c r="N33" s="304">
        <v>3.8200499433974331</v>
      </c>
      <c r="O33" s="304">
        <v>3.6246859631754584</v>
      </c>
      <c r="P33" s="304">
        <v>3.7472818683809401</v>
      </c>
      <c r="Q33" s="306"/>
      <c r="R33" s="304">
        <v>0.86769173312781323</v>
      </c>
      <c r="S33" s="304">
        <v>0.82050046490473449</v>
      </c>
      <c r="T33" s="304">
        <v>0.84765750240262894</v>
      </c>
      <c r="U33" s="306"/>
      <c r="V33" s="304">
        <v>1.8480307361837851</v>
      </c>
      <c r="W33" s="304">
        <v>1.7089302398866237</v>
      </c>
      <c r="X33" s="304">
        <v>1.7459827660941301</v>
      </c>
      <c r="Y33" s="306"/>
      <c r="Z33" s="304">
        <v>3.3368843498273058</v>
      </c>
      <c r="AA33" s="304">
        <v>2.4378129716928099</v>
      </c>
      <c r="AB33" s="304">
        <v>2.1640762335388843</v>
      </c>
      <c r="AC33" s="306"/>
      <c r="AD33" s="304">
        <v>2.3464036068097549</v>
      </c>
      <c r="AE33" s="304">
        <v>1.6304622455771094</v>
      </c>
      <c r="AF33" s="304">
        <v>1.179193442905528</v>
      </c>
      <c r="AG33" s="306"/>
      <c r="AH33" s="304">
        <v>1.2360758912216481</v>
      </c>
      <c r="AI33" s="304">
        <v>0.88789891599735593</v>
      </c>
      <c r="AJ33" s="304">
        <v>0.55663475095670811</v>
      </c>
      <c r="AK33" s="306"/>
      <c r="AL33" s="304">
        <v>0.31472243917411508</v>
      </c>
      <c r="AM33" s="304">
        <v>0.26414666705012846</v>
      </c>
      <c r="AN33" s="304">
        <v>0.20701484041918042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17.684837494104166</v>
      </c>
      <c r="C34" s="304">
        <f t="shared" si="64"/>
        <v>19.463427888673145</v>
      </c>
      <c r="D34" s="304">
        <f t="shared" si="65"/>
        <v>19.892669781633206</v>
      </c>
      <c r="E34" s="304"/>
      <c r="F34" s="304">
        <v>0.59040354674852569</v>
      </c>
      <c r="G34" s="304">
        <v>0.83410904941192321</v>
      </c>
      <c r="H34" s="304">
        <v>0.97445176251785004</v>
      </c>
      <c r="I34" s="304"/>
      <c r="J34" s="304">
        <v>2.2719358611491383</v>
      </c>
      <c r="K34" s="304">
        <v>3.332603992052952</v>
      </c>
      <c r="L34" s="304">
        <v>4.1513149984050077</v>
      </c>
      <c r="M34" s="304"/>
      <c r="N34" s="304">
        <v>4.742445890698237</v>
      </c>
      <c r="O34" s="304">
        <v>5.3093405486429148</v>
      </c>
      <c r="P34" s="304">
        <v>5.5231365171648203</v>
      </c>
      <c r="Q34" s="306"/>
      <c r="R34" s="304">
        <v>0.53138562318412386</v>
      </c>
      <c r="S34" s="304">
        <v>0.60846741391940073</v>
      </c>
      <c r="T34" s="304">
        <v>0.63644227825794353</v>
      </c>
      <c r="U34" s="306"/>
      <c r="V34" s="304">
        <v>2.0867828369890424</v>
      </c>
      <c r="W34" s="304">
        <v>2.4513521575174946</v>
      </c>
      <c r="X34" s="304">
        <v>2.6365410521802541</v>
      </c>
      <c r="Y34" s="306"/>
      <c r="Z34" s="304">
        <v>4.0280600296779818</v>
      </c>
      <c r="AA34" s="304">
        <v>3.815369936530645</v>
      </c>
      <c r="AB34" s="304">
        <v>3.6603274381444888</v>
      </c>
      <c r="AC34" s="306"/>
      <c r="AD34" s="304">
        <v>1.9661719861738243</v>
      </c>
      <c r="AE34" s="304">
        <v>1.6391841322271168</v>
      </c>
      <c r="AF34" s="304">
        <v>1.1366795643613259</v>
      </c>
      <c r="AG34" s="306"/>
      <c r="AH34" s="304">
        <v>1.1979135830089924</v>
      </c>
      <c r="AI34" s="304">
        <v>1.1768215426889759</v>
      </c>
      <c r="AJ34" s="304">
        <v>0.9453380551410846</v>
      </c>
      <c r="AK34" s="306"/>
      <c r="AL34" s="304">
        <v>0.26973813647429795</v>
      </c>
      <c r="AM34" s="304">
        <v>0.29617911568172134</v>
      </c>
      <c r="AN34" s="304">
        <v>0.22843811546042656</v>
      </c>
    </row>
    <row r="35" spans="1:40" x14ac:dyDescent="0.2">
      <c r="A35" s="13" t="str">
        <f t="shared" si="63"/>
        <v>Associate professional occupations</v>
      </c>
      <c r="B35" s="304">
        <f t="shared" si="66"/>
        <v>13.694095944603738</v>
      </c>
      <c r="C35" s="304">
        <f t="shared" si="64"/>
        <v>12.464041955229821</v>
      </c>
      <c r="D35" s="304">
        <f t="shared" si="65"/>
        <v>11.863544431571908</v>
      </c>
      <c r="E35" s="304"/>
      <c r="F35" s="304">
        <v>0.15011293432517286</v>
      </c>
      <c r="G35" s="304">
        <v>0.18610618329648157</v>
      </c>
      <c r="H35" s="304">
        <v>0.22894297513442155</v>
      </c>
      <c r="I35" s="304"/>
      <c r="J35" s="304">
        <v>1.0207087783075957</v>
      </c>
      <c r="K35" s="304">
        <v>1.2623342363211212</v>
      </c>
      <c r="L35" s="304">
        <v>1.5229146847575312</v>
      </c>
      <c r="M35" s="304"/>
      <c r="N35" s="304">
        <v>3.0929493981420211</v>
      </c>
      <c r="O35" s="304">
        <v>3.1452690549782747</v>
      </c>
      <c r="P35" s="304">
        <v>3.1486565760703886</v>
      </c>
      <c r="Q35" s="306"/>
      <c r="R35" s="304">
        <v>0.93776822267290083</v>
      </c>
      <c r="S35" s="304">
        <v>0.98337918076488695</v>
      </c>
      <c r="T35" s="304">
        <v>1.0684542249949547</v>
      </c>
      <c r="U35" s="306"/>
      <c r="V35" s="304">
        <v>1.2034520825779589</v>
      </c>
      <c r="W35" s="304">
        <v>1.1395267934440103</v>
      </c>
      <c r="X35" s="304">
        <v>1.1424877128143993</v>
      </c>
      <c r="Y35" s="306"/>
      <c r="Z35" s="304">
        <v>3.6863707727597204</v>
      </c>
      <c r="AA35" s="304">
        <v>3.0942821576194657</v>
      </c>
      <c r="AB35" s="304">
        <v>2.9190550608593822</v>
      </c>
      <c r="AC35" s="306"/>
      <c r="AD35" s="304">
        <v>2.2784670949756474</v>
      </c>
      <c r="AE35" s="304">
        <v>1.6757577499867711</v>
      </c>
      <c r="AF35" s="304">
        <v>1.1734791946905625</v>
      </c>
      <c r="AG35" s="306"/>
      <c r="AH35" s="304">
        <v>1.1000682268534387</v>
      </c>
      <c r="AI35" s="304">
        <v>0.75361211628980906</v>
      </c>
      <c r="AJ35" s="304">
        <v>0.48834265217459838</v>
      </c>
      <c r="AK35" s="306"/>
      <c r="AL35" s="304">
        <v>0.22419843398928163</v>
      </c>
      <c r="AM35" s="304">
        <v>0.22377448252899979</v>
      </c>
      <c r="AN35" s="304">
        <v>0.17121135007566848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9.0265093541811563</v>
      </c>
      <c r="C36" s="304">
        <f t="shared" si="64"/>
        <v>8.1734891663966476</v>
      </c>
      <c r="D36" s="304">
        <f t="shared" si="65"/>
        <v>7.0595578749155967</v>
      </c>
      <c r="E36" s="304"/>
      <c r="F36" s="304">
        <v>2.2316920874641499E-2</v>
      </c>
      <c r="G36" s="304">
        <v>3.4308378105837839E-2</v>
      </c>
      <c r="H36" s="304">
        <v>4.4176112998321866E-2</v>
      </c>
      <c r="I36" s="304"/>
      <c r="J36" s="304">
        <v>0.29894095118284203</v>
      </c>
      <c r="K36" s="304">
        <v>0.46574496212221811</v>
      </c>
      <c r="L36" s="304">
        <v>0.63015578758293489</v>
      </c>
      <c r="M36" s="304"/>
      <c r="N36" s="304">
        <v>1.2235972959227503</v>
      </c>
      <c r="O36" s="304">
        <v>1.4523785924607169</v>
      </c>
      <c r="P36" s="304">
        <v>1.5451995521354362</v>
      </c>
      <c r="Q36" s="306"/>
      <c r="R36" s="304">
        <v>0.45395778179469615</v>
      </c>
      <c r="S36" s="304">
        <v>0.53538285694782017</v>
      </c>
      <c r="T36" s="304">
        <v>0.58825517071698341</v>
      </c>
      <c r="U36" s="306"/>
      <c r="V36" s="304">
        <v>0.57086563388933009</v>
      </c>
      <c r="W36" s="304">
        <v>0.66315278374616626</v>
      </c>
      <c r="X36" s="304">
        <v>0.71407698507226358</v>
      </c>
      <c r="Y36" s="306"/>
      <c r="Z36" s="304">
        <v>2.2823184468292741</v>
      </c>
      <c r="AA36" s="304">
        <v>2.1491784502376765</v>
      </c>
      <c r="AB36" s="304">
        <v>1.9839439525820106</v>
      </c>
      <c r="AC36" s="306"/>
      <c r="AD36" s="304">
        <v>2.7832902668833266</v>
      </c>
      <c r="AE36" s="304">
        <v>1.9988925401016568</v>
      </c>
      <c r="AF36" s="304">
        <v>1.2135587032605477</v>
      </c>
      <c r="AG36" s="306"/>
      <c r="AH36" s="304">
        <v>1.1580692035331224</v>
      </c>
      <c r="AI36" s="304">
        <v>0.66123784890610382</v>
      </c>
      <c r="AJ36" s="304">
        <v>0.17407294729600001</v>
      </c>
      <c r="AK36" s="306"/>
      <c r="AL36" s="304">
        <v>0.23315285327117272</v>
      </c>
      <c r="AM36" s="304">
        <v>0.21321275376845081</v>
      </c>
      <c r="AN36" s="304">
        <v>0.16611866327109964</v>
      </c>
    </row>
    <row r="37" spans="1:40" x14ac:dyDescent="0.2">
      <c r="A37" s="13" t="str">
        <f t="shared" si="63"/>
        <v>Skilled trades occupations</v>
      </c>
      <c r="B37" s="304">
        <f t="shared" si="66"/>
        <v>27.798716901369659</v>
      </c>
      <c r="C37" s="304">
        <f t="shared" si="64"/>
        <v>25.138328051474861</v>
      </c>
      <c r="D37" s="304">
        <f t="shared" si="65"/>
        <v>20.566687116479219</v>
      </c>
      <c r="E37" s="304"/>
      <c r="F37" s="304">
        <v>2.0250722033105194E-2</v>
      </c>
      <c r="G37" s="304">
        <v>3.0202635281746545E-2</v>
      </c>
      <c r="H37" s="304">
        <v>3.5425017171913868E-2</v>
      </c>
      <c r="I37" s="304"/>
      <c r="J37" s="304">
        <v>0.44745176602170855</v>
      </c>
      <c r="K37" s="304">
        <v>0.65445357627594192</v>
      </c>
      <c r="L37" s="304">
        <v>0.7915457855769259</v>
      </c>
      <c r="M37" s="304"/>
      <c r="N37" s="304">
        <v>1.125073836945818</v>
      </c>
      <c r="O37" s="304">
        <v>1.2906785618383276</v>
      </c>
      <c r="P37" s="304">
        <v>1.3968750392836211</v>
      </c>
      <c r="Q37" s="306"/>
      <c r="R37" s="304">
        <v>0.51307810618517447</v>
      </c>
      <c r="S37" s="304">
        <v>0.58521274250586908</v>
      </c>
      <c r="T37" s="304">
        <v>0.6387941224138256</v>
      </c>
      <c r="U37" s="306"/>
      <c r="V37" s="304">
        <v>1.8335282164779658</v>
      </c>
      <c r="W37" s="304">
        <v>2.0338148047020939</v>
      </c>
      <c r="X37" s="304">
        <v>2.0771629010297294</v>
      </c>
      <c r="Y37" s="306"/>
      <c r="Z37" s="304">
        <v>11.429654034005722</v>
      </c>
      <c r="AA37" s="304">
        <v>10.400889443262441</v>
      </c>
      <c r="AB37" s="304">
        <v>9.3858949815923385</v>
      </c>
      <c r="AC37" s="306"/>
      <c r="AD37" s="304">
        <v>6.7576807245643593</v>
      </c>
      <c r="AE37" s="304">
        <v>5.6091542754491037</v>
      </c>
      <c r="AF37" s="304">
        <v>3.5752443384041772</v>
      </c>
      <c r="AG37" s="306"/>
      <c r="AH37" s="304">
        <v>4.2097291101270153</v>
      </c>
      <c r="AI37" s="304">
        <v>3.7332925046816414</v>
      </c>
      <c r="AJ37" s="304">
        <v>2.3004748606037793</v>
      </c>
      <c r="AK37" s="306"/>
      <c r="AL37" s="304">
        <v>1.4622703850087926</v>
      </c>
      <c r="AM37" s="304">
        <v>0.80062950747769457</v>
      </c>
      <c r="AN37" s="304">
        <v>0.36527007040291065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1.7155314446133989</v>
      </c>
      <c r="C38" s="304">
        <f t="shared" si="64"/>
        <v>1.5124972124338649</v>
      </c>
      <c r="D38" s="304">
        <f t="shared" si="65"/>
        <v>1.3890754976013402</v>
      </c>
      <c r="E38" s="304"/>
      <c r="F38" s="304">
        <v>2.7690074271394586E-2</v>
      </c>
      <c r="G38" s="304">
        <v>4.3473732171721124E-2</v>
      </c>
      <c r="H38" s="304">
        <v>6.9306350480585241E-2</v>
      </c>
      <c r="I38" s="304"/>
      <c r="J38" s="304">
        <v>2.4363583005052914E-2</v>
      </c>
      <c r="K38" s="304">
        <v>3.1644507864225992E-2</v>
      </c>
      <c r="L38" s="304">
        <v>3.9407674600779208E-2</v>
      </c>
      <c r="M38" s="304"/>
      <c r="N38" s="304">
        <v>0.17443736807830137</v>
      </c>
      <c r="O38" s="304">
        <v>0.17168599217240449</v>
      </c>
      <c r="P38" s="304">
        <v>0.16466496030360947</v>
      </c>
      <c r="Q38" s="306"/>
      <c r="R38" s="304">
        <v>4.4178200959995438E-2</v>
      </c>
      <c r="S38" s="304">
        <v>3.9523658813092437E-2</v>
      </c>
      <c r="T38" s="304">
        <v>3.81536238139394E-2</v>
      </c>
      <c r="U38" s="306"/>
      <c r="V38" s="304">
        <v>0.15264093332137182</v>
      </c>
      <c r="W38" s="304">
        <v>0.13160433683850198</v>
      </c>
      <c r="X38" s="304">
        <v>0.11234088655604228</v>
      </c>
      <c r="Y38" s="306"/>
      <c r="Z38" s="304">
        <v>0.28743083272639841</v>
      </c>
      <c r="AA38" s="304">
        <v>0.22526406566950616</v>
      </c>
      <c r="AB38" s="304">
        <v>0.20318900731681566</v>
      </c>
      <c r="AC38" s="306"/>
      <c r="AD38" s="304">
        <v>0.35900862018646262</v>
      </c>
      <c r="AE38" s="304">
        <v>0.26142860971069309</v>
      </c>
      <c r="AF38" s="304">
        <v>0.19199738526562574</v>
      </c>
      <c r="AG38" s="306"/>
      <c r="AH38" s="304">
        <v>0.49422650095169218</v>
      </c>
      <c r="AI38" s="304">
        <v>0.45068533514500569</v>
      </c>
      <c r="AJ38" s="304">
        <v>0.42070214598594663</v>
      </c>
      <c r="AK38" s="306"/>
      <c r="AL38" s="304">
        <v>0.15155533111272951</v>
      </c>
      <c r="AM38" s="304">
        <v>0.15718697404871393</v>
      </c>
      <c r="AN38" s="304">
        <v>0.14931346327799661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3.6255005287591642</v>
      </c>
      <c r="C39" s="304">
        <f t="shared" si="64"/>
        <v>3.3768798788880421</v>
      </c>
      <c r="D39" s="304">
        <f t="shared" si="65"/>
        <v>3.1444375921295444</v>
      </c>
      <c r="E39" s="304"/>
      <c r="F39" s="304">
        <v>1.6373566962140696E-2</v>
      </c>
      <c r="G39" s="304">
        <v>2.1046927786456251E-2</v>
      </c>
      <c r="H39" s="304">
        <v>2.2957848423291825E-2</v>
      </c>
      <c r="I39" s="304"/>
      <c r="J39" s="304">
        <v>0.15347191868960203</v>
      </c>
      <c r="K39" s="304">
        <v>0.21297111031350277</v>
      </c>
      <c r="L39" s="304">
        <v>0.24772547735744493</v>
      </c>
      <c r="M39" s="304"/>
      <c r="N39" s="304">
        <v>0.63843111488911541</v>
      </c>
      <c r="O39" s="304">
        <v>0.70128156570523426</v>
      </c>
      <c r="P39" s="304">
        <v>0.77667196024430085</v>
      </c>
      <c r="Q39" s="306"/>
      <c r="R39" s="304">
        <v>0.20486656469103248</v>
      </c>
      <c r="S39" s="304">
        <v>0.22612371309376397</v>
      </c>
      <c r="T39" s="304">
        <v>0.24371569218525468</v>
      </c>
      <c r="U39" s="306"/>
      <c r="V39" s="304">
        <v>0.21109938086991092</v>
      </c>
      <c r="W39" s="304">
        <v>0.23148263385447565</v>
      </c>
      <c r="X39" s="304">
        <v>0.23777059634629369</v>
      </c>
      <c r="Y39" s="306"/>
      <c r="Z39" s="304">
        <v>0.95811077101013098</v>
      </c>
      <c r="AA39" s="304">
        <v>0.81782818726448547</v>
      </c>
      <c r="AB39" s="304">
        <v>0.73821908455847729</v>
      </c>
      <c r="AC39" s="306"/>
      <c r="AD39" s="304">
        <v>0.72128904964384599</v>
      </c>
      <c r="AE39" s="304">
        <v>0.61618482976458089</v>
      </c>
      <c r="AF39" s="304">
        <v>0.5410994973444323</v>
      </c>
      <c r="AG39" s="306"/>
      <c r="AH39" s="304">
        <v>0.46926464086574909</v>
      </c>
      <c r="AI39" s="304">
        <v>0.32200709907086489</v>
      </c>
      <c r="AJ39" s="304">
        <v>0.15571379530637</v>
      </c>
      <c r="AK39" s="306"/>
      <c r="AL39" s="304">
        <v>0.25259352113763617</v>
      </c>
      <c r="AM39" s="304">
        <v>0.22795381203467746</v>
      </c>
      <c r="AN39" s="304">
        <v>0.18056364036367856</v>
      </c>
    </row>
    <row r="40" spans="1:40" x14ac:dyDescent="0.2">
      <c r="A40" s="13" t="str">
        <f t="shared" si="63"/>
        <v>Process, plant and machine operatives</v>
      </c>
      <c r="B40" s="304">
        <f t="shared" si="66"/>
        <v>23.717446955839844</v>
      </c>
      <c r="C40" s="304">
        <f t="shared" si="64"/>
        <v>21.707260586456879</v>
      </c>
      <c r="D40" s="304">
        <f t="shared" si="65"/>
        <v>17.615295673981041</v>
      </c>
      <c r="E40" s="304"/>
      <c r="F40" s="304">
        <v>2.3826120740706746E-3</v>
      </c>
      <c r="G40" s="304">
        <v>3.170320729702387E-3</v>
      </c>
      <c r="H40" s="304">
        <v>3.7967469049216902E-3</v>
      </c>
      <c r="I40" s="304"/>
      <c r="J40" s="304">
        <v>0.23821779760815157</v>
      </c>
      <c r="K40" s="304">
        <v>0.448404487775589</v>
      </c>
      <c r="L40" s="304">
        <v>0.77338836124799193</v>
      </c>
      <c r="M40" s="304"/>
      <c r="N40" s="304">
        <v>0.57694918716531307</v>
      </c>
      <c r="O40" s="304">
        <v>0.80673948742513124</v>
      </c>
      <c r="P40" s="304">
        <v>1.0643322077946629</v>
      </c>
      <c r="Q40" s="306"/>
      <c r="R40" s="305">
        <v>0.32580513677268541</v>
      </c>
      <c r="S40" s="305">
        <v>0.39351642184394592</v>
      </c>
      <c r="T40" s="305">
        <v>0.44291786273587724</v>
      </c>
      <c r="U40" s="306"/>
      <c r="V40" s="305">
        <v>0.68904777196486922</v>
      </c>
      <c r="W40" s="305">
        <v>0.84178113631130969</v>
      </c>
      <c r="X40" s="305">
        <v>0.89835124390872367</v>
      </c>
      <c r="Y40" s="306"/>
      <c r="Z40" s="305">
        <v>6.1611408121218521</v>
      </c>
      <c r="AA40" s="305">
        <v>6.1068316912361915</v>
      </c>
      <c r="AB40" s="305">
        <v>6.0337205432731631</v>
      </c>
      <c r="AC40" s="306"/>
      <c r="AD40" s="305">
        <v>7.6624015072290605</v>
      </c>
      <c r="AE40" s="305">
        <v>7.1625103397941201</v>
      </c>
      <c r="AF40" s="305">
        <v>5.7465461422009323</v>
      </c>
      <c r="AG40" s="306"/>
      <c r="AH40" s="305">
        <v>5.5861238287826778</v>
      </c>
      <c r="AI40" s="305">
        <v>4.8105333713607674</v>
      </c>
      <c r="AJ40" s="305">
        <v>2.1737764759341327</v>
      </c>
      <c r="AK40" s="306"/>
      <c r="AL40" s="305">
        <v>2.4753783021211615</v>
      </c>
      <c r="AM40" s="305">
        <v>1.1337733299801203</v>
      </c>
      <c r="AN40" s="305">
        <v>0.47846608998063705</v>
      </c>
    </row>
    <row r="41" spans="1:40" x14ac:dyDescent="0.2">
      <c r="A41" s="39" t="str">
        <f t="shared" si="63"/>
        <v>Elementary occupations</v>
      </c>
      <c r="B41" s="307">
        <f t="shared" si="66"/>
        <v>9.3193535007380817</v>
      </c>
      <c r="C41" s="307">
        <f t="shared" si="64"/>
        <v>10.020015132093182</v>
      </c>
      <c r="D41" s="307">
        <f>SUM(H41,L41,P41,T41,X41,AB41,AF41,AJ41,AN41)</f>
        <v>8.6210888515113826</v>
      </c>
      <c r="E41" s="307"/>
      <c r="F41" s="307">
        <v>1.4515076701529642E-2</v>
      </c>
      <c r="G41" s="307">
        <v>1.9950514872943536E-2</v>
      </c>
      <c r="H41" s="307">
        <v>3.0106965833203134E-2</v>
      </c>
      <c r="I41" s="307"/>
      <c r="J41" s="307">
        <v>6.378743223402808E-2</v>
      </c>
      <c r="K41" s="307">
        <v>0.10255801041352759</v>
      </c>
      <c r="L41" s="307">
        <v>0.14183037014583405</v>
      </c>
      <c r="M41" s="307"/>
      <c r="N41" s="307">
        <v>0.34776330716727433</v>
      </c>
      <c r="O41" s="307">
        <v>0.606352140580389</v>
      </c>
      <c r="P41" s="307">
        <v>0.81066324285655467</v>
      </c>
      <c r="Q41" s="308"/>
      <c r="R41" s="307">
        <v>0.20935143078210702</v>
      </c>
      <c r="S41" s="307">
        <v>0.32508093296246465</v>
      </c>
      <c r="T41" s="307">
        <v>0.43078699621120503</v>
      </c>
      <c r="U41" s="308"/>
      <c r="V41" s="307">
        <v>0.14163069061563716</v>
      </c>
      <c r="W41" s="307">
        <v>0.22877668177758001</v>
      </c>
      <c r="X41" s="307">
        <v>0.28542706535682838</v>
      </c>
      <c r="Y41" s="308"/>
      <c r="Z41" s="307">
        <v>1.3907136909015023</v>
      </c>
      <c r="AA41" s="307">
        <v>1.6137664710577253</v>
      </c>
      <c r="AB41" s="307">
        <v>1.8391473209388707</v>
      </c>
      <c r="AC41" s="308"/>
      <c r="AD41" s="307">
        <v>2.439279518171785</v>
      </c>
      <c r="AE41" s="307">
        <v>2.4871416550722705</v>
      </c>
      <c r="AF41" s="307">
        <v>1.9635525130441347</v>
      </c>
      <c r="AG41" s="308"/>
      <c r="AH41" s="307">
        <v>3.3448855916843185</v>
      </c>
      <c r="AI41" s="307">
        <v>3.6696759394838208</v>
      </c>
      <c r="AJ41" s="307">
        <v>2.6395287653750348</v>
      </c>
      <c r="AK41" s="308"/>
      <c r="AL41" s="307">
        <v>1.3674267624798997</v>
      </c>
      <c r="AM41" s="307">
        <v>0.9667127858724589</v>
      </c>
      <c r="AN41" s="307">
        <v>0.48004561174971777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Yorkshire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82.790999999999855</v>
      </c>
      <c r="C50" s="305">
        <f>SUM(C51:C59)</f>
        <v>83.019999999999897</v>
      </c>
      <c r="D50" s="305">
        <f>SUM(D51:D59)</f>
        <v>85.735999999999962</v>
      </c>
      <c r="E50" s="304"/>
      <c r="F50" s="305">
        <f>SUM(F51:F59)</f>
        <v>0.17829284177350521</v>
      </c>
      <c r="G50" s="305">
        <f>SUM(G51:G59)</f>
        <v>0.27758243678416916</v>
      </c>
      <c r="H50" s="305">
        <f>SUM(H51:H59)</f>
        <v>0.45809091530541102</v>
      </c>
      <c r="I50" s="304"/>
      <c r="J50" s="305">
        <f>SUM(J51:J59)</f>
        <v>3.50895872575148</v>
      </c>
      <c r="K50" s="305">
        <f>SUM(K51:K59)</f>
        <v>5.2134806808282086</v>
      </c>
      <c r="L50" s="305">
        <f>SUM(L51:L59)</f>
        <v>7.6862302425620452</v>
      </c>
      <c r="M50" s="304"/>
      <c r="N50" s="305">
        <f>SUM(N51:N59)</f>
        <v>7.0326904495757443</v>
      </c>
      <c r="O50" s="305">
        <f>SUM(O51:O59)</f>
        <v>8.1821267849100501</v>
      </c>
      <c r="P50" s="305">
        <f>SUM(P51:P59)</f>
        <v>10.330270931787279</v>
      </c>
      <c r="Q50" s="304"/>
      <c r="R50" s="305">
        <f>SUM(R51:R59)</f>
        <v>2.5075515691240202</v>
      </c>
      <c r="S50" s="305">
        <f>SUM(S51:S59)</f>
        <v>2.8826119083897974</v>
      </c>
      <c r="T50" s="305">
        <f>SUM(T51:T59)</f>
        <v>3.7577878554755211</v>
      </c>
      <c r="U50" s="304"/>
      <c r="V50" s="305">
        <f>SUM(V51:V59)</f>
        <v>4.9385006141229786</v>
      </c>
      <c r="W50" s="305">
        <f>SUM(W51:W59)</f>
        <v>5.5576840349847414</v>
      </c>
      <c r="X50" s="305">
        <f>SUM(X51:X59)</f>
        <v>7.0137389745382377</v>
      </c>
      <c r="Y50" s="304"/>
      <c r="Z50" s="305">
        <f>SUM(Z51:Z59)</f>
        <v>27.368974419534545</v>
      </c>
      <c r="AA50" s="305">
        <f>SUM(AA51:AA59)</f>
        <v>25.810770578381302</v>
      </c>
      <c r="AB50" s="305">
        <f>SUM(AB51:AB59)</f>
        <v>27.337284958155728</v>
      </c>
      <c r="AC50" s="304"/>
      <c r="AD50" s="305">
        <f>SUM(AD51:AD59)</f>
        <v>20.564582936695867</v>
      </c>
      <c r="AE50" s="305">
        <f>SUM(AE51:AE59)</f>
        <v>19.484198157929434</v>
      </c>
      <c r="AF50" s="305">
        <f>SUM(AF51:AF59)</f>
        <v>17.825637582824729</v>
      </c>
      <c r="AG50" s="304"/>
      <c r="AH50" s="305">
        <f>SUM(AH51:AH59)</f>
        <v>12.385664330801944</v>
      </c>
      <c r="AI50" s="305">
        <f>SUM(AI51:AI59)</f>
        <v>12.383560514742307</v>
      </c>
      <c r="AJ50" s="305">
        <f>SUM(AJ51:AJ59)</f>
        <v>9.9898293141174985</v>
      </c>
      <c r="AK50" s="304"/>
      <c r="AL50" s="305">
        <f>SUM(AL51:AL59)</f>
        <v>4.3057841126197722</v>
      </c>
      <c r="AM50" s="305">
        <f>SUM(AM51:AM59)</f>
        <v>3.2279849030498884</v>
      </c>
      <c r="AN50" s="305">
        <f>SUM(AN51:AN59)</f>
        <v>1.3371292252335194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10.05505161694329</v>
      </c>
      <c r="C51" s="304">
        <f t="shared" ref="C51:D51" si="68">SUM(G51,K51,O51,S51,W51,AA51,AE51,AI51,AM51)</f>
        <v>9.1727578757011354</v>
      </c>
      <c r="D51" s="304">
        <f t="shared" si="68"/>
        <v>10.427262433994052</v>
      </c>
      <c r="E51" s="304"/>
      <c r="F51" s="304">
        <v>3.4110596177043657E-2</v>
      </c>
      <c r="G51" s="304">
        <v>4.958350324802515E-2</v>
      </c>
      <c r="H51" s="304">
        <v>7.4980174761973079E-2</v>
      </c>
      <c r="I51" s="304"/>
      <c r="J51" s="304">
        <v>0.97164850067681419</v>
      </c>
      <c r="K51" s="304">
        <v>1.2601290234871936</v>
      </c>
      <c r="L51" s="304">
        <v>1.8883507631362222</v>
      </c>
      <c r="M51" s="304"/>
      <c r="N51" s="304">
        <v>1.7121213057600735</v>
      </c>
      <c r="O51" s="304">
        <v>1.7161757037871492</v>
      </c>
      <c r="P51" s="304">
        <v>2.0663403990393614</v>
      </c>
      <c r="Q51" s="304"/>
      <c r="R51" s="304">
        <v>0.43942882576764764</v>
      </c>
      <c r="S51" s="304">
        <v>0.39401951130146495</v>
      </c>
      <c r="T51" s="304">
        <v>0.42179199624762637</v>
      </c>
      <c r="U51" s="304"/>
      <c r="V51" s="304">
        <v>1.0771868960262738</v>
      </c>
      <c r="W51" s="304">
        <v>1.0380598647727108</v>
      </c>
      <c r="X51" s="304">
        <v>1.2681724701081392</v>
      </c>
      <c r="Y51" s="304"/>
      <c r="Z51" s="304">
        <v>2.7747013308729698</v>
      </c>
      <c r="AA51" s="304">
        <v>2.2177579288463134</v>
      </c>
      <c r="AB51" s="304">
        <v>2.6099265617769598</v>
      </c>
      <c r="AC51" s="304"/>
      <c r="AD51" s="304">
        <v>1.643726917377706</v>
      </c>
      <c r="AE51" s="304">
        <v>1.2799836354424137</v>
      </c>
      <c r="AF51" s="304">
        <v>1.1330264330347199</v>
      </c>
      <c r="AG51" s="304"/>
      <c r="AH51" s="304">
        <v>1.0402950040561652</v>
      </c>
      <c r="AI51" s="304">
        <v>0.85525822507933702</v>
      </c>
      <c r="AJ51" s="304">
        <v>0.67004317855386419</v>
      </c>
      <c r="AK51" s="304"/>
      <c r="AL51" s="304">
        <v>0.36183224022859534</v>
      </c>
      <c r="AM51" s="304">
        <v>0.36179047973652712</v>
      </c>
      <c r="AN51" s="304">
        <v>0.29463045733518711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9.2813631492479356</v>
      </c>
      <c r="C52" s="304">
        <f t="shared" ref="C52:C59" si="70">SUM(G52,K52,O52,S52,W52,AA52,AE52,AI52,AM52)</f>
        <v>10.359530582303105</v>
      </c>
      <c r="D52" s="304">
        <f t="shared" ref="D52:D59" si="71">SUM(H52,L52,P52,T52,X52,AB52,AF52,AJ52,AN52)</f>
        <v>12.232979754927635</v>
      </c>
      <c r="E52" s="304"/>
      <c r="F52" s="304">
        <v>6.6961638477673405E-2</v>
      </c>
      <c r="G52" s="304">
        <v>9.9980912539772537E-2</v>
      </c>
      <c r="H52" s="304">
        <v>0.13038515864939662</v>
      </c>
      <c r="I52" s="304"/>
      <c r="J52" s="304">
        <v>1.2939156294075718</v>
      </c>
      <c r="K52" s="304">
        <v>1.9786143059953405</v>
      </c>
      <c r="L52" s="304">
        <v>2.8604705173379332</v>
      </c>
      <c r="M52" s="304"/>
      <c r="N52" s="304">
        <v>1.8725052489592717</v>
      </c>
      <c r="O52" s="304">
        <v>2.0608269307417126</v>
      </c>
      <c r="P52" s="304">
        <v>2.3617081899310879</v>
      </c>
      <c r="Q52" s="304"/>
      <c r="R52" s="304">
        <v>0.24658309787588764</v>
      </c>
      <c r="S52" s="304">
        <v>0.22734620730658711</v>
      </c>
      <c r="T52" s="304">
        <v>0.27153305078008089</v>
      </c>
      <c r="U52" s="304"/>
      <c r="V52" s="304">
        <v>0.70705807322693581</v>
      </c>
      <c r="W52" s="304">
        <v>0.68413536583416956</v>
      </c>
      <c r="X52" s="304">
        <v>0.57197799824655049</v>
      </c>
      <c r="Y52" s="304"/>
      <c r="Z52" s="304">
        <v>2.8029853043117501</v>
      </c>
      <c r="AA52" s="304">
        <v>2.9950271970832998</v>
      </c>
      <c r="AB52" s="304">
        <v>3.925138805883106</v>
      </c>
      <c r="AC52" s="304"/>
      <c r="AD52" s="304">
        <v>1.4083305220849089</v>
      </c>
      <c r="AE52" s="304">
        <v>1.4489319921408117</v>
      </c>
      <c r="AF52" s="304">
        <v>1.47300352140937</v>
      </c>
      <c r="AG52" s="304"/>
      <c r="AH52" s="304">
        <v>0.65833932103443615</v>
      </c>
      <c r="AI52" s="304">
        <v>0.63339115532279078</v>
      </c>
      <c r="AJ52" s="304">
        <v>0.49365416371885973</v>
      </c>
      <c r="AK52" s="304"/>
      <c r="AL52" s="304">
        <v>0.22468431386950097</v>
      </c>
      <c r="AM52" s="304">
        <v>0.23127651533862165</v>
      </c>
      <c r="AN52" s="304">
        <v>0.14510834897125138</v>
      </c>
    </row>
    <row r="53" spans="1:40" x14ac:dyDescent="0.2">
      <c r="A53" s="13" t="str">
        <f t="shared" si="67"/>
        <v>Associate professional occupations</v>
      </c>
      <c r="B53" s="304">
        <f t="shared" si="69"/>
        <v>6.432415882703773</v>
      </c>
      <c r="C53" s="304">
        <f t="shared" si="70"/>
        <v>6.2973220308653204</v>
      </c>
      <c r="D53" s="304">
        <f t="shared" si="71"/>
        <v>7.1990103660395386</v>
      </c>
      <c r="E53" s="304"/>
      <c r="F53" s="304">
        <v>1.0307392521505135E-2</v>
      </c>
      <c r="G53" s="304">
        <v>1.4750162280758129E-2</v>
      </c>
      <c r="H53" s="304">
        <v>2.3269463844878952E-2</v>
      </c>
      <c r="I53" s="304"/>
      <c r="J53" s="304">
        <v>0.44669682829672885</v>
      </c>
      <c r="K53" s="304">
        <v>0.67316331561677389</v>
      </c>
      <c r="L53" s="304">
        <v>1.042419487966004</v>
      </c>
      <c r="M53" s="304"/>
      <c r="N53" s="304">
        <v>0.95998037008228609</v>
      </c>
      <c r="O53" s="304">
        <v>1.0580841561569072</v>
      </c>
      <c r="P53" s="304">
        <v>1.3051490095608489</v>
      </c>
      <c r="Q53" s="304"/>
      <c r="R53" s="304">
        <v>0.43218653855074085</v>
      </c>
      <c r="S53" s="304">
        <v>0.50747906646278307</v>
      </c>
      <c r="T53" s="304">
        <v>0.6847275755980109</v>
      </c>
      <c r="U53" s="304"/>
      <c r="V53" s="304">
        <v>0.8535898657780695</v>
      </c>
      <c r="W53" s="304">
        <v>0.88315920629875178</v>
      </c>
      <c r="X53" s="304">
        <v>1.132647454592274</v>
      </c>
      <c r="Y53" s="304"/>
      <c r="Z53" s="304">
        <v>1.4177965631326628</v>
      </c>
      <c r="AA53" s="304">
        <v>1.0555390292217652</v>
      </c>
      <c r="AB53" s="304">
        <v>1.0428479628504512</v>
      </c>
      <c r="AC53" s="304"/>
      <c r="AD53" s="304">
        <v>1.2351381346173016</v>
      </c>
      <c r="AE53" s="304">
        <v>1.07823410679184</v>
      </c>
      <c r="AF53" s="304">
        <v>1.0790038945689837</v>
      </c>
      <c r="AG53" s="304"/>
      <c r="AH53" s="304">
        <v>0.94265957760144625</v>
      </c>
      <c r="AI53" s="304">
        <v>0.92446498669234167</v>
      </c>
      <c r="AJ53" s="304">
        <v>0.80757987221125405</v>
      </c>
      <c r="AK53" s="304"/>
      <c r="AL53" s="304">
        <v>0.13406061212303183</v>
      </c>
      <c r="AM53" s="304">
        <v>0.10244800134339956</v>
      </c>
      <c r="AN53" s="304">
        <v>8.1365644846833687E-2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7.4761362526537427</v>
      </c>
      <c r="C54" s="304">
        <f t="shared" si="70"/>
        <v>7.4808351018623114</v>
      </c>
      <c r="D54" s="304">
        <f t="shared" si="71"/>
        <v>7.5631923119542188</v>
      </c>
      <c r="E54" s="304"/>
      <c r="F54" s="304">
        <v>4.34906557490706E-2</v>
      </c>
      <c r="G54" s="304">
        <v>7.435005834711586E-2</v>
      </c>
      <c r="H54" s="304">
        <v>0.17110996505881987</v>
      </c>
      <c r="I54" s="304"/>
      <c r="J54" s="304">
        <v>0.41189211701630929</v>
      </c>
      <c r="K54" s="304">
        <v>0.67825494512075557</v>
      </c>
      <c r="L54" s="304">
        <v>1.0420961774565773</v>
      </c>
      <c r="M54" s="304"/>
      <c r="N54" s="304">
        <v>1.1427172691088119</v>
      </c>
      <c r="O54" s="304">
        <v>1.5667375896324016</v>
      </c>
      <c r="P54" s="304">
        <v>2.2026382704133365</v>
      </c>
      <c r="Q54" s="304"/>
      <c r="R54" s="304">
        <v>0.65108120695652738</v>
      </c>
      <c r="S54" s="304">
        <v>0.766733447579521</v>
      </c>
      <c r="T54" s="304">
        <v>1.0402607074943435</v>
      </c>
      <c r="U54" s="304"/>
      <c r="V54" s="304">
        <v>0.28668229557319708</v>
      </c>
      <c r="W54" s="304">
        <v>0.32685103649755254</v>
      </c>
      <c r="X54" s="304">
        <v>0.46285289700637361</v>
      </c>
      <c r="Y54" s="304"/>
      <c r="Z54" s="304">
        <v>1.5121504124162446</v>
      </c>
      <c r="AA54" s="304">
        <v>1.340295544018401</v>
      </c>
      <c r="AB54" s="304">
        <v>1.08973468046679</v>
      </c>
      <c r="AC54" s="304"/>
      <c r="AD54" s="304">
        <v>1.2872758608576476</v>
      </c>
      <c r="AE54" s="304">
        <v>0.8705798014104319</v>
      </c>
      <c r="AF54" s="304">
        <v>0.40233109393279964</v>
      </c>
      <c r="AG54" s="304"/>
      <c r="AH54" s="304">
        <v>1.7218812035241815</v>
      </c>
      <c r="AI54" s="304">
        <v>1.6510548267525744</v>
      </c>
      <c r="AJ54" s="304">
        <v>1.0718828240832567</v>
      </c>
      <c r="AK54" s="304"/>
      <c r="AL54" s="304">
        <v>0.41896523145175285</v>
      </c>
      <c r="AM54" s="304">
        <v>0.20597785250355782</v>
      </c>
      <c r="AN54" s="304">
        <v>8.0285696041921512E-2</v>
      </c>
    </row>
    <row r="55" spans="1:40" x14ac:dyDescent="0.2">
      <c r="A55" s="13" t="str">
        <f t="shared" si="67"/>
        <v>Skilled trades occupations</v>
      </c>
      <c r="B55" s="304">
        <f t="shared" si="69"/>
        <v>35.08235705013562</v>
      </c>
      <c r="C55" s="304">
        <f t="shared" si="70"/>
        <v>34.260635597097249</v>
      </c>
      <c r="D55" s="304">
        <f t="shared" si="71"/>
        <v>31.899905363881896</v>
      </c>
      <c r="E55" s="304"/>
      <c r="F55" s="304">
        <v>4.0929503276413322E-3</v>
      </c>
      <c r="G55" s="304">
        <v>6.4659110152448015E-3</v>
      </c>
      <c r="H55" s="304">
        <v>8.4314198199457596E-3</v>
      </c>
      <c r="I55" s="304"/>
      <c r="J55" s="304">
        <v>0.20710433401698602</v>
      </c>
      <c r="K55" s="304">
        <v>0.33727642811391562</v>
      </c>
      <c r="L55" s="304">
        <v>0.45059756372653481</v>
      </c>
      <c r="M55" s="304"/>
      <c r="N55" s="304">
        <v>0.85316812190994662</v>
      </c>
      <c r="O55" s="304">
        <v>1.1242033918670289</v>
      </c>
      <c r="P55" s="304">
        <v>1.5313669794833344</v>
      </c>
      <c r="Q55" s="304"/>
      <c r="R55" s="304">
        <v>0.5315506393697369</v>
      </c>
      <c r="S55" s="304">
        <v>0.70318822091789646</v>
      </c>
      <c r="T55" s="304">
        <v>0.94318347090315136</v>
      </c>
      <c r="U55" s="304"/>
      <c r="V55" s="304">
        <v>1.4011847557722508</v>
      </c>
      <c r="W55" s="304">
        <v>1.798486790669356</v>
      </c>
      <c r="X55" s="304">
        <v>2.4885749863460336</v>
      </c>
      <c r="Y55" s="304"/>
      <c r="Z55" s="304">
        <v>14.424580597449488</v>
      </c>
      <c r="AA55" s="304">
        <v>13.24879673115521</v>
      </c>
      <c r="AB55" s="304">
        <v>12.234179297142555</v>
      </c>
      <c r="AC55" s="304"/>
      <c r="AD55" s="304">
        <v>10.812347899871067</v>
      </c>
      <c r="AE55" s="304">
        <v>10.499987276156913</v>
      </c>
      <c r="AF55" s="304">
        <v>9.4757723663440423</v>
      </c>
      <c r="AG55" s="304"/>
      <c r="AH55" s="304">
        <v>4.8236107566578035</v>
      </c>
      <c r="AI55" s="304">
        <v>5.0204759371292624</v>
      </c>
      <c r="AJ55" s="304">
        <v>4.4661455186790997</v>
      </c>
      <c r="AK55" s="304"/>
      <c r="AL55" s="304">
        <v>2.0247169947607029</v>
      </c>
      <c r="AM55" s="304">
        <v>1.5217549100724266</v>
      </c>
      <c r="AN55" s="304">
        <v>0.30165376143719996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0.26256632154148796</v>
      </c>
      <c r="C56" s="304">
        <f t="shared" si="70"/>
        <v>0.2357120064790417</v>
      </c>
      <c r="D56" s="304">
        <f t="shared" si="71"/>
        <v>0.25190297226375286</v>
      </c>
      <c r="E56" s="304"/>
      <c r="F56" s="304">
        <v>1.7646251010237831E-4</v>
      </c>
      <c r="G56" s="304">
        <v>1.8202530064739114E-4</v>
      </c>
      <c r="H56" s="304">
        <v>3.1356834358050201E-4</v>
      </c>
      <c r="I56" s="304"/>
      <c r="J56" s="304">
        <v>6.9754030569231856E-3</v>
      </c>
      <c r="K56" s="304">
        <v>8.9776926783710319E-3</v>
      </c>
      <c r="L56" s="304">
        <v>1.0972965867729017E-2</v>
      </c>
      <c r="M56" s="304"/>
      <c r="N56" s="304">
        <v>1.0448029165812183E-2</v>
      </c>
      <c r="O56" s="304">
        <v>1.0000976610711185E-2</v>
      </c>
      <c r="P56" s="304">
        <v>1.0790519317352327E-2</v>
      </c>
      <c r="Q56" s="304"/>
      <c r="R56" s="304">
        <v>2.3645722230297705E-3</v>
      </c>
      <c r="S56" s="304">
        <v>2.0816699088936782E-3</v>
      </c>
      <c r="T56" s="304">
        <v>2.1480133478861004E-3</v>
      </c>
      <c r="U56" s="304"/>
      <c r="V56" s="304">
        <v>7.4281544468724134E-3</v>
      </c>
      <c r="W56" s="304">
        <v>7.4938561490792768E-3</v>
      </c>
      <c r="X56" s="304">
        <v>8.8842913759397679E-3</v>
      </c>
      <c r="Y56" s="304"/>
      <c r="Z56" s="304">
        <v>9.1741756990033119E-2</v>
      </c>
      <c r="AA56" s="304">
        <v>9.8660802214908583E-2</v>
      </c>
      <c r="AB56" s="304">
        <v>0.1270338847638669</v>
      </c>
      <c r="AC56" s="304"/>
      <c r="AD56" s="304">
        <v>1.9740678508112453E-2</v>
      </c>
      <c r="AE56" s="304">
        <v>1.3827828366534895E-2</v>
      </c>
      <c r="AF56" s="304">
        <v>1.4010914347951859E-2</v>
      </c>
      <c r="AG56" s="304"/>
      <c r="AH56" s="304">
        <v>6.9889497382946378E-2</v>
      </c>
      <c r="AI56" s="304">
        <v>5.6022275028228707E-2</v>
      </c>
      <c r="AJ56" s="304">
        <v>5.1824262919362665E-2</v>
      </c>
      <c r="AK56" s="304"/>
      <c r="AL56" s="304">
        <v>5.3801767257656077E-2</v>
      </c>
      <c r="AM56" s="304">
        <v>3.8464880221666935E-2</v>
      </c>
      <c r="AN56" s="304">
        <v>2.5924551980083678E-2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1.8022867903197062</v>
      </c>
      <c r="C57" s="304">
        <f t="shared" si="70"/>
        <v>1.8890014256627183</v>
      </c>
      <c r="D57" s="304">
        <f t="shared" si="71"/>
        <v>1.9841409554230698</v>
      </c>
      <c r="E57" s="304"/>
      <c r="F57" s="304">
        <v>3.126422636681891E-3</v>
      </c>
      <c r="G57" s="304">
        <v>4.9530042882572596E-3</v>
      </c>
      <c r="H57" s="304">
        <v>7.3347765658125586E-3</v>
      </c>
      <c r="I57" s="304"/>
      <c r="J57" s="304">
        <v>7.428166449969878E-2</v>
      </c>
      <c r="K57" s="304">
        <v>0.10159041093352573</v>
      </c>
      <c r="L57" s="304">
        <v>0.12400361574103684</v>
      </c>
      <c r="M57" s="304"/>
      <c r="N57" s="304">
        <v>0.25594991915181148</v>
      </c>
      <c r="O57" s="304">
        <v>0.31372684283043245</v>
      </c>
      <c r="P57" s="304">
        <v>0.36788331343363656</v>
      </c>
      <c r="Q57" s="304"/>
      <c r="R57" s="304">
        <v>7.689000629189352E-2</v>
      </c>
      <c r="S57" s="304">
        <v>0.10006586061757253</v>
      </c>
      <c r="T57" s="304">
        <v>0.1170028934177658</v>
      </c>
      <c r="U57" s="304"/>
      <c r="V57" s="304">
        <v>8.9639901995506949E-2</v>
      </c>
      <c r="W57" s="304">
        <v>0.1064355594761241</v>
      </c>
      <c r="X57" s="304">
        <v>0.12556071660789403</v>
      </c>
      <c r="Y57" s="304"/>
      <c r="Z57" s="304">
        <v>0.78991273582044585</v>
      </c>
      <c r="AA57" s="304">
        <v>0.82118518159518883</v>
      </c>
      <c r="AB57" s="304">
        <v>0.99053881813101041</v>
      </c>
      <c r="AC57" s="304"/>
      <c r="AD57" s="304">
        <v>0.12845042477534499</v>
      </c>
      <c r="AE57" s="304">
        <v>8.8645523655653313E-2</v>
      </c>
      <c r="AF57" s="304">
        <v>3.4136755562354029E-2</v>
      </c>
      <c r="AG57" s="304"/>
      <c r="AH57" s="304">
        <v>0.18584717082748323</v>
      </c>
      <c r="AI57" s="304">
        <v>0.1579195583437141</v>
      </c>
      <c r="AJ57" s="304">
        <v>7.7568768568138158E-2</v>
      </c>
      <c r="AK57" s="304"/>
      <c r="AL57" s="304">
        <v>0.19818854432083952</v>
      </c>
      <c r="AM57" s="304">
        <v>0.19447948392224992</v>
      </c>
      <c r="AN57" s="304">
        <v>0.14011129739542141</v>
      </c>
    </row>
    <row r="58" spans="1:40" x14ac:dyDescent="0.2">
      <c r="A58" s="13" t="str">
        <f t="shared" si="67"/>
        <v>Process, plant and machine operatives</v>
      </c>
      <c r="B58" s="304">
        <f t="shared" si="69"/>
        <v>6.8418326045511462</v>
      </c>
      <c r="C58" s="304">
        <f t="shared" si="70"/>
        <v>7.1234621664856759</v>
      </c>
      <c r="D58" s="304">
        <f t="shared" si="71"/>
        <v>7.216197228216485</v>
      </c>
      <c r="E58" s="304"/>
      <c r="F58" s="304">
        <v>1.5674056124002564E-2</v>
      </c>
      <c r="G58" s="304">
        <v>2.6812575521842474E-2</v>
      </c>
      <c r="H58" s="304">
        <v>4.1593351385041104E-2</v>
      </c>
      <c r="I58" s="304"/>
      <c r="J58" s="304">
        <v>5.5096020973763607E-2</v>
      </c>
      <c r="K58" s="304">
        <v>9.9618658765773554E-2</v>
      </c>
      <c r="L58" s="304">
        <v>0.14879439404153408</v>
      </c>
      <c r="M58" s="304"/>
      <c r="N58" s="304">
        <v>9.1399744190257315E-2</v>
      </c>
      <c r="O58" s="304">
        <v>0.13020914072909601</v>
      </c>
      <c r="P58" s="304">
        <v>0.21823375190258598</v>
      </c>
      <c r="Q58" s="304"/>
      <c r="R58" s="304">
        <v>9.7409976147130498E-2</v>
      </c>
      <c r="S58" s="304">
        <v>0.14108382022025415</v>
      </c>
      <c r="T58" s="304">
        <v>0.22980976480953696</v>
      </c>
      <c r="U58" s="304"/>
      <c r="V58" s="304">
        <v>0.28977762270272217</v>
      </c>
      <c r="W58" s="304">
        <v>0.37544189919582061</v>
      </c>
      <c r="X58" s="304">
        <v>0.49582118993066848</v>
      </c>
      <c r="Y58" s="304"/>
      <c r="Z58" s="304">
        <v>2.0301204192411184</v>
      </c>
      <c r="AA58" s="304">
        <v>2.1621884403035438</v>
      </c>
      <c r="AB58" s="304">
        <v>2.5777690593204179</v>
      </c>
      <c r="AC58" s="304"/>
      <c r="AD58" s="304">
        <v>2.4297404056098046</v>
      </c>
      <c r="AE58" s="304">
        <v>2.5269071847225959</v>
      </c>
      <c r="AF58" s="304">
        <v>2.4847279688629227</v>
      </c>
      <c r="AG58" s="304"/>
      <c r="AH58" s="304">
        <v>1.4610214222717532</v>
      </c>
      <c r="AI58" s="304">
        <v>1.4066685028098722</v>
      </c>
      <c r="AJ58" s="304">
        <v>0.911908657551739</v>
      </c>
      <c r="AK58" s="304"/>
      <c r="AL58" s="304">
        <v>0.37159293729059323</v>
      </c>
      <c r="AM58" s="304">
        <v>0.25453194421687808</v>
      </c>
      <c r="AN58" s="304">
        <v>0.10753909041203864</v>
      </c>
    </row>
    <row r="59" spans="1:40" x14ac:dyDescent="0.2">
      <c r="A59" s="13" t="str">
        <f t="shared" si="67"/>
        <v>Elementary occupations</v>
      </c>
      <c r="B59" s="304">
        <f t="shared" si="69"/>
        <v>5.5569903319031519</v>
      </c>
      <c r="C59" s="304">
        <f t="shared" si="70"/>
        <v>6.2007432135433351</v>
      </c>
      <c r="D59" s="304">
        <f t="shared" si="71"/>
        <v>6.9614086132993123</v>
      </c>
      <c r="E59" s="304"/>
      <c r="F59" s="304">
        <v>3.52667249784239E-4</v>
      </c>
      <c r="G59" s="304">
        <v>5.0428424250559397E-4</v>
      </c>
      <c r="H59" s="304">
        <v>6.7303687596259262E-4</v>
      </c>
      <c r="I59" s="304"/>
      <c r="J59" s="304">
        <v>4.134822780668463E-2</v>
      </c>
      <c r="K59" s="304">
        <v>7.5855900116557629E-2</v>
      </c>
      <c r="L59" s="304">
        <v>0.11852475728847341</v>
      </c>
      <c r="M59" s="304"/>
      <c r="N59" s="304">
        <v>0.13440044124747308</v>
      </c>
      <c r="O59" s="304">
        <v>0.20216205255461148</v>
      </c>
      <c r="P59" s="304">
        <v>0.26616049870573349</v>
      </c>
      <c r="Q59" s="304"/>
      <c r="R59" s="304">
        <v>3.0056705941425996E-2</v>
      </c>
      <c r="S59" s="304">
        <v>4.0614104074824256E-2</v>
      </c>
      <c r="T59" s="304">
        <v>4.7330382877119576E-2</v>
      </c>
      <c r="U59" s="304"/>
      <c r="V59" s="304">
        <v>0.22595304860115034</v>
      </c>
      <c r="W59" s="304">
        <v>0.33762045609117647</v>
      </c>
      <c r="X59" s="304">
        <v>0.45924697032436484</v>
      </c>
      <c r="Y59" s="304"/>
      <c r="Z59" s="304">
        <v>1.5249852992998323</v>
      </c>
      <c r="AA59" s="304">
        <v>1.87131972394267</v>
      </c>
      <c r="AB59" s="304">
        <v>2.7401158878205685</v>
      </c>
      <c r="AC59" s="304"/>
      <c r="AD59" s="304">
        <v>1.5998320929939731</v>
      </c>
      <c r="AE59" s="304">
        <v>1.6771008092422413</v>
      </c>
      <c r="AF59" s="304">
        <v>1.7296246347615842</v>
      </c>
      <c r="AG59" s="304"/>
      <c r="AH59" s="304">
        <v>1.482120377445729</v>
      </c>
      <c r="AI59" s="304">
        <v>1.6783050475841874</v>
      </c>
      <c r="AJ59" s="304">
        <v>1.4392220678319234</v>
      </c>
      <c r="AK59" s="304"/>
      <c r="AL59" s="304">
        <v>0.51794147131709933</v>
      </c>
      <c r="AM59" s="304">
        <v>0.31726083569456032</v>
      </c>
      <c r="AN59" s="304">
        <v>0.16051037681358213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301.94299999999987</v>
      </c>
      <c r="C62" s="305">
        <f>SUM(C63:C71)</f>
        <v>308.2300000000003</v>
      </c>
      <c r="D62" s="305">
        <f>SUM(D63:D71)</f>
        <v>318.45799999999963</v>
      </c>
      <c r="E62" s="304"/>
      <c r="F62" s="305">
        <f>SUM(F63:F71)</f>
        <v>0.80217000888552559</v>
      </c>
      <c r="G62" s="305">
        <f>SUM(G63:G71)</f>
        <v>1.3359082397521387</v>
      </c>
      <c r="H62" s="305">
        <f>SUM(H63:H71)</f>
        <v>2.1946593048402936</v>
      </c>
      <c r="I62" s="304"/>
      <c r="J62" s="305">
        <f>SUM(J63:J71)</f>
        <v>9.0384977390177301</v>
      </c>
      <c r="K62" s="305">
        <f>SUM(K63:K71)</f>
        <v>14.379685981874236</v>
      </c>
      <c r="L62" s="305">
        <f>SUM(L63:L71)</f>
        <v>23.118660502763905</v>
      </c>
      <c r="M62" s="304"/>
      <c r="N62" s="305">
        <f>SUM(N63:N71)</f>
        <v>35.699916189982012</v>
      </c>
      <c r="O62" s="305">
        <f>SUM(O63:O71)</f>
        <v>44.971176948352614</v>
      </c>
      <c r="P62" s="305">
        <f>SUM(P63:P71)</f>
        <v>60.844524014837624</v>
      </c>
      <c r="Q62" s="304"/>
      <c r="R62" s="305">
        <f>SUM(R63:R71)</f>
        <v>10.18821814741079</v>
      </c>
      <c r="S62" s="305">
        <f>SUM(S63:S71)</f>
        <v>12.551861409826072</v>
      </c>
      <c r="T62" s="305">
        <f>SUM(T63:T71)</f>
        <v>16.641992861107752</v>
      </c>
      <c r="U62" s="304"/>
      <c r="V62" s="305">
        <f>SUM(V63:V71)</f>
        <v>12.338107517123346</v>
      </c>
      <c r="W62" s="305">
        <f>SUM(W63:W71)</f>
        <v>14.977250922835449</v>
      </c>
      <c r="X62" s="305">
        <f>SUM(X63:X71)</f>
        <v>19.621572149579166</v>
      </c>
      <c r="Y62" s="304"/>
      <c r="Z62" s="305">
        <f>SUM(Z63:Z71)</f>
        <v>79.408114225182757</v>
      </c>
      <c r="AA62" s="305">
        <f>SUM(AA63:AA71)</f>
        <v>80.844935286333865</v>
      </c>
      <c r="AB62" s="305">
        <f>SUM(AB63:AB71)</f>
        <v>92.566448294014251</v>
      </c>
      <c r="AC62" s="304"/>
      <c r="AD62" s="305">
        <f>SUM(AD63:AD71)</f>
        <v>82.904431206106807</v>
      </c>
      <c r="AE62" s="305">
        <f>SUM(AE63:AE71)</f>
        <v>75.049695806329964</v>
      </c>
      <c r="AF62" s="305">
        <f>SUM(AF63:AF71)</f>
        <v>63.969272490434427</v>
      </c>
      <c r="AG62" s="304"/>
      <c r="AH62" s="305">
        <f>SUM(AH63:AH71)</f>
        <v>51.949990472158298</v>
      </c>
      <c r="AI62" s="305">
        <f>SUM(AI63:AI71)</f>
        <v>47.640208991339676</v>
      </c>
      <c r="AJ62" s="305">
        <f>SUM(AJ63:AJ71)</f>
        <v>29.45632376569246</v>
      </c>
      <c r="AK62" s="304"/>
      <c r="AL62" s="305">
        <f>SUM(AL63:AL71)</f>
        <v>19.613554494132657</v>
      </c>
      <c r="AM62" s="305">
        <f>SUM(AM63:AM71)</f>
        <v>16.479276413356256</v>
      </c>
      <c r="AN62" s="305">
        <f>SUM(AN63:AN71)</f>
        <v>10.044546616729789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40.984001022128972</v>
      </c>
      <c r="C63" s="304">
        <f t="shared" ref="C63:C71" si="73">SUM(G63,K63,O63,S63,W63,AA63,AE63,AI63,AM63)</f>
        <v>38.889779228983549</v>
      </c>
      <c r="D63" s="304">
        <f t="shared" ref="D63:D71" si="74">SUM(H63,L63,P63,T63,X63,AB63,AF63,AJ63,AN63)</f>
        <v>43.813987056914485</v>
      </c>
      <c r="E63" s="304"/>
      <c r="F63" s="304">
        <v>0.16003934923932842</v>
      </c>
      <c r="G63" s="304">
        <v>0.24727204782851761</v>
      </c>
      <c r="H63" s="304">
        <v>0.4041620152772647</v>
      </c>
      <c r="I63" s="304"/>
      <c r="J63" s="304">
        <v>1.98042768427823</v>
      </c>
      <c r="K63" s="304">
        <v>2.8453202291111377</v>
      </c>
      <c r="L63" s="304">
        <v>4.6107912444603043</v>
      </c>
      <c r="M63" s="304"/>
      <c r="N63" s="304">
        <v>8.1877236431940954</v>
      </c>
      <c r="O63" s="304">
        <v>9.3491215410989401</v>
      </c>
      <c r="P63" s="304">
        <v>12.576875494437212</v>
      </c>
      <c r="Q63" s="304"/>
      <c r="R63" s="304">
        <v>1.6478875670610267</v>
      </c>
      <c r="S63" s="304">
        <v>1.7511719888644577</v>
      </c>
      <c r="T63" s="304">
        <v>2.343969850801269</v>
      </c>
      <c r="U63" s="304"/>
      <c r="V63" s="304">
        <v>2.2617100447805911</v>
      </c>
      <c r="W63" s="304">
        <v>2.4079557116976611</v>
      </c>
      <c r="X63" s="304">
        <v>2.9817208136493778</v>
      </c>
      <c r="Y63" s="304"/>
      <c r="Z63" s="304">
        <v>9.7333961434458374</v>
      </c>
      <c r="AA63" s="304">
        <v>8.5853826827329431</v>
      </c>
      <c r="AB63" s="304">
        <v>10.308544412415886</v>
      </c>
      <c r="AC63" s="304"/>
      <c r="AD63" s="304">
        <v>9.3429689971586267</v>
      </c>
      <c r="AE63" s="304">
        <v>7.3111762942719345</v>
      </c>
      <c r="AF63" s="304">
        <v>6.0827645711331932</v>
      </c>
      <c r="AG63" s="304"/>
      <c r="AH63" s="304">
        <v>6.5745641771110863</v>
      </c>
      <c r="AI63" s="304">
        <v>5.5612463032407353</v>
      </c>
      <c r="AJ63" s="304">
        <v>3.7681169829659589</v>
      </c>
      <c r="AK63" s="304"/>
      <c r="AL63" s="304">
        <v>1.0952834158601521</v>
      </c>
      <c r="AM63" s="304">
        <v>0.83113243013722082</v>
      </c>
      <c r="AN63" s="304">
        <v>0.73704167177401747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24.227879795988564</v>
      </c>
      <c r="C64" s="304">
        <f t="shared" si="73"/>
        <v>27.089210864579869</v>
      </c>
      <c r="D64" s="304">
        <f t="shared" si="74"/>
        <v>31.560298433429157</v>
      </c>
      <c r="E64" s="304"/>
      <c r="F64" s="304">
        <v>0.31159670276922347</v>
      </c>
      <c r="G64" s="304">
        <v>0.52173926472538257</v>
      </c>
      <c r="H64" s="304">
        <v>0.83898374828584754</v>
      </c>
      <c r="I64" s="304"/>
      <c r="J64" s="304">
        <v>2.2904912084476674</v>
      </c>
      <c r="K64" s="304">
        <v>3.6311656225625186</v>
      </c>
      <c r="L64" s="304">
        <v>5.6237829345562025</v>
      </c>
      <c r="M64" s="304"/>
      <c r="N64" s="304">
        <v>5.8127230626103579</v>
      </c>
      <c r="O64" s="304">
        <v>7.3253028796029556</v>
      </c>
      <c r="P64" s="304">
        <v>9.6143755167522613</v>
      </c>
      <c r="Q64" s="304"/>
      <c r="R64" s="304">
        <v>0.8249932041068464</v>
      </c>
      <c r="S64" s="304">
        <v>0.91184841110020931</v>
      </c>
      <c r="T64" s="304">
        <v>1.0285569614395988</v>
      </c>
      <c r="U64" s="304"/>
      <c r="V64" s="304">
        <v>1.4055318416979126</v>
      </c>
      <c r="W64" s="304">
        <v>1.7611474175747697</v>
      </c>
      <c r="X64" s="304">
        <v>2.2925687683209373</v>
      </c>
      <c r="Y64" s="304"/>
      <c r="Z64" s="304">
        <v>5.8531862465535616</v>
      </c>
      <c r="AA64" s="304">
        <v>6.0943728259395691</v>
      </c>
      <c r="AB64" s="304">
        <v>7.2129832777331782</v>
      </c>
      <c r="AC64" s="304"/>
      <c r="AD64" s="304">
        <v>4.3929787949897907</v>
      </c>
      <c r="AE64" s="304">
        <v>3.7535496972096825</v>
      </c>
      <c r="AF64" s="304">
        <v>2.9294795210613955</v>
      </c>
      <c r="AG64" s="304"/>
      <c r="AH64" s="304">
        <v>2.7611807171404994</v>
      </c>
      <c r="AI64" s="304">
        <v>2.6125914149632874</v>
      </c>
      <c r="AJ64" s="304">
        <v>1.6422558736652872</v>
      </c>
      <c r="AK64" s="304"/>
      <c r="AL64" s="304">
        <v>0.57519801767270506</v>
      </c>
      <c r="AM64" s="304">
        <v>0.47749333090149404</v>
      </c>
      <c r="AN64" s="304">
        <v>0.37731183161444831</v>
      </c>
    </row>
    <row r="65" spans="1:40" x14ac:dyDescent="0.2">
      <c r="A65" s="13" t="str">
        <f t="shared" si="72"/>
        <v>Associate professional occupations</v>
      </c>
      <c r="B65" s="304">
        <f t="shared" si="75"/>
        <v>23.308980870009179</v>
      </c>
      <c r="C65" s="304">
        <f t="shared" si="73"/>
        <v>24.358992773795691</v>
      </c>
      <c r="D65" s="304">
        <f t="shared" si="74"/>
        <v>27.315394020980243</v>
      </c>
      <c r="E65" s="304"/>
      <c r="F65" s="304">
        <v>0.117689115270357</v>
      </c>
      <c r="G65" s="304">
        <v>0.19027429295086273</v>
      </c>
      <c r="H65" s="304">
        <v>0.2906134857582402</v>
      </c>
      <c r="I65" s="304"/>
      <c r="J65" s="304">
        <v>0.99506036237331219</v>
      </c>
      <c r="K65" s="304">
        <v>1.5488467350464536</v>
      </c>
      <c r="L65" s="304">
        <v>2.3648529841640129</v>
      </c>
      <c r="M65" s="304"/>
      <c r="N65" s="304">
        <v>4.1169268463855362</v>
      </c>
      <c r="O65" s="304">
        <v>5.0118137303170691</v>
      </c>
      <c r="P65" s="304">
        <v>6.5742892314547277</v>
      </c>
      <c r="Q65" s="304"/>
      <c r="R65" s="304">
        <v>0.95678256593031741</v>
      </c>
      <c r="S65" s="304">
        <v>1.1898711359332865</v>
      </c>
      <c r="T65" s="304">
        <v>1.6599500291819329</v>
      </c>
      <c r="U65" s="304"/>
      <c r="V65" s="304">
        <v>1.2647933365267889</v>
      </c>
      <c r="W65" s="304">
        <v>1.5526280499686811</v>
      </c>
      <c r="X65" s="304">
        <v>2.0099628565500924</v>
      </c>
      <c r="Y65" s="304"/>
      <c r="Z65" s="304">
        <v>6.4065007953237769</v>
      </c>
      <c r="AA65" s="304">
        <v>6.3927573548295298</v>
      </c>
      <c r="AB65" s="304">
        <v>7.5029196514060947</v>
      </c>
      <c r="AC65" s="304"/>
      <c r="AD65" s="304">
        <v>5.6338901584612797</v>
      </c>
      <c r="AE65" s="304">
        <v>5.2160020718945699</v>
      </c>
      <c r="AF65" s="304">
        <v>4.7926335393123507</v>
      </c>
      <c r="AG65" s="304"/>
      <c r="AH65" s="304">
        <v>3.0319355213040216</v>
      </c>
      <c r="AI65" s="304">
        <v>2.6687234911606805</v>
      </c>
      <c r="AJ65" s="304">
        <v>1.6422398695365776</v>
      </c>
      <c r="AK65" s="304"/>
      <c r="AL65" s="304">
        <v>0.78540216843379063</v>
      </c>
      <c r="AM65" s="304">
        <v>0.5880759116945552</v>
      </c>
      <c r="AN65" s="304">
        <v>0.47793237361621377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27.729299733090265</v>
      </c>
      <c r="C66" s="304">
        <f t="shared" si="73"/>
        <v>30.256474604348629</v>
      </c>
      <c r="D66" s="304">
        <f t="shared" si="74"/>
        <v>33.403303293946429</v>
      </c>
      <c r="E66" s="304"/>
      <c r="F66" s="304">
        <v>4.12354602362092E-2</v>
      </c>
      <c r="G66" s="304">
        <v>7.6526253615444254E-2</v>
      </c>
      <c r="H66" s="304">
        <v>0.1350915101158788</v>
      </c>
      <c r="I66" s="304"/>
      <c r="J66" s="304">
        <v>0.89724252972260754</v>
      </c>
      <c r="K66" s="304">
        <v>1.5479915552049366</v>
      </c>
      <c r="L66" s="304">
        <v>2.57961449672487</v>
      </c>
      <c r="M66" s="304"/>
      <c r="N66" s="304">
        <v>3.5599545300210753</v>
      </c>
      <c r="O66" s="304">
        <v>5.0212098667103628</v>
      </c>
      <c r="P66" s="304">
        <v>7.218181021739615</v>
      </c>
      <c r="Q66" s="304"/>
      <c r="R66" s="304">
        <v>1.1181285035674471</v>
      </c>
      <c r="S66" s="304">
        <v>1.4975205772518234</v>
      </c>
      <c r="T66" s="304">
        <v>1.9218307516078974</v>
      </c>
      <c r="U66" s="304"/>
      <c r="V66" s="304">
        <v>1.0959558260938993</v>
      </c>
      <c r="W66" s="304">
        <v>1.3484542730328128</v>
      </c>
      <c r="X66" s="304">
        <v>1.8181009572095055</v>
      </c>
      <c r="Y66" s="304"/>
      <c r="Z66" s="304">
        <v>7.736013422714743</v>
      </c>
      <c r="AA66" s="304">
        <v>8.9077362458863192</v>
      </c>
      <c r="AB66" s="304">
        <v>10.561863117430825</v>
      </c>
      <c r="AC66" s="304"/>
      <c r="AD66" s="304">
        <v>9.2161189010929832</v>
      </c>
      <c r="AE66" s="304">
        <v>9.2379033264075225</v>
      </c>
      <c r="AF66" s="304">
        <v>8.1433143412808473</v>
      </c>
      <c r="AG66" s="304"/>
      <c r="AH66" s="304">
        <v>3.3212929038376977</v>
      </c>
      <c r="AI66" s="304">
        <v>2.1179366092936656</v>
      </c>
      <c r="AJ66" s="304">
        <v>0.7948012873838558</v>
      </c>
      <c r="AK66" s="304"/>
      <c r="AL66" s="304">
        <v>0.74335765580360236</v>
      </c>
      <c r="AM66" s="304">
        <v>0.50119589694574451</v>
      </c>
      <c r="AN66" s="304">
        <v>0.23050581045313229</v>
      </c>
    </row>
    <row r="67" spans="1:40" x14ac:dyDescent="0.2">
      <c r="A67" s="13" t="str">
        <f t="shared" si="72"/>
        <v>Skilled trades occupations</v>
      </c>
      <c r="B67" s="304">
        <f t="shared" si="75"/>
        <v>23.321099812657234</v>
      </c>
      <c r="C67" s="304">
        <f t="shared" si="73"/>
        <v>23.880071832190822</v>
      </c>
      <c r="D67" s="304">
        <f t="shared" si="74"/>
        <v>23.657765073510237</v>
      </c>
      <c r="E67" s="304"/>
      <c r="F67" s="304">
        <v>1.003853224360165E-2</v>
      </c>
      <c r="G67" s="304">
        <v>1.8127760112338857E-2</v>
      </c>
      <c r="H67" s="304">
        <v>3.3231698819792668E-2</v>
      </c>
      <c r="I67" s="304"/>
      <c r="J67" s="304">
        <v>0.30066314955466528</v>
      </c>
      <c r="K67" s="304">
        <v>0.53946441730352634</v>
      </c>
      <c r="L67" s="304">
        <v>0.93265154164332564</v>
      </c>
      <c r="M67" s="304"/>
      <c r="N67" s="304">
        <v>1.152152203651688</v>
      </c>
      <c r="O67" s="304">
        <v>1.6400828590485985</v>
      </c>
      <c r="P67" s="304">
        <v>2.2819921198101754</v>
      </c>
      <c r="Q67" s="304"/>
      <c r="R67" s="304">
        <v>0.56036952944625273</v>
      </c>
      <c r="S67" s="304">
        <v>0.71150140798654782</v>
      </c>
      <c r="T67" s="304">
        <v>0.95533863722954415</v>
      </c>
      <c r="U67" s="304"/>
      <c r="V67" s="304">
        <v>0.89537108118521969</v>
      </c>
      <c r="W67" s="304">
        <v>1.1464229102915502</v>
      </c>
      <c r="X67" s="304">
        <v>1.4928243600103541</v>
      </c>
      <c r="Y67" s="304"/>
      <c r="Z67" s="304">
        <v>8.3916531331438247</v>
      </c>
      <c r="AA67" s="304">
        <v>8.6121635555650204</v>
      </c>
      <c r="AB67" s="304">
        <v>9.2353049765097595</v>
      </c>
      <c r="AC67" s="304"/>
      <c r="AD67" s="304">
        <v>6.1371241693304155</v>
      </c>
      <c r="AE67" s="304">
        <v>5.5183462453492602</v>
      </c>
      <c r="AF67" s="304">
        <v>4.846409955124023</v>
      </c>
      <c r="AG67" s="304"/>
      <c r="AH67" s="304">
        <v>3.8747271375544368</v>
      </c>
      <c r="AI67" s="304">
        <v>3.9555469245114181</v>
      </c>
      <c r="AJ67" s="304">
        <v>2.8039457509662147</v>
      </c>
      <c r="AK67" s="304"/>
      <c r="AL67" s="304">
        <v>1.9990008765471283</v>
      </c>
      <c r="AM67" s="304">
        <v>1.7384157520225596</v>
      </c>
      <c r="AN67" s="304">
        <v>1.0760660333970471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8.5504549937920782</v>
      </c>
      <c r="C68" s="304">
        <f t="shared" si="73"/>
        <v>8.143388054259793</v>
      </c>
      <c r="D68" s="304">
        <f t="shared" si="74"/>
        <v>9.1635359386512576</v>
      </c>
      <c r="E68" s="304"/>
      <c r="F68" s="304">
        <v>9.4851333434353251E-3</v>
      </c>
      <c r="G68" s="304">
        <v>1.6753474344858185E-2</v>
      </c>
      <c r="H68" s="304">
        <v>3.0623960999019265E-2</v>
      </c>
      <c r="I68" s="304"/>
      <c r="J68" s="304">
        <v>0.14383012873483347</v>
      </c>
      <c r="K68" s="304">
        <v>0.21978867724358681</v>
      </c>
      <c r="L68" s="304">
        <v>0.38499078398435815</v>
      </c>
      <c r="M68" s="304"/>
      <c r="N68" s="304">
        <v>0.86882551822234411</v>
      </c>
      <c r="O68" s="304">
        <v>1.0365579421670266</v>
      </c>
      <c r="P68" s="304">
        <v>1.3596643735054357</v>
      </c>
      <c r="Q68" s="304"/>
      <c r="R68" s="304">
        <v>0.63801698732425483</v>
      </c>
      <c r="S68" s="304">
        <v>0.7686338923421191</v>
      </c>
      <c r="T68" s="304">
        <v>1.1161529635333594</v>
      </c>
      <c r="U68" s="304"/>
      <c r="V68" s="304">
        <v>0.69961663529913298</v>
      </c>
      <c r="W68" s="304">
        <v>0.78906265669741893</v>
      </c>
      <c r="X68" s="304">
        <v>1.098972602773598</v>
      </c>
      <c r="Y68" s="304"/>
      <c r="Z68" s="304">
        <v>1.9793200409195857</v>
      </c>
      <c r="AA68" s="304">
        <v>1.9285198094597782</v>
      </c>
      <c r="AB68" s="304">
        <v>2.4036523180183651</v>
      </c>
      <c r="AC68" s="304"/>
      <c r="AD68" s="304">
        <v>2.4736902672188892</v>
      </c>
      <c r="AE68" s="304">
        <v>2.0891448738855773</v>
      </c>
      <c r="AF68" s="304">
        <v>1.9906657992439074</v>
      </c>
      <c r="AG68" s="304"/>
      <c r="AH68" s="304">
        <v>1.0776912368736424</v>
      </c>
      <c r="AI68" s="304">
        <v>0.8602549971240403</v>
      </c>
      <c r="AJ68" s="304">
        <v>0.53239059835572689</v>
      </c>
      <c r="AK68" s="304"/>
      <c r="AL68" s="304">
        <v>0.65997904585596145</v>
      </c>
      <c r="AM68" s="304">
        <v>0.43467173099538819</v>
      </c>
      <c r="AN68" s="304">
        <v>0.24642253823748808</v>
      </c>
    </row>
    <row r="69" spans="1:40" x14ac:dyDescent="0.2">
      <c r="A69" s="13" t="str">
        <f t="shared" si="72"/>
        <v>Sales and customer service occupations</v>
      </c>
      <c r="B69" s="304">
        <f t="shared" si="75"/>
        <v>67.688712991406305</v>
      </c>
      <c r="C69" s="304">
        <f t="shared" si="73"/>
        <v>65.619150514544955</v>
      </c>
      <c r="D69" s="304">
        <f t="shared" si="74"/>
        <v>63.593939549123803</v>
      </c>
      <c r="E69" s="304"/>
      <c r="F69" s="304">
        <v>6.4791819857555763E-2</v>
      </c>
      <c r="G69" s="304">
        <v>9.9823155284547938E-2</v>
      </c>
      <c r="H69" s="304">
        <v>0.14330185430353329</v>
      </c>
      <c r="I69" s="304"/>
      <c r="J69" s="304">
        <v>1.2901457299153201</v>
      </c>
      <c r="K69" s="304">
        <v>2.1651279318994661</v>
      </c>
      <c r="L69" s="304">
        <v>3.528529227958372</v>
      </c>
      <c r="M69" s="304"/>
      <c r="N69" s="304">
        <v>6.4593867116055801</v>
      </c>
      <c r="O69" s="304">
        <v>8.1218312286895831</v>
      </c>
      <c r="P69" s="304">
        <v>10.774675136631359</v>
      </c>
      <c r="Q69" s="304"/>
      <c r="R69" s="304">
        <v>2.0302361956243988</v>
      </c>
      <c r="S69" s="304">
        <v>2.41710048993904</v>
      </c>
      <c r="T69" s="304">
        <v>2.9909955120386891</v>
      </c>
      <c r="U69" s="304"/>
      <c r="V69" s="304">
        <v>1.6490205988395514</v>
      </c>
      <c r="W69" s="304">
        <v>1.7824645003269617</v>
      </c>
      <c r="X69" s="304">
        <v>2.1643755315264959</v>
      </c>
      <c r="Y69" s="304"/>
      <c r="Z69" s="304">
        <v>20.652825561358419</v>
      </c>
      <c r="AA69" s="304">
        <v>21.163236239128917</v>
      </c>
      <c r="AB69" s="304">
        <v>23.699550786380815</v>
      </c>
      <c r="AC69" s="304"/>
      <c r="AD69" s="304">
        <v>19.619524228617919</v>
      </c>
      <c r="AE69" s="304">
        <v>16.942505348064991</v>
      </c>
      <c r="AF69" s="304">
        <v>13.455485303690267</v>
      </c>
      <c r="AG69" s="304"/>
      <c r="AH69" s="304">
        <v>11.643975456868105</v>
      </c>
      <c r="AI69" s="304">
        <v>9.7531930182656641</v>
      </c>
      <c r="AJ69" s="304">
        <v>4.9052599683442146</v>
      </c>
      <c r="AK69" s="304"/>
      <c r="AL69" s="304">
        <v>4.2788066887194507</v>
      </c>
      <c r="AM69" s="304">
        <v>3.1738686029457823</v>
      </c>
      <c r="AN69" s="304">
        <v>1.9317662282500569</v>
      </c>
    </row>
    <row r="70" spans="1:40" x14ac:dyDescent="0.2">
      <c r="A70" s="13" t="str">
        <f t="shared" si="72"/>
        <v>Process, plant and machine operatives</v>
      </c>
      <c r="B70" s="304">
        <f t="shared" si="75"/>
        <v>34.086927357729692</v>
      </c>
      <c r="C70" s="304">
        <f t="shared" si="73"/>
        <v>36.352257721096422</v>
      </c>
      <c r="D70" s="304">
        <f t="shared" si="74"/>
        <v>35.570491091442115</v>
      </c>
      <c r="E70" s="304"/>
      <c r="F70" s="304">
        <v>7.5652882489420537E-2</v>
      </c>
      <c r="G70" s="304">
        <v>0.14703680621923979</v>
      </c>
      <c r="H70" s="304">
        <v>0.29317786066399937</v>
      </c>
      <c r="I70" s="304"/>
      <c r="J70" s="304">
        <v>0.34295103995876375</v>
      </c>
      <c r="K70" s="304">
        <v>0.59084612903305866</v>
      </c>
      <c r="L70" s="304">
        <v>0.94585745587102832</v>
      </c>
      <c r="M70" s="304"/>
      <c r="N70" s="304">
        <v>1.5537899960294321</v>
      </c>
      <c r="O70" s="304">
        <v>2.2770960546801313</v>
      </c>
      <c r="P70" s="304">
        <v>3.7106273264309859</v>
      </c>
      <c r="Q70" s="304"/>
      <c r="R70" s="304">
        <v>0.64198831534512701</v>
      </c>
      <c r="S70" s="304">
        <v>0.91504774444174486</v>
      </c>
      <c r="T70" s="304">
        <v>1.3111722603679663</v>
      </c>
      <c r="U70" s="304"/>
      <c r="V70" s="304">
        <v>1.1045050416029878</v>
      </c>
      <c r="W70" s="304">
        <v>1.5351140695359144</v>
      </c>
      <c r="X70" s="304">
        <v>2.2568041297848001</v>
      </c>
      <c r="Y70" s="304"/>
      <c r="Z70" s="304">
        <v>7.1319139735987296</v>
      </c>
      <c r="AA70" s="304">
        <v>7.679705758558514</v>
      </c>
      <c r="AB70" s="304">
        <v>8.7478148508771731</v>
      </c>
      <c r="AC70" s="304"/>
      <c r="AD70" s="304">
        <v>10.68361442320569</v>
      </c>
      <c r="AE70" s="304">
        <v>11.082949045201063</v>
      </c>
      <c r="AF70" s="304">
        <v>10.388793015449274</v>
      </c>
      <c r="AG70" s="304"/>
      <c r="AH70" s="304">
        <v>8.8243258654686816</v>
      </c>
      <c r="AI70" s="304">
        <v>9.3047958610981159</v>
      </c>
      <c r="AJ70" s="304">
        <v>6.7493876371164188</v>
      </c>
      <c r="AK70" s="304"/>
      <c r="AL70" s="304">
        <v>3.7281858200308613</v>
      </c>
      <c r="AM70" s="304">
        <v>2.8196662523286409</v>
      </c>
      <c r="AN70" s="304">
        <v>1.1668565548804688</v>
      </c>
    </row>
    <row r="71" spans="1:40" x14ac:dyDescent="0.2">
      <c r="A71" s="13" t="str">
        <f t="shared" si="72"/>
        <v>Elementary occupations</v>
      </c>
      <c r="B71" s="304">
        <f t="shared" si="75"/>
        <v>52.045643423197603</v>
      </c>
      <c r="C71" s="304">
        <f t="shared" si="73"/>
        <v>53.640674406200553</v>
      </c>
      <c r="D71" s="304">
        <f t="shared" si="74"/>
        <v>50.379285542001924</v>
      </c>
      <c r="E71" s="304"/>
      <c r="F71" s="304">
        <v>1.1641013436394372E-2</v>
      </c>
      <c r="G71" s="304">
        <v>1.8355184670946982E-2</v>
      </c>
      <c r="H71" s="304">
        <v>2.54731706167181E-2</v>
      </c>
      <c r="I71" s="304"/>
      <c r="J71" s="304">
        <v>0.79768590603233003</v>
      </c>
      <c r="K71" s="304">
        <v>1.2911346844695522</v>
      </c>
      <c r="L71" s="304">
        <v>2.1475898334014301</v>
      </c>
      <c r="M71" s="304"/>
      <c r="N71" s="304">
        <v>3.9884336782618992</v>
      </c>
      <c r="O71" s="304">
        <v>5.1881608460379516</v>
      </c>
      <c r="P71" s="304">
        <v>6.7338437940758444</v>
      </c>
      <c r="Q71" s="304"/>
      <c r="R71" s="304">
        <v>1.7698152790051185</v>
      </c>
      <c r="S71" s="304">
        <v>2.389165761966844</v>
      </c>
      <c r="T71" s="304">
        <v>3.314025894907493</v>
      </c>
      <c r="U71" s="304"/>
      <c r="V71" s="304">
        <v>1.9616031110972636</v>
      </c>
      <c r="W71" s="304">
        <v>2.6540013337096786</v>
      </c>
      <c r="X71" s="304">
        <v>3.5062421297540038</v>
      </c>
      <c r="Y71" s="304"/>
      <c r="Z71" s="304">
        <v>11.523304908124272</v>
      </c>
      <c r="AA71" s="304">
        <v>11.48106081423327</v>
      </c>
      <c r="AB71" s="304">
        <v>12.89381490324215</v>
      </c>
      <c r="AC71" s="304"/>
      <c r="AD71" s="304">
        <v>15.404521266031203</v>
      </c>
      <c r="AE71" s="304">
        <v>13.898118904045361</v>
      </c>
      <c r="AF71" s="304">
        <v>11.339726444139167</v>
      </c>
      <c r="AG71" s="304"/>
      <c r="AH71" s="304">
        <v>10.840297456000121</v>
      </c>
      <c r="AI71" s="304">
        <v>10.805920371682069</v>
      </c>
      <c r="AJ71" s="304">
        <v>6.6179257973582057</v>
      </c>
      <c r="AK71" s="304"/>
      <c r="AL71" s="304">
        <v>5.7483408052090077</v>
      </c>
      <c r="AM71" s="304">
        <v>5.9147565053848714</v>
      </c>
      <c r="AN71" s="304">
        <v>3.8006435745069176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375.97199999999987</v>
      </c>
      <c r="C74" s="305">
        <f>SUM(C75:C83)</f>
        <v>380.55499999999989</v>
      </c>
      <c r="D74" s="305">
        <f>SUM(D75:D83)</f>
        <v>397.88799999999981</v>
      </c>
      <c r="E74" s="304"/>
      <c r="F74" s="305">
        <f>SUM(F75:F83)</f>
        <v>5.1946919451823028</v>
      </c>
      <c r="G74" s="305">
        <f>SUM(G75:G83)</f>
        <v>7.150681362824999</v>
      </c>
      <c r="H74" s="305">
        <f>SUM(H75:H83)</f>
        <v>9.6427868496295961</v>
      </c>
      <c r="I74" s="304"/>
      <c r="J74" s="305">
        <f>SUM(J75:J83)</f>
        <v>41.77807325178776</v>
      </c>
      <c r="K74" s="305">
        <f>SUM(K75:K83)</f>
        <v>58.13214235712438</v>
      </c>
      <c r="L74" s="305">
        <f>SUM(L75:L83)</f>
        <v>80.19555383768963</v>
      </c>
      <c r="M74" s="304"/>
      <c r="N74" s="305">
        <f>SUM(N75:N83)</f>
        <v>90.889263787233503</v>
      </c>
      <c r="O74" s="305">
        <f>SUM(O75:O83)</f>
        <v>98.932811994193329</v>
      </c>
      <c r="P74" s="305">
        <f>SUM(P75:P83)</f>
        <v>112.93364613937725</v>
      </c>
      <c r="Q74" s="304"/>
      <c r="R74" s="305">
        <f>SUM(R75:R83)</f>
        <v>16.605912596515143</v>
      </c>
      <c r="S74" s="305">
        <f>SUM(S75:S83)</f>
        <v>18.480112446657348</v>
      </c>
      <c r="T74" s="305">
        <f>SUM(T75:T83)</f>
        <v>22.155967751608841</v>
      </c>
      <c r="U74" s="304"/>
      <c r="V74" s="305">
        <f>SUM(V75:V83)</f>
        <v>20.447941937984048</v>
      </c>
      <c r="W74" s="305">
        <f>SUM(W75:W83)</f>
        <v>22.020039016466285</v>
      </c>
      <c r="X74" s="305">
        <f>SUM(X75:X83)</f>
        <v>25.33361725538386</v>
      </c>
      <c r="Y74" s="304"/>
      <c r="Z74" s="305">
        <f>SUM(Z75:Z83)</f>
        <v>69.295663144612291</v>
      </c>
      <c r="AA74" s="305">
        <f>SUM(AA75:AA83)</f>
        <v>60.762799643523671</v>
      </c>
      <c r="AB74" s="305">
        <f>SUM(AB75:AB83)</f>
        <v>59.241854212732974</v>
      </c>
      <c r="AC74" s="304"/>
      <c r="AD74" s="305">
        <f>SUM(AD75:AD83)</f>
        <v>68.931519763410805</v>
      </c>
      <c r="AE74" s="305">
        <f>SUM(AE75:AE83)</f>
        <v>58.052955371815543</v>
      </c>
      <c r="AF74" s="305">
        <f>SUM(AF75:AF83)</f>
        <v>47.026654892613379</v>
      </c>
      <c r="AG74" s="304"/>
      <c r="AH74" s="305">
        <f>SUM(AH75:AH83)</f>
        <v>47.315391028851657</v>
      </c>
      <c r="AI74" s="305">
        <f>SUM(AI75:AI83)</f>
        <v>44.145574924960457</v>
      </c>
      <c r="AJ74" s="305">
        <f>SUM(AJ75:AJ83)</f>
        <v>33.083151664399622</v>
      </c>
      <c r="AK74" s="304"/>
      <c r="AL74" s="305">
        <f>SUM(AL75:AL83)</f>
        <v>15.513542544422361</v>
      </c>
      <c r="AM74" s="305">
        <f>SUM(AM75:AM83)</f>
        <v>12.877882882433886</v>
      </c>
      <c r="AN74" s="305">
        <f>SUM(AN75:AN83)</f>
        <v>8.2747673965646644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42.745114229630381</v>
      </c>
      <c r="C75" s="305">
        <f t="shared" ref="C75:C83" si="77">SUM(G75,K75,O75,S75,W75,AA75,AE75,AI75,AM75)</f>
        <v>39.204062789454959</v>
      </c>
      <c r="D75" s="305">
        <f t="shared" ref="D75:D83" si="78">SUM(H75,L75,P75,T75,X75,AB75,AF75,AJ75,AN75)</f>
        <v>42.705041314471508</v>
      </c>
      <c r="E75" s="304"/>
      <c r="F75" s="304">
        <v>0.77677330724968119</v>
      </c>
      <c r="G75" s="304">
        <v>1.0013022385844308</v>
      </c>
      <c r="H75" s="304">
        <v>1.3698804382772058</v>
      </c>
      <c r="I75" s="304"/>
      <c r="J75" s="304">
        <v>5.5957048713150606</v>
      </c>
      <c r="K75" s="304">
        <v>7.0578638457175957</v>
      </c>
      <c r="L75" s="304">
        <v>9.852208539301234</v>
      </c>
      <c r="M75" s="304"/>
      <c r="N75" s="304">
        <v>12.716929660051848</v>
      </c>
      <c r="O75" s="304">
        <v>12.415799575948183</v>
      </c>
      <c r="P75" s="304">
        <v>14.287544218954533</v>
      </c>
      <c r="Q75" s="304"/>
      <c r="R75" s="304">
        <v>1.6332543619133015</v>
      </c>
      <c r="S75" s="304">
        <v>1.5063848706933411</v>
      </c>
      <c r="T75" s="304">
        <v>1.6387468529797304</v>
      </c>
      <c r="U75" s="304"/>
      <c r="V75" s="304">
        <v>3.0605138451793055</v>
      </c>
      <c r="W75" s="304">
        <v>2.9435948043713105</v>
      </c>
      <c r="X75" s="304">
        <v>3.3823518027511574</v>
      </c>
      <c r="Y75" s="304"/>
      <c r="Z75" s="304">
        <v>8.1017348190519911</v>
      </c>
      <c r="AA75" s="304">
        <v>5.962843324864374</v>
      </c>
      <c r="AB75" s="304">
        <v>5.9021575464946645</v>
      </c>
      <c r="AC75" s="304"/>
      <c r="AD75" s="304">
        <v>6.022677646064384</v>
      </c>
      <c r="AE75" s="304">
        <v>4.3287437525874175</v>
      </c>
      <c r="AF75" s="304">
        <v>3.3193052835064147</v>
      </c>
      <c r="AG75" s="304"/>
      <c r="AH75" s="304">
        <v>3.8420137037623339</v>
      </c>
      <c r="AI75" s="304">
        <v>3.1554689596962935</v>
      </c>
      <c r="AJ75" s="304">
        <v>2.4278577675453086</v>
      </c>
      <c r="AK75" s="304"/>
      <c r="AL75" s="304">
        <v>0.99551201504247533</v>
      </c>
      <c r="AM75" s="304">
        <v>0.83206141699200864</v>
      </c>
      <c r="AN75" s="304">
        <v>0.52498886466125705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86.811640284733855</v>
      </c>
      <c r="C76" s="305">
        <f t="shared" si="77"/>
        <v>93.751438920756598</v>
      </c>
      <c r="D76" s="305">
        <f>SUM(H76,L76,P76,T76,X76,AB76,AF76,AJ76,AN76)</f>
        <v>103.80965922171644</v>
      </c>
      <c r="E76" s="304"/>
      <c r="F76" s="304">
        <v>2.8832731378677496</v>
      </c>
      <c r="G76" s="304">
        <v>3.9427347271200857</v>
      </c>
      <c r="H76" s="304">
        <v>5.0253120419458188</v>
      </c>
      <c r="I76" s="304"/>
      <c r="J76" s="304">
        <v>19.380632015499941</v>
      </c>
      <c r="K76" s="304">
        <v>26.684458516029675</v>
      </c>
      <c r="L76" s="304">
        <v>35.116296012394493</v>
      </c>
      <c r="M76" s="304"/>
      <c r="N76" s="304">
        <v>33.175895156541699</v>
      </c>
      <c r="O76" s="304">
        <v>35.077129393299195</v>
      </c>
      <c r="P76" s="304">
        <v>37.430572380190839</v>
      </c>
      <c r="Q76" s="304"/>
      <c r="R76" s="304">
        <v>2.7151107844758977</v>
      </c>
      <c r="S76" s="304">
        <v>2.8422145814721285</v>
      </c>
      <c r="T76" s="304">
        <v>3.2161585438424196</v>
      </c>
      <c r="U76" s="304"/>
      <c r="V76" s="304">
        <v>5.0635956130577497</v>
      </c>
      <c r="W76" s="304">
        <v>5.3280399433071857</v>
      </c>
      <c r="X76" s="304">
        <v>5.9658424469042881</v>
      </c>
      <c r="Y76" s="304"/>
      <c r="Z76" s="304">
        <v>10.380284849580924</v>
      </c>
      <c r="AA76" s="304">
        <v>8.4099508876898739</v>
      </c>
      <c r="AB76" s="304">
        <v>8.0813380067249021</v>
      </c>
      <c r="AC76" s="304"/>
      <c r="AD76" s="304">
        <v>7.7535597691267348</v>
      </c>
      <c r="AE76" s="304">
        <v>6.3422750639568131</v>
      </c>
      <c r="AF76" s="304">
        <v>5.3815969641254533</v>
      </c>
      <c r="AG76" s="304"/>
      <c r="AH76" s="304">
        <v>4.3151821480350936</v>
      </c>
      <c r="AI76" s="304">
        <v>3.8837623493606586</v>
      </c>
      <c r="AJ76" s="304">
        <v>2.6617067801204262</v>
      </c>
      <c r="AK76" s="304"/>
      <c r="AL76" s="304">
        <v>1.144106810548061</v>
      </c>
      <c r="AM76" s="304">
        <v>1.2408734585209684</v>
      </c>
      <c r="AN76" s="304">
        <v>0.93083604546779908</v>
      </c>
    </row>
    <row r="77" spans="1:40" x14ac:dyDescent="0.2">
      <c r="A77" s="13" t="str">
        <f t="shared" si="76"/>
        <v>Associate professional occupations</v>
      </c>
      <c r="B77" s="305">
        <f t="shared" si="79"/>
        <v>62.458302549209343</v>
      </c>
      <c r="C77" s="305">
        <f t="shared" si="77"/>
        <v>60.214467663511002</v>
      </c>
      <c r="D77" s="305">
        <f t="shared" si="78"/>
        <v>64.989149730292553</v>
      </c>
      <c r="E77" s="304"/>
      <c r="F77" s="304">
        <v>0.95304829063799501</v>
      </c>
      <c r="G77" s="304">
        <v>1.2755868675850495</v>
      </c>
      <c r="H77" s="304">
        <v>1.8191608337482938</v>
      </c>
      <c r="I77" s="304"/>
      <c r="J77" s="304">
        <v>9.1191797877291361</v>
      </c>
      <c r="K77" s="304">
        <v>12.095383883938094</v>
      </c>
      <c r="L77" s="304">
        <v>16.917256067815849</v>
      </c>
      <c r="M77" s="304"/>
      <c r="N77" s="304">
        <v>19.932664813721289</v>
      </c>
      <c r="O77" s="304">
        <v>20.026929800638122</v>
      </c>
      <c r="P77" s="304">
        <v>21.897573074955385</v>
      </c>
      <c r="Q77" s="304"/>
      <c r="R77" s="304">
        <v>3.4572409317724948</v>
      </c>
      <c r="S77" s="304">
        <v>3.695451839998654</v>
      </c>
      <c r="T77" s="304">
        <v>4.4889777222507323</v>
      </c>
      <c r="U77" s="304"/>
      <c r="V77" s="304">
        <v>3.5193437042896143</v>
      </c>
      <c r="W77" s="304">
        <v>3.470466459005586</v>
      </c>
      <c r="X77" s="304">
        <v>3.6670522856347785</v>
      </c>
      <c r="Y77" s="304"/>
      <c r="Z77" s="304">
        <v>10.767643289764182</v>
      </c>
      <c r="AA77" s="304">
        <v>8.3391776915570084</v>
      </c>
      <c r="AB77" s="304">
        <v>7.8708411455863931</v>
      </c>
      <c r="AC77" s="304"/>
      <c r="AD77" s="304">
        <v>8.093346973965529</v>
      </c>
      <c r="AE77" s="304">
        <v>5.8200424256012413</v>
      </c>
      <c r="AF77" s="304">
        <v>4.3713209239498036</v>
      </c>
      <c r="AG77" s="304"/>
      <c r="AH77" s="304">
        <v>5.2321906158882312</v>
      </c>
      <c r="AI77" s="304">
        <v>4.2674213133938261</v>
      </c>
      <c r="AJ77" s="304">
        <v>3.0818025920197374</v>
      </c>
      <c r="AK77" s="304"/>
      <c r="AL77" s="304">
        <v>1.3836441414408676</v>
      </c>
      <c r="AM77" s="304">
        <v>1.2240073817934101</v>
      </c>
      <c r="AN77" s="304">
        <v>0.87516508433158979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65.478891991448066</v>
      </c>
      <c r="C78" s="305">
        <f t="shared" si="77"/>
        <v>67.242416869707228</v>
      </c>
      <c r="D78" s="305">
        <f t="shared" si="78"/>
        <v>65.629985843253536</v>
      </c>
      <c r="E78" s="304"/>
      <c r="F78" s="304">
        <v>0.29875339750674523</v>
      </c>
      <c r="G78" s="304">
        <v>0.4854349624890606</v>
      </c>
      <c r="H78" s="304">
        <v>0.77126463182404204</v>
      </c>
      <c r="I78" s="304"/>
      <c r="J78" s="304">
        <v>3.911919104823586</v>
      </c>
      <c r="K78" s="304">
        <v>6.3869243243542071</v>
      </c>
      <c r="L78" s="304">
        <v>9.5559737152548969</v>
      </c>
      <c r="M78" s="304"/>
      <c r="N78" s="304">
        <v>13.074304159956823</v>
      </c>
      <c r="O78" s="304">
        <v>16.60061971537608</v>
      </c>
      <c r="P78" s="304">
        <v>20.453684420976931</v>
      </c>
      <c r="Q78" s="304"/>
      <c r="R78" s="304">
        <v>3.3746105798105264</v>
      </c>
      <c r="S78" s="304">
        <v>3.9917190802744384</v>
      </c>
      <c r="T78" s="304">
        <v>4.6448968483112463</v>
      </c>
      <c r="U78" s="304"/>
      <c r="V78" s="304">
        <v>4.1591865215242318</v>
      </c>
      <c r="W78" s="304">
        <v>4.8946067862656744</v>
      </c>
      <c r="X78" s="304">
        <v>5.7260154081566208</v>
      </c>
      <c r="Y78" s="304"/>
      <c r="Z78" s="304">
        <v>14.21126495799745</v>
      </c>
      <c r="AA78" s="304">
        <v>12.872411488007588</v>
      </c>
      <c r="AB78" s="304">
        <v>10.657448288058713</v>
      </c>
      <c r="AC78" s="304"/>
      <c r="AD78" s="304">
        <v>16.001106805447293</v>
      </c>
      <c r="AE78" s="304">
        <v>13.459915949214967</v>
      </c>
      <c r="AF78" s="304">
        <v>9.1098675384110788</v>
      </c>
      <c r="AG78" s="304"/>
      <c r="AH78" s="304">
        <v>7.7680857194179698</v>
      </c>
      <c r="AI78" s="304">
        <v>6.0549617935153792</v>
      </c>
      <c r="AJ78" s="304">
        <v>2.5055726575302888</v>
      </c>
      <c r="AK78" s="304"/>
      <c r="AL78" s="304">
        <v>2.679660744963436</v>
      </c>
      <c r="AM78" s="304">
        <v>2.4958227702098452</v>
      </c>
      <c r="AN78" s="304">
        <v>2.2052623347297136</v>
      </c>
    </row>
    <row r="79" spans="1:40" x14ac:dyDescent="0.2">
      <c r="A79" s="13" t="str">
        <f t="shared" si="76"/>
        <v>Skilled trades occupations</v>
      </c>
      <c r="B79" s="305">
        <f t="shared" si="79"/>
        <v>14.41140644164264</v>
      </c>
      <c r="C79" s="305">
        <f t="shared" si="77"/>
        <v>14.682491292845246</v>
      </c>
      <c r="D79" s="305">
        <f t="shared" si="78"/>
        <v>15.059459851923632</v>
      </c>
      <c r="E79" s="304"/>
      <c r="F79" s="304">
        <v>6.3853781677785992E-2</v>
      </c>
      <c r="G79" s="304">
        <v>0.10364331394263072</v>
      </c>
      <c r="H79" s="304">
        <v>0.15830028206725907</v>
      </c>
      <c r="I79" s="304"/>
      <c r="J79" s="304">
        <v>0.73332317598839958</v>
      </c>
      <c r="K79" s="304">
        <v>1.1502152011958786</v>
      </c>
      <c r="L79" s="304">
        <v>1.7372162914111069</v>
      </c>
      <c r="M79" s="304"/>
      <c r="N79" s="304">
        <v>1.9637084451158588</v>
      </c>
      <c r="O79" s="304">
        <v>2.3905129509470395</v>
      </c>
      <c r="P79" s="304">
        <v>3.1989589095389523</v>
      </c>
      <c r="Q79" s="304"/>
      <c r="R79" s="304">
        <v>0.78815233270583562</v>
      </c>
      <c r="S79" s="304">
        <v>0.92411173797861057</v>
      </c>
      <c r="T79" s="304">
        <v>1.282957957373839</v>
      </c>
      <c r="U79" s="304"/>
      <c r="V79" s="304">
        <v>0.88493540583769048</v>
      </c>
      <c r="W79" s="304">
        <v>0.9572240482277885</v>
      </c>
      <c r="X79" s="304">
        <v>1.0981041466089376</v>
      </c>
      <c r="Y79" s="304"/>
      <c r="Z79" s="304">
        <v>3.6531767148470582</v>
      </c>
      <c r="AA79" s="304">
        <v>3.3140509124733901</v>
      </c>
      <c r="AB79" s="304">
        <v>3.0917437411468778</v>
      </c>
      <c r="AC79" s="304"/>
      <c r="AD79" s="304">
        <v>3.2274612543099925</v>
      </c>
      <c r="AE79" s="304">
        <v>2.7937393848647054</v>
      </c>
      <c r="AF79" s="304">
        <v>2.2972619307399325</v>
      </c>
      <c r="AG79" s="304"/>
      <c r="AH79" s="304">
        <v>1.8867056402873268</v>
      </c>
      <c r="AI79" s="304">
        <v>1.7595835339547705</v>
      </c>
      <c r="AJ79" s="304">
        <v>1.2287179828660029</v>
      </c>
      <c r="AK79" s="304"/>
      <c r="AL79" s="304">
        <v>1.2100896908726937</v>
      </c>
      <c r="AM79" s="304">
        <v>1.2894102092604289</v>
      </c>
      <c r="AN79" s="304">
        <v>0.96619861017072495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26.601779674139848</v>
      </c>
      <c r="C80" s="305">
        <f t="shared" si="77"/>
        <v>24.517576576777273</v>
      </c>
      <c r="D80" s="305">
        <f t="shared" si="78"/>
        <v>24.207134716559509</v>
      </c>
      <c r="E80" s="304"/>
      <c r="F80" s="304">
        <v>2.1200814701143621E-2</v>
      </c>
      <c r="G80" s="304">
        <v>3.169382787402749E-2</v>
      </c>
      <c r="H80" s="304">
        <v>5.1512891420522476E-2</v>
      </c>
      <c r="I80" s="304"/>
      <c r="J80" s="304">
        <v>0.90427891408041372</v>
      </c>
      <c r="K80" s="304">
        <v>1.3714897468203759</v>
      </c>
      <c r="L80" s="304">
        <v>2.0997756636933298</v>
      </c>
      <c r="M80" s="304"/>
      <c r="N80" s="304">
        <v>3.0092649925125468</v>
      </c>
      <c r="O80" s="304">
        <v>3.6810808640334778</v>
      </c>
      <c r="P80" s="304">
        <v>4.7150982015540475</v>
      </c>
      <c r="Q80" s="304"/>
      <c r="R80" s="304">
        <v>1.9720926919616666</v>
      </c>
      <c r="S80" s="304">
        <v>2.2067086779420682</v>
      </c>
      <c r="T80" s="304">
        <v>2.6230446699924119</v>
      </c>
      <c r="U80" s="304"/>
      <c r="V80" s="304">
        <v>1.3193031255098668</v>
      </c>
      <c r="W80" s="304">
        <v>1.4246065678355118</v>
      </c>
      <c r="X80" s="304">
        <v>1.7843967267121261</v>
      </c>
      <c r="Y80" s="304"/>
      <c r="Z80" s="304">
        <v>7.4500067933269625</v>
      </c>
      <c r="AA80" s="304">
        <v>6.6872572016684062</v>
      </c>
      <c r="AB80" s="304">
        <v>6.4892247896426669</v>
      </c>
      <c r="AC80" s="304"/>
      <c r="AD80" s="304">
        <v>6.8561688053469965</v>
      </c>
      <c r="AE80" s="304">
        <v>5.0378365229949944</v>
      </c>
      <c r="AF80" s="304">
        <v>3.7038212721913917</v>
      </c>
      <c r="AG80" s="304"/>
      <c r="AH80" s="304">
        <v>4.0382714817590282</v>
      </c>
      <c r="AI80" s="304">
        <v>3.3339685374471606</v>
      </c>
      <c r="AJ80" s="304">
        <v>2.304202176182546</v>
      </c>
      <c r="AK80" s="304"/>
      <c r="AL80" s="304">
        <v>1.0311920549412206</v>
      </c>
      <c r="AM80" s="304">
        <v>0.74293463016125472</v>
      </c>
      <c r="AN80" s="304">
        <v>0.43605832517046667</v>
      </c>
    </row>
    <row r="81" spans="1:40" x14ac:dyDescent="0.2">
      <c r="A81" s="13" t="str">
        <f t="shared" si="76"/>
        <v>Sales and customer service occupations</v>
      </c>
      <c r="B81" s="305">
        <f t="shared" si="79"/>
        <v>23.797352232673219</v>
      </c>
      <c r="C81" s="305">
        <f t="shared" si="77"/>
        <v>25.127208567569195</v>
      </c>
      <c r="D81" s="305">
        <f t="shared" si="78"/>
        <v>26.860654007177654</v>
      </c>
      <c r="E81" s="304"/>
      <c r="F81" s="304">
        <v>0.12956140920283574</v>
      </c>
      <c r="G81" s="304">
        <v>0.20520164206755007</v>
      </c>
      <c r="H81" s="304">
        <v>0.29460671103037184</v>
      </c>
      <c r="I81" s="304"/>
      <c r="J81" s="304">
        <v>1.0447645275220192</v>
      </c>
      <c r="K81" s="304">
        <v>1.6338077816503183</v>
      </c>
      <c r="L81" s="304">
        <v>2.4514675171401783</v>
      </c>
      <c r="M81" s="304"/>
      <c r="N81" s="304">
        <v>4.0035256450481302</v>
      </c>
      <c r="O81" s="304">
        <v>4.8494028362333612</v>
      </c>
      <c r="P81" s="304">
        <v>6.0255040256412151</v>
      </c>
      <c r="Q81" s="304"/>
      <c r="R81" s="304">
        <v>1.0677622566108278</v>
      </c>
      <c r="S81" s="304">
        <v>1.358614307145972</v>
      </c>
      <c r="T81" s="304">
        <v>1.8380677697598777</v>
      </c>
      <c r="U81" s="304"/>
      <c r="V81" s="304">
        <v>1.4350651848388112</v>
      </c>
      <c r="W81" s="304">
        <v>1.8173163710893157</v>
      </c>
      <c r="X81" s="304">
        <v>2.2366147697007377</v>
      </c>
      <c r="Y81" s="304"/>
      <c r="Z81" s="304">
        <v>5.8665143281342429</v>
      </c>
      <c r="AA81" s="304">
        <v>5.822161045747519</v>
      </c>
      <c r="AB81" s="304">
        <v>5.9081457488864277</v>
      </c>
      <c r="AC81" s="304"/>
      <c r="AD81" s="304">
        <v>6.4112683832471724</v>
      </c>
      <c r="AE81" s="304">
        <v>5.7854397256306971</v>
      </c>
      <c r="AF81" s="304">
        <v>5.0205928258774497</v>
      </c>
      <c r="AG81" s="304"/>
      <c r="AH81" s="304">
        <v>2.92376398390638</v>
      </c>
      <c r="AI81" s="304">
        <v>2.7832707728274739</v>
      </c>
      <c r="AJ81" s="304">
        <v>2.4271601353049514</v>
      </c>
      <c r="AK81" s="304"/>
      <c r="AL81" s="304">
        <v>0.91512651416279922</v>
      </c>
      <c r="AM81" s="304">
        <v>0.87199408517698496</v>
      </c>
      <c r="AN81" s="304">
        <v>0.65849450383644292</v>
      </c>
    </row>
    <row r="82" spans="1:40" x14ac:dyDescent="0.2">
      <c r="A82" s="13" t="str">
        <f t="shared" si="76"/>
        <v>Process, plant and machine operatives</v>
      </c>
      <c r="B82" s="305">
        <f t="shared" si="79"/>
        <v>10.837393541056976</v>
      </c>
      <c r="C82" s="305">
        <f t="shared" si="77"/>
        <v>11.54886447176786</v>
      </c>
      <c r="D82" s="305">
        <f t="shared" si="78"/>
        <v>11.085636976554424</v>
      </c>
      <c r="E82" s="304"/>
      <c r="F82" s="304">
        <v>2.3909620335025614E-2</v>
      </c>
      <c r="G82" s="304">
        <v>3.6387128986545995E-2</v>
      </c>
      <c r="H82" s="304">
        <v>4.7193443443940469E-2</v>
      </c>
      <c r="I82" s="304"/>
      <c r="J82" s="304">
        <v>0.27257458354800851</v>
      </c>
      <c r="K82" s="304">
        <v>0.42293647482909474</v>
      </c>
      <c r="L82" s="304">
        <v>0.58793665305545628</v>
      </c>
      <c r="M82" s="304"/>
      <c r="N82" s="304">
        <v>0.67189706796322302</v>
      </c>
      <c r="O82" s="304">
        <v>0.88675478637226279</v>
      </c>
      <c r="P82" s="304">
        <v>1.1623771964069611</v>
      </c>
      <c r="Q82" s="304"/>
      <c r="R82" s="304">
        <v>0.2480291814965668</v>
      </c>
      <c r="S82" s="304">
        <v>0.28587399715859252</v>
      </c>
      <c r="T82" s="304">
        <v>0.33222716564939253</v>
      </c>
      <c r="U82" s="304"/>
      <c r="V82" s="304">
        <v>0.29511670437379367</v>
      </c>
      <c r="W82" s="304">
        <v>0.36317500607324754</v>
      </c>
      <c r="X82" s="304">
        <v>0.45137576823952219</v>
      </c>
      <c r="Y82" s="304"/>
      <c r="Z82" s="304">
        <v>3.0022488565035381</v>
      </c>
      <c r="AA82" s="304">
        <v>3.3146279525263371</v>
      </c>
      <c r="AB82" s="304">
        <v>4.0702165770482859</v>
      </c>
      <c r="AC82" s="304"/>
      <c r="AD82" s="304">
        <v>2.3890687416608412</v>
      </c>
      <c r="AE82" s="304">
        <v>2.3431246745980339</v>
      </c>
      <c r="AF82" s="304">
        <v>2.1056247162364334</v>
      </c>
      <c r="AG82" s="304"/>
      <c r="AH82" s="304">
        <v>2.3873165262355363</v>
      </c>
      <c r="AI82" s="304">
        <v>2.4501496622873846</v>
      </c>
      <c r="AJ82" s="304">
        <v>1.6977433018503363</v>
      </c>
      <c r="AK82" s="304"/>
      <c r="AL82" s="304">
        <v>1.5472322589404439</v>
      </c>
      <c r="AM82" s="304">
        <v>1.4458347889363607</v>
      </c>
      <c r="AN82" s="304">
        <v>0.63094215462409753</v>
      </c>
    </row>
    <row r="83" spans="1:40" x14ac:dyDescent="0.2">
      <c r="A83" s="39" t="str">
        <f t="shared" si="76"/>
        <v>Elementary occupations</v>
      </c>
      <c r="B83" s="307">
        <f t="shared" si="79"/>
        <v>42.830119055465538</v>
      </c>
      <c r="C83" s="307">
        <f t="shared" si="77"/>
        <v>44.266472847610544</v>
      </c>
      <c r="D83" s="307">
        <f t="shared" si="78"/>
        <v>43.541278338050553</v>
      </c>
      <c r="E83" s="307"/>
      <c r="F83" s="307">
        <v>4.4318186003340268E-2</v>
      </c>
      <c r="G83" s="307">
        <v>6.8696654175617974E-2</v>
      </c>
      <c r="H83" s="307">
        <v>0.10555557587213958</v>
      </c>
      <c r="I83" s="307"/>
      <c r="J83" s="307">
        <v>0.81569627128119149</v>
      </c>
      <c r="K83" s="307">
        <v>1.3290625825891449</v>
      </c>
      <c r="L83" s="307">
        <v>1.8774233776230862</v>
      </c>
      <c r="M83" s="307"/>
      <c r="N83" s="307">
        <v>2.3410738463220953</v>
      </c>
      <c r="O83" s="307">
        <v>3.0045820713455962</v>
      </c>
      <c r="P83" s="307">
        <v>3.7623337111583774</v>
      </c>
      <c r="Q83" s="307"/>
      <c r="R83" s="307">
        <v>1.3496594757680247</v>
      </c>
      <c r="S83" s="307">
        <v>1.6690333539935411</v>
      </c>
      <c r="T83" s="307">
        <v>2.0908902214491936</v>
      </c>
      <c r="U83" s="307"/>
      <c r="V83" s="307">
        <v>0.71088183337298561</v>
      </c>
      <c r="W83" s="307">
        <v>0.82100903029066419</v>
      </c>
      <c r="X83" s="307">
        <v>1.0218639006756949</v>
      </c>
      <c r="Y83" s="307"/>
      <c r="Z83" s="307">
        <v>5.862788535405933</v>
      </c>
      <c r="AA83" s="307">
        <v>6.0403191389891679</v>
      </c>
      <c r="AB83" s="307">
        <v>7.1707383691440443</v>
      </c>
      <c r="AC83" s="307"/>
      <c r="AD83" s="307">
        <v>12.176861384241853</v>
      </c>
      <c r="AE83" s="307">
        <v>12.141837872366676</v>
      </c>
      <c r="AF83" s="307">
        <v>11.717263437575424</v>
      </c>
      <c r="AG83" s="307"/>
      <c r="AH83" s="307">
        <v>14.921861209559758</v>
      </c>
      <c r="AI83" s="307">
        <v>16.456988002477512</v>
      </c>
      <c r="AJ83" s="307">
        <v>14.748388270980026</v>
      </c>
      <c r="AK83" s="307"/>
      <c r="AL83" s="307">
        <v>4.6069783135103632</v>
      </c>
      <c r="AM83" s="307">
        <v>2.7349441413826234</v>
      </c>
      <c r="AN83" s="307">
        <v>1.0468214735725727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Yorkshire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320.66000000000014</v>
      </c>
      <c r="C92" s="305">
        <f>SUM(C93:C101)</f>
        <v>331.8180000000001</v>
      </c>
      <c r="D92" s="305">
        <f>SUM(D93:D101)</f>
        <v>349.28199999999998</v>
      </c>
      <c r="E92" s="304"/>
      <c r="F92" s="305">
        <f>SUM(F93:F101)</f>
        <v>8.892633667383615</v>
      </c>
      <c r="G92" s="305">
        <f>SUM(G93:G101)</f>
        <v>11.678398863425805</v>
      </c>
      <c r="H92" s="305">
        <f>SUM(H93:H101)</f>
        <v>15.438950723975166</v>
      </c>
      <c r="I92" s="304"/>
      <c r="J92" s="305">
        <f>SUM(J93:J101)</f>
        <v>51.038610822072542</v>
      </c>
      <c r="K92" s="305">
        <f>SUM(K93:K101)</f>
        <v>66.655700240157131</v>
      </c>
      <c r="L92" s="305">
        <f>SUM(L93:L101)</f>
        <v>86.036359132274043</v>
      </c>
      <c r="M92" s="304"/>
      <c r="N92" s="305">
        <f>SUM(N93:N101)</f>
        <v>73.245899619966977</v>
      </c>
      <c r="O92" s="305">
        <f>SUM(O93:O101)</f>
        <v>79.860474960562087</v>
      </c>
      <c r="P92" s="305">
        <f>SUM(P93:P101)</f>
        <v>88.047833814004633</v>
      </c>
      <c r="Q92" s="304"/>
      <c r="R92" s="305">
        <f>SUM(R93:R101)</f>
        <v>26.487302618452656</v>
      </c>
      <c r="S92" s="305">
        <f>SUM(S93:S101)</f>
        <v>24.476815010130011</v>
      </c>
      <c r="T92" s="305">
        <f>SUM(T93:T101)</f>
        <v>21.884763775450256</v>
      </c>
      <c r="U92" s="304"/>
      <c r="V92" s="305">
        <f>SUM(V93:V101)</f>
        <v>12.806728802398904</v>
      </c>
      <c r="W92" s="305">
        <f>SUM(W93:W101)</f>
        <v>13.719245200768963</v>
      </c>
      <c r="X92" s="305">
        <f>SUM(X93:X101)</f>
        <v>14.541885659714142</v>
      </c>
      <c r="Y92" s="304"/>
      <c r="Z92" s="305">
        <f>SUM(Z93:Z101)</f>
        <v>72.740294542143545</v>
      </c>
      <c r="AA92" s="305">
        <f>SUM(AA93:AA101)</f>
        <v>76.007282506418363</v>
      </c>
      <c r="AB92" s="305">
        <f>SUM(AB93:AB101)</f>
        <v>85.471213119931676</v>
      </c>
      <c r="AC92" s="304"/>
      <c r="AD92" s="305">
        <f>SUM(AD93:AD101)</f>
        <v>54.149540344603359</v>
      </c>
      <c r="AE92" s="305">
        <f>SUM(AE93:AE101)</f>
        <v>44.196522423616521</v>
      </c>
      <c r="AF92" s="305">
        <f>SUM(AF93:AF101)</f>
        <v>29.994749724476129</v>
      </c>
      <c r="AG92" s="304"/>
      <c r="AH92" s="305">
        <f>SUM(AH93:AH101)</f>
        <v>17.896481212766492</v>
      </c>
      <c r="AI92" s="305">
        <f>SUM(AI93:AI101)</f>
        <v>12.491297044450194</v>
      </c>
      <c r="AJ92" s="305">
        <f>SUM(AJ93:AJ101)</f>
        <v>5.7968306554337561</v>
      </c>
      <c r="AK92" s="304"/>
      <c r="AL92" s="305">
        <f>SUM(AL93:AL101)</f>
        <v>3.4025083702120567</v>
      </c>
      <c r="AM92" s="305">
        <f>SUM(AM93:AM101)</f>
        <v>2.7322637504709917</v>
      </c>
      <c r="AN92" s="305">
        <f>SUM(AN93:AN101)</f>
        <v>2.0694133947401494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14.15627954403098</v>
      </c>
      <c r="C93" s="305">
        <f t="shared" ref="C93:D93" si="81">SUM(G93,K93,O93,S93,W93,AA93,AE93,AI93,AM93)</f>
        <v>13.68650525532664</v>
      </c>
      <c r="D93" s="305">
        <f t="shared" si="81"/>
        <v>15.431192459218204</v>
      </c>
      <c r="E93" s="304"/>
      <c r="F93" s="304">
        <v>0.23291525753924916</v>
      </c>
      <c r="G93" s="304">
        <v>0.32139998701606121</v>
      </c>
      <c r="H93" s="304">
        <v>0.48185074293599012</v>
      </c>
      <c r="I93" s="304"/>
      <c r="J93" s="304">
        <v>2.3711126014031825</v>
      </c>
      <c r="K93" s="304">
        <v>2.9424724247015059</v>
      </c>
      <c r="L93" s="304">
        <v>3.8698804189114071</v>
      </c>
      <c r="M93" s="304"/>
      <c r="N93" s="304">
        <v>4.1708116675853457</v>
      </c>
      <c r="O93" s="304">
        <v>4.1967996670375536</v>
      </c>
      <c r="P93" s="304">
        <v>4.8774262639403423</v>
      </c>
      <c r="Q93" s="304"/>
      <c r="R93" s="304">
        <v>2.3862266007539641</v>
      </c>
      <c r="S93" s="304">
        <v>2.2264817972331863</v>
      </c>
      <c r="T93" s="304">
        <v>2.3762978505562917</v>
      </c>
      <c r="U93" s="304"/>
      <c r="V93" s="304">
        <v>0.53092770338511808</v>
      </c>
      <c r="W93" s="304">
        <v>0.46247100174606887</v>
      </c>
      <c r="X93" s="304">
        <v>0.46988769144884501</v>
      </c>
      <c r="Y93" s="304"/>
      <c r="Z93" s="304">
        <v>2.6627011299293875</v>
      </c>
      <c r="AA93" s="304">
        <v>2.1617527508304235</v>
      </c>
      <c r="AB93" s="304">
        <v>2.2860305998927029</v>
      </c>
      <c r="AC93" s="304"/>
      <c r="AD93" s="304">
        <v>1.137144151307421</v>
      </c>
      <c r="AE93" s="304">
        <v>0.80771629801237033</v>
      </c>
      <c r="AF93" s="304">
        <v>0.62368624029691944</v>
      </c>
      <c r="AG93" s="304"/>
      <c r="AH93" s="304">
        <v>0.38708638791028555</v>
      </c>
      <c r="AI93" s="304">
        <v>0.2871517575270911</v>
      </c>
      <c r="AJ93" s="304">
        <v>0.19446657435792808</v>
      </c>
      <c r="AK93" s="304"/>
      <c r="AL93" s="304">
        <v>0.27735404421702492</v>
      </c>
      <c r="AM93" s="304">
        <v>0.28025957122237966</v>
      </c>
      <c r="AN93" s="304">
        <v>0.25166607687777665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115.46562468703964</v>
      </c>
      <c r="C94" s="305">
        <f t="shared" ref="C94:C101" si="83">SUM(G94,K94,O94,S94,W94,AA94,AE94,AI94,AM94)</f>
        <v>117.31056147014787</v>
      </c>
      <c r="D94" s="305">
        <f t="shared" ref="D94:D101" si="84">SUM(H94,L94,P94,T94,X94,AB94,AF94,AJ94,AN94)</f>
        <v>129.16183812109421</v>
      </c>
      <c r="E94" s="305"/>
      <c r="F94" s="304">
        <v>7.8977952698822751</v>
      </c>
      <c r="G94" s="304">
        <v>10.119865337800016</v>
      </c>
      <c r="H94" s="304">
        <v>13.091049097196009</v>
      </c>
      <c r="I94" s="304"/>
      <c r="J94" s="304">
        <v>38.605474728584554</v>
      </c>
      <c r="K94" s="304">
        <v>47.272817320836772</v>
      </c>
      <c r="L94" s="304">
        <v>58.894285766243833</v>
      </c>
      <c r="M94" s="304"/>
      <c r="N94" s="304">
        <v>39.604518898950495</v>
      </c>
      <c r="O94" s="304">
        <v>37.537505314516025</v>
      </c>
      <c r="P94" s="304">
        <v>37.873861787154674</v>
      </c>
      <c r="Q94" s="304"/>
      <c r="R94" s="304">
        <v>7.6730279081941832</v>
      </c>
      <c r="S94" s="304">
        <v>4.1166613857695493</v>
      </c>
      <c r="T94" s="304">
        <v>2.0257701866785105</v>
      </c>
      <c r="U94" s="304"/>
      <c r="V94" s="304">
        <v>2.336728530289371</v>
      </c>
      <c r="W94" s="304">
        <v>2.3260954893920904</v>
      </c>
      <c r="X94" s="304">
        <v>2.512423046822998</v>
      </c>
      <c r="Y94" s="304"/>
      <c r="Z94" s="304">
        <v>9.6029245793395983</v>
      </c>
      <c r="AA94" s="304">
        <v>8.6754135794422087</v>
      </c>
      <c r="AB94" s="304">
        <v>9.8141786253721364</v>
      </c>
      <c r="AC94" s="304"/>
      <c r="AD94" s="304">
        <v>6.031703811900762</v>
      </c>
      <c r="AE94" s="304">
        <v>4.3800464092195845</v>
      </c>
      <c r="AF94" s="304">
        <v>3.2405440233425127</v>
      </c>
      <c r="AG94" s="304"/>
      <c r="AH94" s="304">
        <v>3.2479816817521119</v>
      </c>
      <c r="AI94" s="304">
        <v>2.4595288615154027</v>
      </c>
      <c r="AJ94" s="304">
        <v>1.3959180845369117</v>
      </c>
      <c r="AK94" s="304"/>
      <c r="AL94" s="304">
        <v>0.46546927814628453</v>
      </c>
      <c r="AM94" s="304">
        <v>0.42262777165622939</v>
      </c>
      <c r="AN94" s="304">
        <v>0.31380750374660216</v>
      </c>
    </row>
    <row r="95" spans="1:40" x14ac:dyDescent="0.2">
      <c r="A95" s="13" t="str">
        <f t="shared" si="80"/>
        <v>Associate professional occupations</v>
      </c>
      <c r="B95" s="305">
        <f t="shared" si="82"/>
        <v>45.404911387061873</v>
      </c>
      <c r="C95" s="305">
        <f t="shared" si="83"/>
        <v>54.067852952054011</v>
      </c>
      <c r="D95" s="305">
        <f t="shared" si="84"/>
        <v>60.986361021783992</v>
      </c>
      <c r="E95" s="305"/>
      <c r="F95" s="304">
        <v>0.33330383180144063</v>
      </c>
      <c r="G95" s="304">
        <v>0.53788509476263346</v>
      </c>
      <c r="H95" s="304">
        <v>0.87705208891575126</v>
      </c>
      <c r="I95" s="304"/>
      <c r="J95" s="304">
        <v>4.869832424381392</v>
      </c>
      <c r="K95" s="304">
        <v>7.9403375664040201</v>
      </c>
      <c r="L95" s="304">
        <v>11.590032198076976</v>
      </c>
      <c r="M95" s="304"/>
      <c r="N95" s="304">
        <v>12.048283946181542</v>
      </c>
      <c r="O95" s="304">
        <v>16.408994517576492</v>
      </c>
      <c r="P95" s="304">
        <v>20.328284622264619</v>
      </c>
      <c r="Q95" s="304"/>
      <c r="R95" s="304">
        <v>5.1500432197232415</v>
      </c>
      <c r="S95" s="304">
        <v>5.5382105829715877</v>
      </c>
      <c r="T95" s="304">
        <v>4.502621056161983</v>
      </c>
      <c r="U95" s="304"/>
      <c r="V95" s="304">
        <v>2.3310439073230333</v>
      </c>
      <c r="W95" s="304">
        <v>2.5289640817196024</v>
      </c>
      <c r="X95" s="304">
        <v>2.8046214032734711</v>
      </c>
      <c r="Y95" s="304"/>
      <c r="Z95" s="304">
        <v>10.400264306389678</v>
      </c>
      <c r="AA95" s="304">
        <v>11.93951645209939</v>
      </c>
      <c r="AB95" s="304">
        <v>14.317301808257161</v>
      </c>
      <c r="AC95" s="304"/>
      <c r="AD95" s="304">
        <v>6.9959221771497742</v>
      </c>
      <c r="AE95" s="304">
        <v>6.5130256718818362</v>
      </c>
      <c r="AF95" s="304">
        <v>4.8878186164031829</v>
      </c>
      <c r="AG95" s="304"/>
      <c r="AH95" s="304">
        <v>2.8784676942999678</v>
      </c>
      <c r="AI95" s="304">
        <v>2.3284703544557459</v>
      </c>
      <c r="AJ95" s="304">
        <v>1.3569049917397469</v>
      </c>
      <c r="AK95" s="304"/>
      <c r="AL95" s="304">
        <v>0.39774987981180721</v>
      </c>
      <c r="AM95" s="304">
        <v>0.33244863018270077</v>
      </c>
      <c r="AN95" s="304">
        <v>0.32172423669109729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43.699789014605223</v>
      </c>
      <c r="C96" s="305">
        <f t="shared" si="83"/>
        <v>43.937388679693022</v>
      </c>
      <c r="D96" s="305">
        <f t="shared" si="84"/>
        <v>36.841255478344237</v>
      </c>
      <c r="E96" s="305"/>
      <c r="F96" s="304">
        <v>0.30837453909104418</v>
      </c>
      <c r="G96" s="304">
        <v>0.48276995572407849</v>
      </c>
      <c r="H96" s="304">
        <v>0.67388200389107411</v>
      </c>
      <c r="I96" s="304"/>
      <c r="J96" s="304">
        <v>2.3796739231445687</v>
      </c>
      <c r="K96" s="304">
        <v>3.8135778664882563</v>
      </c>
      <c r="L96" s="304">
        <v>4.6311907494592379</v>
      </c>
      <c r="M96" s="304"/>
      <c r="N96" s="304">
        <v>7.9042386417651631</v>
      </c>
      <c r="O96" s="304">
        <v>9.8214000027290016</v>
      </c>
      <c r="P96" s="304">
        <v>11.236160391786967</v>
      </c>
      <c r="Q96" s="304"/>
      <c r="R96" s="304">
        <v>3.9892715764831408</v>
      </c>
      <c r="S96" s="304">
        <v>4.8365172893399535</v>
      </c>
      <c r="T96" s="304">
        <v>5.2653973791238959</v>
      </c>
      <c r="U96" s="304"/>
      <c r="V96" s="304">
        <v>2.7401346449012296</v>
      </c>
      <c r="W96" s="304">
        <v>2.9794110126635229</v>
      </c>
      <c r="X96" s="304">
        <v>2.9656495457945242</v>
      </c>
      <c r="Y96" s="304"/>
      <c r="Z96" s="304">
        <v>11.157178480239372</v>
      </c>
      <c r="AA96" s="304">
        <v>11.564852270086831</v>
      </c>
      <c r="AB96" s="304">
        <v>8.9621614254578876</v>
      </c>
      <c r="AC96" s="304"/>
      <c r="AD96" s="304">
        <v>9.8451866495957709</v>
      </c>
      <c r="AE96" s="304">
        <v>7.3674926834062235</v>
      </c>
      <c r="AF96" s="304">
        <v>2.6040621169101099</v>
      </c>
      <c r="AG96" s="304"/>
      <c r="AH96" s="304">
        <v>4.7564272460980295</v>
      </c>
      <c r="AI96" s="304">
        <v>2.6951481356490881</v>
      </c>
      <c r="AJ96" s="304">
        <v>0.41472558878662852</v>
      </c>
      <c r="AK96" s="304"/>
      <c r="AL96" s="304">
        <v>0.6193033132869149</v>
      </c>
      <c r="AM96" s="304">
        <v>0.37621946360605824</v>
      </c>
      <c r="AN96" s="304">
        <v>8.8026277133915837E-2</v>
      </c>
    </row>
    <row r="97" spans="1:40" x14ac:dyDescent="0.2">
      <c r="A97" s="13" t="str">
        <f t="shared" si="80"/>
        <v>Skilled trades occupations</v>
      </c>
      <c r="B97" s="305">
        <f t="shared" si="82"/>
        <v>3.697784145850922</v>
      </c>
      <c r="C97" s="305">
        <f t="shared" si="83"/>
        <v>3.5397458232615389</v>
      </c>
      <c r="D97" s="305">
        <f t="shared" si="84"/>
        <v>3.067639478917167</v>
      </c>
      <c r="E97" s="304"/>
      <c r="F97" s="304">
        <v>2.5124751887708883E-2</v>
      </c>
      <c r="G97" s="304">
        <v>4.2366100132163929E-2</v>
      </c>
      <c r="H97" s="304">
        <v>5.6482688539001159E-2</v>
      </c>
      <c r="I97" s="304"/>
      <c r="J97" s="304">
        <v>6.9385154807917848E-2</v>
      </c>
      <c r="K97" s="304">
        <v>0.11554917709165997</v>
      </c>
      <c r="L97" s="304">
        <v>0.15853609560208518</v>
      </c>
      <c r="M97" s="304"/>
      <c r="N97" s="304">
        <v>0.36854977630822167</v>
      </c>
      <c r="O97" s="304">
        <v>0.45456094535352226</v>
      </c>
      <c r="P97" s="304">
        <v>0.47618526374604875</v>
      </c>
      <c r="Q97" s="304"/>
      <c r="R97" s="304">
        <v>0.17291398434899635</v>
      </c>
      <c r="S97" s="304">
        <v>0.2081265598050008</v>
      </c>
      <c r="T97" s="304">
        <v>0.26481062199491834</v>
      </c>
      <c r="U97" s="304"/>
      <c r="V97" s="304">
        <v>0.12692586485023982</v>
      </c>
      <c r="W97" s="304">
        <v>0.15108779557966928</v>
      </c>
      <c r="X97" s="304">
        <v>0.17796509080965822</v>
      </c>
      <c r="Y97" s="304"/>
      <c r="Z97" s="304">
        <v>0.9131541141408297</v>
      </c>
      <c r="AA97" s="304">
        <v>0.80129326410263135</v>
      </c>
      <c r="AB97" s="304">
        <v>0.7340499681645315</v>
      </c>
      <c r="AC97" s="304"/>
      <c r="AD97" s="304">
        <v>1.2739247806295533</v>
      </c>
      <c r="AE97" s="304">
        <v>1.0753335915980953</v>
      </c>
      <c r="AF97" s="304">
        <v>0.63101736217968674</v>
      </c>
      <c r="AG97" s="304"/>
      <c r="AH97" s="304">
        <v>0.58705568129304531</v>
      </c>
      <c r="AI97" s="304">
        <v>0.54679522370704658</v>
      </c>
      <c r="AJ97" s="304">
        <v>0.47354452200718006</v>
      </c>
      <c r="AK97" s="304"/>
      <c r="AL97" s="304">
        <v>0.16075003758440926</v>
      </c>
      <c r="AM97" s="304">
        <v>0.14463316589174957</v>
      </c>
      <c r="AN97" s="304">
        <v>9.5047865874057225E-2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80.516146016966246</v>
      </c>
      <c r="C98" s="305">
        <f t="shared" si="83"/>
        <v>82.653996582804695</v>
      </c>
      <c r="D98" s="305">
        <f t="shared" si="84"/>
        <v>89.271001711769543</v>
      </c>
      <c r="E98" s="304"/>
      <c r="F98" s="304">
        <v>4.0257722057391865E-2</v>
      </c>
      <c r="G98" s="304">
        <v>7.0821816279454414E-2</v>
      </c>
      <c r="H98" s="304">
        <v>0.10661022191426771</v>
      </c>
      <c r="I98" s="304"/>
      <c r="J98" s="304">
        <v>2.2490549501063941</v>
      </c>
      <c r="K98" s="304">
        <v>3.8014429854989289</v>
      </c>
      <c r="L98" s="304">
        <v>5.9177604262569741</v>
      </c>
      <c r="M98" s="304"/>
      <c r="N98" s="304">
        <v>7.6177660720496796</v>
      </c>
      <c r="O98" s="304">
        <v>9.548146193645934</v>
      </c>
      <c r="P98" s="304">
        <v>11.068848379402395</v>
      </c>
      <c r="Q98" s="304"/>
      <c r="R98" s="304">
        <v>6.1337196806716259</v>
      </c>
      <c r="S98" s="304">
        <v>6.2198486137515241</v>
      </c>
      <c r="T98" s="304">
        <v>5.7057414568967948</v>
      </c>
      <c r="U98" s="304"/>
      <c r="V98" s="304">
        <v>3.9413644436427293</v>
      </c>
      <c r="W98" s="304">
        <v>4.294235757675593</v>
      </c>
      <c r="X98" s="304">
        <v>4.4610535047422761</v>
      </c>
      <c r="Y98" s="304"/>
      <c r="Z98" s="304">
        <v>34.001311302746231</v>
      </c>
      <c r="AA98" s="304">
        <v>37.116051676322307</v>
      </c>
      <c r="AB98" s="304">
        <v>45.74589710820409</v>
      </c>
      <c r="AC98" s="304"/>
      <c r="AD98" s="304">
        <v>23.547024018105116</v>
      </c>
      <c r="AE98" s="304">
        <v>19.679482137275702</v>
      </c>
      <c r="AF98" s="304">
        <v>14.994239609808568</v>
      </c>
      <c r="AG98" s="304"/>
      <c r="AH98" s="304">
        <v>2.5634510476453283</v>
      </c>
      <c r="AI98" s="304">
        <v>1.5180415850018842</v>
      </c>
      <c r="AJ98" s="304">
        <v>0.94608065901297456</v>
      </c>
      <c r="AK98" s="304"/>
      <c r="AL98" s="304">
        <v>0.42219677994173838</v>
      </c>
      <c r="AM98" s="304">
        <v>0.40592581735335814</v>
      </c>
      <c r="AN98" s="304">
        <v>0.32477034553119255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4.4054464367422899</v>
      </c>
      <c r="C99" s="305">
        <f t="shared" si="83"/>
        <v>4.8169459137271584</v>
      </c>
      <c r="D99" s="305">
        <f>SUM(H99,L99,P99,T99,X99,AB99,AF99,AJ99,AN99)</f>
        <v>4.936604692009996</v>
      </c>
      <c r="E99" s="304"/>
      <c r="F99" s="304">
        <v>2.347442792865868E-2</v>
      </c>
      <c r="G99" s="304">
        <v>4.0769487392161186E-2</v>
      </c>
      <c r="H99" s="304">
        <v>5.4365663288118669E-2</v>
      </c>
      <c r="I99" s="304"/>
      <c r="J99" s="304">
        <v>0.34076495034418963</v>
      </c>
      <c r="K99" s="304">
        <v>0.52614509184529945</v>
      </c>
      <c r="L99" s="304">
        <v>0.66728065808090853</v>
      </c>
      <c r="M99" s="304"/>
      <c r="N99" s="304">
        <v>0.91757289975013046</v>
      </c>
      <c r="O99" s="304">
        <v>1.1158337229474307</v>
      </c>
      <c r="P99" s="304">
        <v>1.2341957643698593</v>
      </c>
      <c r="Q99" s="304"/>
      <c r="R99" s="304">
        <v>0.48956968437019072</v>
      </c>
      <c r="S99" s="304">
        <v>0.49307892511020029</v>
      </c>
      <c r="T99" s="304">
        <v>0.49380040295466038</v>
      </c>
      <c r="U99" s="304"/>
      <c r="V99" s="304">
        <v>0.31062969179047845</v>
      </c>
      <c r="W99" s="304">
        <v>0.37298436322913164</v>
      </c>
      <c r="X99" s="304">
        <v>0.40551717530697579</v>
      </c>
      <c r="Y99" s="304"/>
      <c r="Z99" s="304">
        <v>1.1157641926980684</v>
      </c>
      <c r="AA99" s="304">
        <v>1.1865107677279145</v>
      </c>
      <c r="AB99" s="304">
        <v>1.3268564240924079</v>
      </c>
      <c r="AC99" s="304"/>
      <c r="AD99" s="304">
        <v>0.86168226536323189</v>
      </c>
      <c r="AE99" s="304">
        <v>0.74146707032296078</v>
      </c>
      <c r="AF99" s="304">
        <v>0.50472646662513476</v>
      </c>
      <c r="AG99" s="304"/>
      <c r="AH99" s="304">
        <v>0.23514554652124831</v>
      </c>
      <c r="AI99" s="304">
        <v>0.20246752206324356</v>
      </c>
      <c r="AJ99" s="304">
        <v>0.11476883256826328</v>
      </c>
      <c r="AK99" s="304"/>
      <c r="AL99" s="304">
        <v>0.11084277797609436</v>
      </c>
      <c r="AM99" s="304">
        <v>0.13768896308881673</v>
      </c>
      <c r="AN99" s="304">
        <v>0.13509330472366818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2.9920011281740946</v>
      </c>
      <c r="C100" s="305">
        <f t="shared" si="83"/>
        <v>3.317217058349291</v>
      </c>
      <c r="D100" s="305">
        <f t="shared" si="84"/>
        <v>2.8487960625950284</v>
      </c>
      <c r="E100" s="304"/>
      <c r="F100" s="304">
        <v>2.4807754413236759E-2</v>
      </c>
      <c r="G100" s="304">
        <v>5.3653137064617711E-2</v>
      </c>
      <c r="H100" s="304">
        <v>8.7945018776981396E-2</v>
      </c>
      <c r="I100" s="304"/>
      <c r="J100" s="304">
        <v>5.1189251217256364E-2</v>
      </c>
      <c r="K100" s="304">
        <v>9.9123062366036768E-2</v>
      </c>
      <c r="L100" s="304">
        <v>0.11373021179657296</v>
      </c>
      <c r="M100" s="304"/>
      <c r="N100" s="304">
        <v>0.21665087474846942</v>
      </c>
      <c r="O100" s="304">
        <v>0.30436853361691785</v>
      </c>
      <c r="P100" s="304">
        <v>0.37876861725188748</v>
      </c>
      <c r="Q100" s="304"/>
      <c r="R100" s="304">
        <v>0.1385267960550717</v>
      </c>
      <c r="S100" s="304">
        <v>0.21771232902072424</v>
      </c>
      <c r="T100" s="304">
        <v>0.30379751444089675</v>
      </c>
      <c r="U100" s="304"/>
      <c r="V100" s="304">
        <v>0.22840518199736942</v>
      </c>
      <c r="W100" s="304">
        <v>0.29585798975912242</v>
      </c>
      <c r="X100" s="304">
        <v>0.38059369704894186</v>
      </c>
      <c r="Y100" s="304"/>
      <c r="Z100" s="304">
        <v>0.80232159111182022</v>
      </c>
      <c r="AA100" s="304">
        <v>0.83109675432392838</v>
      </c>
      <c r="AB100" s="304">
        <v>0.8416797801167899</v>
      </c>
      <c r="AC100" s="304"/>
      <c r="AD100" s="304">
        <v>0.60673175382443689</v>
      </c>
      <c r="AE100" s="304">
        <v>0.64447727890099105</v>
      </c>
      <c r="AF100" s="304">
        <v>0.25861227208137127</v>
      </c>
      <c r="AG100" s="304"/>
      <c r="AH100" s="304">
        <v>0.76336835096047129</v>
      </c>
      <c r="AI100" s="304">
        <v>0.70925174849156525</v>
      </c>
      <c r="AJ100" s="304">
        <v>0.3491505499892727</v>
      </c>
      <c r="AK100" s="304"/>
      <c r="AL100" s="304">
        <v>0.15999957384596286</v>
      </c>
      <c r="AM100" s="304">
        <v>0.1616762248053874</v>
      </c>
      <c r="AN100" s="304">
        <v>0.13451840109231428</v>
      </c>
    </row>
    <row r="101" spans="1:40" x14ac:dyDescent="0.2">
      <c r="A101" s="39" t="str">
        <f t="shared" si="80"/>
        <v>Elementary occupations</v>
      </c>
      <c r="B101" s="307">
        <f t="shared" si="82"/>
        <v>10.322017639528918</v>
      </c>
      <c r="C101" s="307">
        <f t="shared" si="83"/>
        <v>8.4877862646358633</v>
      </c>
      <c r="D101" s="307">
        <f t="shared" si="84"/>
        <v>6.737310974267575</v>
      </c>
      <c r="E101" s="307"/>
      <c r="F101" s="307">
        <v>6.580112782608661E-3</v>
      </c>
      <c r="G101" s="307">
        <v>8.8679472546158503E-3</v>
      </c>
      <c r="H101" s="307">
        <v>9.7131985179707923E-3</v>
      </c>
      <c r="I101" s="307"/>
      <c r="J101" s="307">
        <v>0.1021228380830904</v>
      </c>
      <c r="K101" s="307">
        <v>0.14423474492465907</v>
      </c>
      <c r="L101" s="307">
        <v>0.19366260784604203</v>
      </c>
      <c r="M101" s="307"/>
      <c r="N101" s="307">
        <v>0.39750684262793917</v>
      </c>
      <c r="O101" s="307">
        <v>0.47286606313920831</v>
      </c>
      <c r="P101" s="307">
        <v>0.57410272408782981</v>
      </c>
      <c r="Q101" s="307"/>
      <c r="R101" s="307">
        <v>0.35400316785224628</v>
      </c>
      <c r="S101" s="307">
        <v>0.62017752712828311</v>
      </c>
      <c r="T101" s="307">
        <v>0.94652730664230222</v>
      </c>
      <c r="U101" s="307"/>
      <c r="V101" s="307">
        <v>0.26056883421933558</v>
      </c>
      <c r="W101" s="307">
        <v>0.30813770900416099</v>
      </c>
      <c r="X101" s="307">
        <v>0.36417450446645078</v>
      </c>
      <c r="Y101" s="307"/>
      <c r="Z101" s="307">
        <v>2.0846748455485673</v>
      </c>
      <c r="AA101" s="307">
        <v>1.7307949914827361</v>
      </c>
      <c r="AB101" s="307">
        <v>1.443057380373963</v>
      </c>
      <c r="AC101" s="307"/>
      <c r="AD101" s="307">
        <v>3.8502207367273042</v>
      </c>
      <c r="AE101" s="307">
        <v>2.9874812829987598</v>
      </c>
      <c r="AF101" s="307">
        <v>2.2500430168286409</v>
      </c>
      <c r="AG101" s="307"/>
      <c r="AH101" s="307">
        <v>2.4774975762860052</v>
      </c>
      <c r="AI101" s="307">
        <v>1.7444418560391273</v>
      </c>
      <c r="AJ101" s="307">
        <v>0.55127085243485052</v>
      </c>
      <c r="AK101" s="307"/>
      <c r="AL101" s="307">
        <v>0.78884268540181979</v>
      </c>
      <c r="AM101" s="307">
        <v>0.47078414266431179</v>
      </c>
      <c r="AN101" s="307">
        <v>0.40475938306952547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Yorkshire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Yorkshire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Yorkshire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Yorkshire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Yorkshire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Yorkshire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Yorkshire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Yorkshire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Yorkshire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0.83698466920870085</v>
      </c>
      <c r="C8" s="69">
        <v>1.052352371510761</v>
      </c>
      <c r="D8" s="69">
        <v>0.99664539039755318</v>
      </c>
      <c r="E8" s="69">
        <v>1.2589255063941478</v>
      </c>
      <c r="F8" s="69">
        <v>1.740206346491953</v>
      </c>
      <c r="G8" s="10"/>
      <c r="H8" s="69">
        <f>F8-D8</f>
        <v>0.74356095609439987</v>
      </c>
      <c r="I8" s="69">
        <f>'RD T1'!E36</f>
        <v>0.80284049987852735</v>
      </c>
      <c r="J8" s="69">
        <f>SUM(H8:I8)</f>
        <v>1.5464014559729273</v>
      </c>
      <c r="L8" t="str">
        <f>A8</f>
        <v>11 Corporate managers and directors</v>
      </c>
      <c r="M8" s="69">
        <v>7.3612044637200063</v>
      </c>
      <c r="N8" s="69">
        <v>9.6892876520000826</v>
      </c>
      <c r="O8" s="69">
        <v>9.1670322717901005</v>
      </c>
      <c r="P8" s="69">
        <v>11.331453585048223</v>
      </c>
      <c r="Q8" s="69">
        <v>15.527007709660774</v>
      </c>
      <c r="R8" s="10"/>
      <c r="S8" s="69">
        <f>Q8-O8</f>
        <v>6.3599754378706734</v>
      </c>
      <c r="T8" s="69">
        <f>'RD T1'!E65</f>
        <v>7.3687802595005643</v>
      </c>
      <c r="U8" s="69">
        <f>SUM(S8:T8)</f>
        <v>13.728755697371238</v>
      </c>
      <c r="W8" t="str">
        <f>A8</f>
        <v>11 Corporate managers and directors</v>
      </c>
      <c r="X8" s="69">
        <v>17.749789564128296</v>
      </c>
      <c r="Y8" s="69">
        <v>22.243408337615822</v>
      </c>
      <c r="Z8" s="69">
        <v>23.187256258555593</v>
      </c>
      <c r="AA8" s="69">
        <v>22.844195477165496</v>
      </c>
      <c r="AB8" s="69">
        <v>26.854442510850667</v>
      </c>
      <c r="AC8" s="69"/>
      <c r="AD8" s="69">
        <f>AB8-Z8</f>
        <v>3.6671862522950747</v>
      </c>
      <c r="AE8" s="69">
        <f>'RD T1'!E94</f>
        <v>14.355672153648987</v>
      </c>
      <c r="AF8" s="69">
        <f>SUM(AD8:AE8)</f>
        <v>18.022858405944064</v>
      </c>
      <c r="AH8" t="str">
        <f>L8</f>
        <v>11 Corporate managers and directors</v>
      </c>
      <c r="AI8" s="69">
        <v>3.7230145285424907</v>
      </c>
      <c r="AJ8" s="69">
        <v>4.2272743553028356</v>
      </c>
      <c r="AK8" s="69">
        <v>4.6176347907985003</v>
      </c>
      <c r="AL8" s="69">
        <v>4.2631506045438803</v>
      </c>
      <c r="AM8" s="69">
        <v>4.6332030745738999</v>
      </c>
      <c r="AN8" s="69"/>
      <c r="AO8" s="69">
        <f>AM8-AK8</f>
        <v>1.5568283775399649E-2</v>
      </c>
      <c r="AP8" s="69">
        <f>'RD T1'!E123</f>
        <v>2.3917938031683765</v>
      </c>
      <c r="AQ8" s="69">
        <f>SUM(AO8:AP8)</f>
        <v>2.4073620869437762</v>
      </c>
      <c r="AS8" t="str">
        <f>W8</f>
        <v>11 Corporate managers and directors</v>
      </c>
      <c r="AT8" s="69">
        <v>5.1131116672930395</v>
      </c>
      <c r="AU8" s="69">
        <v>5.9179976494339144</v>
      </c>
      <c r="AV8" s="69">
        <v>6.4452623039634496</v>
      </c>
      <c r="AW8" s="69">
        <v>5.8816561345040768</v>
      </c>
      <c r="AX8" s="69">
        <v>6.56502258472851</v>
      </c>
      <c r="AY8" s="69"/>
      <c r="AZ8" s="69">
        <f>AX8-AV8</f>
        <v>0.1197602807650604</v>
      </c>
      <c r="BA8" s="69">
        <f>'RD T1'!E152</f>
        <v>3.3836494781180169</v>
      </c>
      <c r="BB8" s="69">
        <f>SUM(AZ8:BA8)</f>
        <v>3.5034097588830773</v>
      </c>
      <c r="BD8" t="str">
        <f>AH8</f>
        <v>11 Corporate managers and directors</v>
      </c>
      <c r="BE8" s="69">
        <v>13.201849518752669</v>
      </c>
      <c r="BF8" s="69">
        <v>15.765567125431531</v>
      </c>
      <c r="BG8" s="69">
        <v>18.85579098022604</v>
      </c>
      <c r="BH8" s="69">
        <v>14.653165773557971</v>
      </c>
      <c r="BI8" s="69">
        <v>15.975420254498019</v>
      </c>
      <c r="BJ8" s="69"/>
      <c r="BK8" s="69">
        <f>BI8-BG8</f>
        <v>-2.8803707257280209</v>
      </c>
      <c r="BL8" s="69">
        <f>'RD T1'!E181</f>
        <v>6.7049988403069438</v>
      </c>
      <c r="BM8" s="69">
        <f>SUM(BK8:BL8)</f>
        <v>3.8246281145789229</v>
      </c>
      <c r="BO8" t="str">
        <f>AS8</f>
        <v>11 Corporate managers and directors</v>
      </c>
      <c r="BP8" s="69">
        <v>10.606521065672014</v>
      </c>
      <c r="BQ8" s="69">
        <v>11.417325578958216</v>
      </c>
      <c r="BR8" s="69">
        <v>13.030041663745594</v>
      </c>
      <c r="BS8" s="69">
        <v>9.1155061365650987</v>
      </c>
      <c r="BT8" s="69">
        <v>6.9318167546357428</v>
      </c>
      <c r="BU8" s="69"/>
      <c r="BV8" s="69">
        <f>BT8-BR8</f>
        <v>-6.0982249091098515</v>
      </c>
      <c r="BW8" s="69">
        <f>'RD T1'!E210</f>
        <v>3.9056885012953537</v>
      </c>
      <c r="BX8" s="69">
        <f>SUM(BV8:BW8)</f>
        <v>-2.1925364078144978</v>
      </c>
      <c r="BZ8" t="str">
        <f>BD8</f>
        <v>11 Corporate managers and directors</v>
      </c>
      <c r="CA8" s="69">
        <v>7.768364213015162</v>
      </c>
      <c r="CB8" s="69">
        <v>8.264059591210172</v>
      </c>
      <c r="CC8" s="69">
        <v>8.6661004816861187</v>
      </c>
      <c r="CD8" s="69">
        <v>6.922288471029912</v>
      </c>
      <c r="CE8" s="69">
        <v>4.891687781314495</v>
      </c>
      <c r="CF8" s="69"/>
      <c r="CG8" s="69">
        <f>CE8-CC8</f>
        <v>-3.7744127003716237</v>
      </c>
      <c r="CH8" s="69">
        <f>'RD T1'!E239</f>
        <v>2.6395746844849728</v>
      </c>
      <c r="CI8" s="69">
        <f>SUM(CG8:CH8)</f>
        <v>-1.1348380158866509</v>
      </c>
      <c r="CK8" t="str">
        <f>BO8</f>
        <v>11 Corporate managers and directors</v>
      </c>
      <c r="CL8" s="69">
        <v>1.7513560367162895</v>
      </c>
      <c r="CM8" s="69">
        <v>2.1221687301656251</v>
      </c>
      <c r="CN8" s="69">
        <v>1.6904573122020661</v>
      </c>
      <c r="CO8" s="69">
        <v>1.355469280516695</v>
      </c>
      <c r="CP8" s="69">
        <v>1.0930360990903492</v>
      </c>
      <c r="CQ8" s="69"/>
      <c r="CR8" s="69">
        <f>CP8-CN8</f>
        <v>-0.59742121311171692</v>
      </c>
      <c r="CS8" s="69">
        <f>'RD T1'!E268</f>
        <v>0.47061709508548233</v>
      </c>
      <c r="CT8" s="69">
        <f>SUM(CR8:CS8)</f>
        <v>-0.12680411802623459</v>
      </c>
    </row>
    <row r="9" spans="1:98" x14ac:dyDescent="0.2">
      <c r="A9" s="10" t="str">
        <f>name!D5</f>
        <v>12 Other managers and proprietors</v>
      </c>
      <c r="B9" s="69">
        <v>0.3647650377671916</v>
      </c>
      <c r="C9" s="69">
        <v>0.43606958892270981</v>
      </c>
      <c r="D9" s="69">
        <v>0.42502088017669515</v>
      </c>
      <c r="E9" s="69">
        <v>0.60344377306684882</v>
      </c>
      <c r="F9" s="69">
        <v>0.86893395935761075</v>
      </c>
      <c r="H9" s="69">
        <f t="shared" ref="H9:H32" si="26">F9-D9</f>
        <v>0.4439130791809156</v>
      </c>
      <c r="I9" s="69">
        <f>'RD T1'!E37</f>
        <v>0.45055720491070261</v>
      </c>
      <c r="J9" s="69">
        <f t="shared" ref="J9:J32" si="27">SUM(H9:I9)</f>
        <v>0.89447028409161822</v>
      </c>
      <c r="L9" t="str">
        <f t="shared" ref="L9:L32" si="28">A9</f>
        <v>12 Other managers and proprietors</v>
      </c>
      <c r="M9" s="69">
        <v>2.8887764421478375</v>
      </c>
      <c r="N9" s="69">
        <v>3.6029216513439684</v>
      </c>
      <c r="O9" s="69">
        <v>3.3500719847660765</v>
      </c>
      <c r="P9" s="69">
        <v>4.6570003954648156</v>
      </c>
      <c r="Q9" s="69">
        <v>6.87938550645503</v>
      </c>
      <c r="S9" s="69">
        <f t="shared" ref="S9:S35" si="29">Q9-O9</f>
        <v>3.5293135216889535</v>
      </c>
      <c r="T9" s="69">
        <f>'RD T1'!E66</f>
        <v>3.4110940029296293</v>
      </c>
      <c r="U9" s="69">
        <f t="shared" ref="U9:U32" si="30">SUM(S9:T9)</f>
        <v>6.9404075246185828</v>
      </c>
      <c r="W9" t="str">
        <f t="shared" ref="W9:W32" si="31">A9</f>
        <v>12 Other managers and proprietors</v>
      </c>
      <c r="X9" s="69">
        <v>6.8509693402646112</v>
      </c>
      <c r="Y9" s="69">
        <v>7.8105538141866075</v>
      </c>
      <c r="Z9" s="69">
        <v>7.9086302459710254</v>
      </c>
      <c r="AA9" s="69">
        <v>8.9066681571488555</v>
      </c>
      <c r="AB9" s="69">
        <v>11.203496479081506</v>
      </c>
      <c r="AC9" s="69"/>
      <c r="AD9" s="69">
        <f t="shared" ref="AD9:AD32" si="32">AB9-Z9</f>
        <v>3.294866233110481</v>
      </c>
      <c r="AE9" s="69">
        <f>'RD T1'!E95</f>
        <v>6.1507372640027143</v>
      </c>
      <c r="AF9" s="69">
        <f t="shared" ref="AF9:AF32" si="33">SUM(AD9:AE9)</f>
        <v>9.4456034971131952</v>
      </c>
      <c r="AH9" t="str">
        <f t="shared" ref="AH9:AH32" si="34">L9</f>
        <v>12 Other managers and proprietors</v>
      </c>
      <c r="AI9" s="69">
        <v>1.9910708125074486</v>
      </c>
      <c r="AJ9" s="69">
        <v>2.2684346739125196</v>
      </c>
      <c r="AK9" s="69">
        <v>2.4224780031134907</v>
      </c>
      <c r="AL9" s="69">
        <v>2.4952273286398303</v>
      </c>
      <c r="AM9" s="69">
        <v>3.0559215654394025</v>
      </c>
      <c r="AN9" s="69"/>
      <c r="AO9" s="69">
        <f t="shared" ref="AO9:AO32" si="35">AM9-AK9</f>
        <v>0.63344356232591181</v>
      </c>
      <c r="AP9" s="69">
        <f>'RD T1'!E124</f>
        <v>1.7072884648816524</v>
      </c>
      <c r="AQ9" s="69">
        <f t="shared" ref="AQ9:AQ32" si="36">SUM(AO9:AP9)</f>
        <v>2.3407320272075642</v>
      </c>
      <c r="AS9" t="str">
        <f t="shared" ref="AS9:AS32" si="37">W9</f>
        <v>12 Other managers and proprietors</v>
      </c>
      <c r="AT9" s="69">
        <v>2.2051612595759171</v>
      </c>
      <c r="AU9" s="69">
        <v>2.4399550069493769</v>
      </c>
      <c r="AV9" s="69">
        <v>2.4738446911840373</v>
      </c>
      <c r="AW9" s="69">
        <v>2.7907872649783703</v>
      </c>
      <c r="AX9" s="69">
        <v>3.3870242848273358</v>
      </c>
      <c r="AY9" s="69"/>
      <c r="AZ9" s="69">
        <f t="shared" ref="AZ9:AZ32" si="38">AX9-AV9</f>
        <v>0.91317959364329848</v>
      </c>
      <c r="BA9" s="69">
        <f>'RD T1'!E153</f>
        <v>1.7700519573112723</v>
      </c>
      <c r="BB9" s="69">
        <f t="shared" ref="BB9:BB32" si="39">SUM(AZ9:BA9)</f>
        <v>2.683231550954571</v>
      </c>
      <c r="BD9" t="str">
        <f t="shared" ref="BD9:BD32" si="40">AH9</f>
        <v>12 Other managers and proprietors</v>
      </c>
      <c r="BE9" s="69">
        <v>6.6874795295329426</v>
      </c>
      <c r="BF9" s="69">
        <v>6.9480429685664404</v>
      </c>
      <c r="BG9" s="69">
        <v>7.9947301740103507</v>
      </c>
      <c r="BH9" s="69">
        <v>6.935542038307136</v>
      </c>
      <c r="BI9" s="69">
        <v>7.5588785234257552</v>
      </c>
      <c r="BJ9" s="69"/>
      <c r="BK9" s="69">
        <f t="shared" ref="BK9:BK32" si="41">BI9-BG9</f>
        <v>-0.43585165058459552</v>
      </c>
      <c r="BL9" s="69">
        <f>'RD T1'!E182</f>
        <v>3.3027850252236788</v>
      </c>
      <c r="BM9" s="69">
        <f t="shared" ref="BM9:BM32" si="42">SUM(BK9:BL9)</f>
        <v>2.8669333746390833</v>
      </c>
      <c r="BO9" t="str">
        <f t="shared" ref="BO9:BO32" si="43">AS9</f>
        <v>12 Other managers and proprietors</v>
      </c>
      <c r="BP9" s="69">
        <v>6.8831203743488105</v>
      </c>
      <c r="BQ9" s="69">
        <v>7.0994864356587515</v>
      </c>
      <c r="BR9" s="69">
        <v>7.7448417746687905</v>
      </c>
      <c r="BS9" s="69">
        <v>6.4580859303213964</v>
      </c>
      <c r="BT9" s="69">
        <v>5.5776905225119888</v>
      </c>
      <c r="BU9" s="69"/>
      <c r="BV9" s="69">
        <f t="shared" ref="BV9:BV32" si="44">BT9-BR9</f>
        <v>-2.1671512521568017</v>
      </c>
      <c r="BW9" s="69">
        <f>'RD T1'!E211</f>
        <v>3.3691745459916826</v>
      </c>
      <c r="BX9" s="69">
        <f t="shared" ref="BX9:BX32" si="45">SUM(BV9:BW9)</f>
        <v>1.2020232938348809</v>
      </c>
      <c r="BZ9" t="str">
        <f t="shared" ref="BZ9:BZ32" si="46">BD9</f>
        <v>12 Other managers and proprietors</v>
      </c>
      <c r="CA9" s="69">
        <v>4.9564258883191163</v>
      </c>
      <c r="CB9" s="69">
        <v>4.9429990337483289</v>
      </c>
      <c r="CC9" s="69">
        <v>4.5964292749207463</v>
      </c>
      <c r="CD9" s="69">
        <v>3.9740186297322477</v>
      </c>
      <c r="CE9" s="69">
        <v>2.8355510587302777</v>
      </c>
      <c r="CF9" s="69"/>
      <c r="CG9" s="69">
        <f t="shared" ref="CG9:CG32" si="47">CE9-CC9</f>
        <v>-1.7608782161904686</v>
      </c>
      <c r="CH9" s="69">
        <f>'RD T1'!E240</f>
        <v>1.5706160536500702</v>
      </c>
      <c r="CI9" s="69">
        <f t="shared" ref="CI9:CI32" si="48">SUM(CG9:CH9)</f>
        <v>-0.19026216254039841</v>
      </c>
      <c r="CK9" t="str">
        <f t="shared" ref="CK9:CK32" si="49">BO9</f>
        <v>12 Other managers and proprietors</v>
      </c>
      <c r="CL9" s="69">
        <v>1.8904978709067957</v>
      </c>
      <c r="CM9" s="69">
        <v>1.9469584920798004</v>
      </c>
      <c r="CN9" s="69">
        <v>1.5155293651115547</v>
      </c>
      <c r="CO9" s="69">
        <v>1.3794459829032908</v>
      </c>
      <c r="CP9" s="69">
        <v>1.0629291909199368</v>
      </c>
      <c r="CQ9" s="69"/>
      <c r="CR9" s="69">
        <f t="shared" ref="CR9:CR32" si="50">CP9-CN9</f>
        <v>-0.45260017419161791</v>
      </c>
      <c r="CS9" s="69">
        <f>'RD T1'!E269</f>
        <v>0.49016941195598596</v>
      </c>
      <c r="CT9" s="69">
        <f t="shared" ref="CT9:CT32" si="51">SUM(CR9:CS9)</f>
        <v>3.7569237764368046E-2</v>
      </c>
    </row>
    <row r="10" spans="1:98" x14ac:dyDescent="0.2">
      <c r="A10" s="10" t="str">
        <f>name!D6</f>
        <v>21 Science, research, engineering and technology professionals</v>
      </c>
      <c r="B10" s="69">
        <v>2.419794427414006</v>
      </c>
      <c r="C10" s="69">
        <v>2.9808329396824531</v>
      </c>
      <c r="D10" s="69">
        <v>2.8941972864200656</v>
      </c>
      <c r="E10" s="69">
        <v>4.3811103730183847</v>
      </c>
      <c r="F10" s="69">
        <v>5.7958978152314709</v>
      </c>
      <c r="G10" s="11"/>
      <c r="H10" s="69">
        <f t="shared" si="26"/>
        <v>2.9017005288114053</v>
      </c>
      <c r="I10" s="69">
        <f>'RD T1'!E38</f>
        <v>1.9680877897748401</v>
      </c>
      <c r="J10" s="69">
        <f t="shared" si="27"/>
        <v>4.8697883185862452</v>
      </c>
      <c r="L10" t="str">
        <f t="shared" si="28"/>
        <v>21 Science, research, engineering and technology professionals</v>
      </c>
      <c r="M10" s="69">
        <v>9.0981824482341978</v>
      </c>
      <c r="N10" s="69">
        <v>12.0852121038116</v>
      </c>
      <c r="O10" s="69">
        <v>11.664398844359958</v>
      </c>
      <c r="P10" s="69">
        <v>18.879841618405809</v>
      </c>
      <c r="Q10" s="69">
        <v>25.710674617409172</v>
      </c>
      <c r="R10" s="11"/>
      <c r="S10" s="69">
        <f t="shared" si="29"/>
        <v>14.046275773049214</v>
      </c>
      <c r="T10" s="69">
        <f>'RD T1'!E67</f>
        <v>8.943303225702472</v>
      </c>
      <c r="U10" s="69">
        <f t="shared" si="30"/>
        <v>22.989578998751686</v>
      </c>
      <c r="W10" t="str">
        <f t="shared" si="31"/>
        <v>21 Science, research, engineering and technology professionals</v>
      </c>
      <c r="X10" s="69">
        <v>16.646012512432513</v>
      </c>
      <c r="Y10" s="69">
        <v>20.007641932981301</v>
      </c>
      <c r="Z10" s="69">
        <v>21.204065645461831</v>
      </c>
      <c r="AA10" s="69">
        <v>26.05241585012422</v>
      </c>
      <c r="AB10" s="69">
        <v>29.889207571425086</v>
      </c>
      <c r="AC10" s="69"/>
      <c r="AD10" s="69">
        <f t="shared" si="32"/>
        <v>8.6851419259632543</v>
      </c>
      <c r="AE10" s="69">
        <f>'RD T1'!E96</f>
        <v>10.718514494355812</v>
      </c>
      <c r="AF10" s="69">
        <f t="shared" si="33"/>
        <v>19.403656420319066</v>
      </c>
      <c r="AH10" t="str">
        <f t="shared" si="34"/>
        <v>21 Science, research, engineering and technology professionals</v>
      </c>
      <c r="AI10" s="69">
        <v>1.7724070606840412</v>
      </c>
      <c r="AJ10" s="69">
        <v>2.0463253972470103</v>
      </c>
      <c r="AK10" s="69">
        <v>2.3141804236800096</v>
      </c>
      <c r="AL10" s="69">
        <v>2.7971380213326844</v>
      </c>
      <c r="AM10" s="69">
        <v>3.2122217932243129</v>
      </c>
      <c r="AN10" s="69"/>
      <c r="AO10" s="69">
        <f t="shared" si="35"/>
        <v>0.89804136954430325</v>
      </c>
      <c r="AP10" s="69">
        <f>'RD T1'!E125</f>
        <v>1.111958939075548</v>
      </c>
      <c r="AQ10" s="69">
        <f t="shared" si="36"/>
        <v>2.0100003086198512</v>
      </c>
      <c r="AS10" t="str">
        <f t="shared" si="37"/>
        <v>21 Science, research, engineering and technology professionals</v>
      </c>
      <c r="AT10" s="69">
        <v>4.4803554769977394</v>
      </c>
      <c r="AU10" s="69">
        <v>5.2872994153663306</v>
      </c>
      <c r="AV10" s="69">
        <v>5.7143884209382714</v>
      </c>
      <c r="AW10" s="69">
        <v>6.6024203225841411</v>
      </c>
      <c r="AX10" s="69">
        <v>7.2950175793315202</v>
      </c>
      <c r="AY10" s="69"/>
      <c r="AZ10" s="69">
        <f t="shared" si="38"/>
        <v>1.5806291583932488</v>
      </c>
      <c r="BA10" s="69">
        <f>'RD T1'!E154</f>
        <v>2.4756607730035509</v>
      </c>
      <c r="BB10" s="69">
        <f t="shared" si="39"/>
        <v>4.0562899313967993</v>
      </c>
      <c r="BD10" t="str">
        <f t="shared" si="40"/>
        <v>21 Science, research, engineering and technology professionals</v>
      </c>
      <c r="BE10" s="69">
        <v>7.3223397063380045</v>
      </c>
      <c r="BF10" s="69">
        <v>8.4836268897908056</v>
      </c>
      <c r="BG10" s="69">
        <v>10.227520774575476</v>
      </c>
      <c r="BH10" s="69">
        <v>9.7588754856454365</v>
      </c>
      <c r="BI10" s="69">
        <v>10.106679864457188</v>
      </c>
      <c r="BJ10" s="69"/>
      <c r="BK10" s="69">
        <f t="shared" si="41"/>
        <v>-0.12084091011828768</v>
      </c>
      <c r="BL10" s="69">
        <f>'RD T1'!E183</f>
        <v>2.8461950295235008</v>
      </c>
      <c r="BM10" s="69">
        <f t="shared" si="42"/>
        <v>2.7253541194052131</v>
      </c>
      <c r="BO10" t="str">
        <f t="shared" si="43"/>
        <v>21 Science, research, engineering and technology professionals</v>
      </c>
      <c r="BP10" s="69">
        <v>5.2956389395958912</v>
      </c>
      <c r="BQ10" s="69">
        <v>5.7698755616920261</v>
      </c>
      <c r="BR10" s="69">
        <v>6.9303443896828165</v>
      </c>
      <c r="BS10" s="69">
        <v>6.5586658341076021</v>
      </c>
      <c r="BT10" s="69">
        <v>5.6444437065146049</v>
      </c>
      <c r="BU10" s="69"/>
      <c r="BV10" s="69">
        <f t="shared" si="44"/>
        <v>-1.2859006831682116</v>
      </c>
      <c r="BW10" s="69">
        <f>'RD T1'!E212</f>
        <v>2.1144439858984341</v>
      </c>
      <c r="BX10" s="69">
        <f t="shared" si="45"/>
        <v>0.82854330273022248</v>
      </c>
      <c r="BZ10" t="str">
        <f t="shared" si="46"/>
        <v>21 Science, research, engineering and technology professionals</v>
      </c>
      <c r="CA10" s="69">
        <v>3.4115744290502521</v>
      </c>
      <c r="CB10" s="69">
        <v>3.727778862974922</v>
      </c>
      <c r="CC10" s="69">
        <v>3.9963980180874219</v>
      </c>
      <c r="CD10" s="69">
        <v>4.2972636852642276</v>
      </c>
      <c r="CE10" s="69">
        <v>3.2252001000625241</v>
      </c>
      <c r="CF10" s="69"/>
      <c r="CG10" s="69">
        <f t="shared" si="47"/>
        <v>-0.77119791802489779</v>
      </c>
      <c r="CH10" s="69">
        <f>'RD T1'!E241</f>
        <v>1.07929416364083</v>
      </c>
      <c r="CI10" s="69">
        <f t="shared" si="48"/>
        <v>0.30809624561593218</v>
      </c>
      <c r="CK10" t="str">
        <f t="shared" si="49"/>
        <v>21 Science, research, engineering and technology professionals</v>
      </c>
      <c r="CL10" s="69">
        <v>0.67984173493670708</v>
      </c>
      <c r="CM10" s="69">
        <v>1.0012519748001976</v>
      </c>
      <c r="CN10" s="69">
        <v>0.93300545121455991</v>
      </c>
      <c r="CO10" s="69">
        <v>1.1703407039175922</v>
      </c>
      <c r="CP10" s="69">
        <v>0.93618959806178437</v>
      </c>
      <c r="CQ10" s="69"/>
      <c r="CR10" s="69">
        <f t="shared" si="50"/>
        <v>3.1841468472244561E-3</v>
      </c>
      <c r="CS10" s="69">
        <f>'RD T1'!E270</f>
        <v>0.33898916386150774</v>
      </c>
      <c r="CT10" s="69">
        <f t="shared" si="51"/>
        <v>0.34217331070873219</v>
      </c>
    </row>
    <row r="11" spans="1:98" x14ac:dyDescent="0.2">
      <c r="A11" s="10" t="str">
        <f>name!D7</f>
        <v>22 Health professionals</v>
      </c>
      <c r="B11" s="69">
        <v>2.5828003974593923</v>
      </c>
      <c r="C11" s="69">
        <v>3.3658128858242815</v>
      </c>
      <c r="D11" s="69">
        <v>3.2554893356073391</v>
      </c>
      <c r="E11" s="69">
        <v>4.4582751077933906</v>
      </c>
      <c r="F11" s="69">
        <v>6.0955087273936988</v>
      </c>
      <c r="G11" s="11"/>
      <c r="H11" s="69">
        <f t="shared" si="26"/>
        <v>2.8400193917863596</v>
      </c>
      <c r="I11" s="69">
        <f>'RD T1'!E39</f>
        <v>2.5320469067422868</v>
      </c>
      <c r="J11" s="69">
        <f t="shared" si="27"/>
        <v>5.3720662985286465</v>
      </c>
      <c r="L11" t="str">
        <f t="shared" si="28"/>
        <v>22 Health professionals</v>
      </c>
      <c r="M11" s="69">
        <v>7.212920177760819</v>
      </c>
      <c r="N11" s="69">
        <v>9.9069434712376516</v>
      </c>
      <c r="O11" s="69">
        <v>9.428651831364137</v>
      </c>
      <c r="P11" s="69">
        <v>12.042508691773905</v>
      </c>
      <c r="Q11" s="69">
        <v>16.042721856758387</v>
      </c>
      <c r="R11" s="11"/>
      <c r="S11" s="69">
        <f t="shared" si="29"/>
        <v>6.6140700253942502</v>
      </c>
      <c r="T11" s="69">
        <f>'RD T1'!E68</f>
        <v>7.1617441324461995</v>
      </c>
      <c r="U11" s="69">
        <f t="shared" si="30"/>
        <v>13.77581415784045</v>
      </c>
      <c r="W11" t="str">
        <f t="shared" si="31"/>
        <v>22 Health professionals</v>
      </c>
      <c r="X11" s="69">
        <v>15.849319986127815</v>
      </c>
      <c r="Y11" s="69">
        <v>19.206302017336871</v>
      </c>
      <c r="Z11" s="69">
        <v>19.695617714097747</v>
      </c>
      <c r="AA11" s="69">
        <v>19.79005061833017</v>
      </c>
      <c r="AB11" s="69">
        <v>21.183835979748764</v>
      </c>
      <c r="AC11" s="69"/>
      <c r="AD11" s="69">
        <f t="shared" si="32"/>
        <v>1.4882182656510174</v>
      </c>
      <c r="AE11" s="69">
        <f>'RD T1'!E97</f>
        <v>11.488224888169006</v>
      </c>
      <c r="AF11" s="69">
        <f t="shared" si="33"/>
        <v>12.976443153820023</v>
      </c>
      <c r="AH11" t="str">
        <f t="shared" si="34"/>
        <v>22 Health professionals</v>
      </c>
      <c r="AI11" s="69">
        <v>8.3647408908962326</v>
      </c>
      <c r="AJ11" s="69">
        <v>6.7690561787534067</v>
      </c>
      <c r="AK11" s="69">
        <v>6.2207272016654178</v>
      </c>
      <c r="AL11" s="69">
        <v>3.2591941251330905</v>
      </c>
      <c r="AM11" s="69">
        <v>1.240750978568028</v>
      </c>
      <c r="AN11" s="69"/>
      <c r="AO11" s="69">
        <f t="shared" si="35"/>
        <v>-4.9799762230973901</v>
      </c>
      <c r="AP11" s="69">
        <f>'RD T1'!E126</f>
        <v>1.0757421871996546</v>
      </c>
      <c r="AQ11" s="69">
        <f t="shared" si="36"/>
        <v>-3.9042340358977352</v>
      </c>
      <c r="AS11" t="str">
        <f t="shared" si="37"/>
        <v>22 Health professionals</v>
      </c>
      <c r="AT11" s="69">
        <v>0.99333126428168517</v>
      </c>
      <c r="AU11" s="69">
        <v>1.2272887232754521</v>
      </c>
      <c r="AV11" s="69">
        <v>1.376781764775773</v>
      </c>
      <c r="AW11" s="69">
        <v>1.4175040961006886</v>
      </c>
      <c r="AX11" s="69">
        <v>1.6185435439076619</v>
      </c>
      <c r="AY11" s="69"/>
      <c r="AZ11" s="69">
        <f t="shared" si="38"/>
        <v>0.2417617791318889</v>
      </c>
      <c r="BA11" s="69">
        <f>'RD T1'!E155</f>
        <v>0.75173359748846869</v>
      </c>
      <c r="BB11" s="69">
        <f t="shared" si="39"/>
        <v>0.99349537662035758</v>
      </c>
      <c r="BD11" t="str">
        <f t="shared" si="40"/>
        <v>22 Health professionals</v>
      </c>
      <c r="BE11" s="69">
        <v>4.374892487045817</v>
      </c>
      <c r="BF11" s="69">
        <v>5.5638939475060329</v>
      </c>
      <c r="BG11" s="69">
        <v>6.7227105994650325</v>
      </c>
      <c r="BH11" s="69">
        <v>6.4861042259019461</v>
      </c>
      <c r="BI11" s="69">
        <v>7.6034338570852178</v>
      </c>
      <c r="BJ11" s="69"/>
      <c r="BK11" s="69">
        <f t="shared" si="41"/>
        <v>0.88072325762018533</v>
      </c>
      <c r="BL11" s="69">
        <f>'RD T1'!E184</f>
        <v>3.7218434892064476</v>
      </c>
      <c r="BM11" s="69">
        <f t="shared" si="42"/>
        <v>4.6025667468266329</v>
      </c>
      <c r="BO11" t="str">
        <f t="shared" si="43"/>
        <v>22 Health professionals</v>
      </c>
      <c r="BP11" s="69">
        <v>3.1001551405744161</v>
      </c>
      <c r="BQ11" s="69">
        <v>3.7676835069825989</v>
      </c>
      <c r="BR11" s="69">
        <v>4.5734732751047904</v>
      </c>
      <c r="BS11" s="69">
        <v>3.4977473369074623</v>
      </c>
      <c r="BT11" s="69">
        <v>2.6501211621147029</v>
      </c>
      <c r="BU11" s="69"/>
      <c r="BV11" s="69">
        <f t="shared" si="44"/>
        <v>-1.9233521129900875</v>
      </c>
      <c r="BW11" s="69">
        <f>'RD T1'!E213</f>
        <v>1.5739123592511628</v>
      </c>
      <c r="BX11" s="69">
        <f t="shared" si="45"/>
        <v>-0.34943975373892466</v>
      </c>
      <c r="BZ11" t="str">
        <f t="shared" si="46"/>
        <v>22 Health professionals</v>
      </c>
      <c r="CA11" s="69">
        <v>2.0719619897169874</v>
      </c>
      <c r="CB11" s="69">
        <v>2.605954766670624</v>
      </c>
      <c r="CC11" s="69">
        <v>2.3172289634115844</v>
      </c>
      <c r="CD11" s="69">
        <v>1.749439118969756</v>
      </c>
      <c r="CE11" s="69">
        <v>0.95960730346664891</v>
      </c>
      <c r="CF11" s="69"/>
      <c r="CG11" s="69">
        <f t="shared" si="47"/>
        <v>-1.3576216599449356</v>
      </c>
      <c r="CH11" s="69">
        <f>'RD T1'!E242</f>
        <v>0.59251327918436081</v>
      </c>
      <c r="CI11" s="69">
        <f t="shared" si="48"/>
        <v>-0.76510838076057475</v>
      </c>
      <c r="CK11" t="str">
        <f t="shared" si="49"/>
        <v>22 Health professionals</v>
      </c>
      <c r="CL11" s="69">
        <v>0.24320379438025727</v>
      </c>
      <c r="CM11" s="69">
        <v>0.35892179871925722</v>
      </c>
      <c r="CN11" s="69">
        <v>0.35807971007625794</v>
      </c>
      <c r="CO11" s="69">
        <v>0.32191911269396983</v>
      </c>
      <c r="CP11" s="69">
        <v>0.24987228725412056</v>
      </c>
      <c r="CQ11" s="69"/>
      <c r="CR11" s="69">
        <f t="shared" si="50"/>
        <v>-0.10820742282213738</v>
      </c>
      <c r="CS11" s="69">
        <f>'RD T1'!E271</f>
        <v>0.11673641125896908</v>
      </c>
      <c r="CT11" s="69">
        <f t="shared" si="51"/>
        <v>8.5289884368316971E-3</v>
      </c>
    </row>
    <row r="12" spans="1:98" x14ac:dyDescent="0.2">
      <c r="A12" s="10" t="str">
        <f>name!D8</f>
        <v>23 Teaching and other educational professionals</v>
      </c>
      <c r="B12" s="69">
        <v>3.8835647129429729</v>
      </c>
      <c r="C12" s="69">
        <v>4.529465973470824</v>
      </c>
      <c r="D12" s="69">
        <v>4.4426662167576767</v>
      </c>
      <c r="E12" s="69">
        <v>5.1071754654055672</v>
      </c>
      <c r="F12" s="69">
        <v>6.0572578690722789</v>
      </c>
      <c r="G12" s="11"/>
      <c r="H12" s="69">
        <f t="shared" si="26"/>
        <v>1.6145916523146022</v>
      </c>
      <c r="I12" s="69">
        <f>'RD T1'!E40</f>
        <v>2.784107612264294</v>
      </c>
      <c r="J12" s="69">
        <f t="shared" si="27"/>
        <v>4.3986992645788963</v>
      </c>
      <c r="L12" t="str">
        <f t="shared" si="28"/>
        <v>23 Teaching and other educational professionals</v>
      </c>
      <c r="M12" s="69">
        <v>22.069542710694993</v>
      </c>
      <c r="N12" s="69">
        <v>27.004739157268528</v>
      </c>
      <c r="O12" s="69">
        <v>27.166568726209487</v>
      </c>
      <c r="P12" s="69">
        <v>31.393389644732938</v>
      </c>
      <c r="Q12" s="69">
        <v>37.661877046222955</v>
      </c>
      <c r="R12" s="11"/>
      <c r="S12" s="69">
        <f t="shared" si="29"/>
        <v>10.495308320013468</v>
      </c>
      <c r="T12" s="69">
        <f>'RD T1'!E69</f>
        <v>17.848268894793428</v>
      </c>
      <c r="U12" s="69">
        <f t="shared" si="30"/>
        <v>28.343577214806896</v>
      </c>
      <c r="W12" t="str">
        <f t="shared" si="31"/>
        <v>23 Teaching and other educational professionals</v>
      </c>
      <c r="X12" s="69">
        <v>15.338482132553828</v>
      </c>
      <c r="Y12" s="69">
        <v>14.264235720532437</v>
      </c>
      <c r="Z12" s="69">
        <v>15.598019208476071</v>
      </c>
      <c r="AA12" s="69">
        <v>11.766791155628079</v>
      </c>
      <c r="AB12" s="69">
        <v>8.787561415217203</v>
      </c>
      <c r="AC12" s="69"/>
      <c r="AD12" s="69">
        <f t="shared" si="32"/>
        <v>-6.8104577932588679</v>
      </c>
      <c r="AE12" s="69">
        <f>'RD T1'!E98</f>
        <v>5.7528774662940014</v>
      </c>
      <c r="AF12" s="69">
        <f t="shared" si="33"/>
        <v>-1.0575803269648665</v>
      </c>
      <c r="AH12" t="str">
        <f t="shared" si="34"/>
        <v>23 Teaching and other educational professionals</v>
      </c>
      <c r="AI12" s="69">
        <v>1.9931263433274606</v>
      </c>
      <c r="AJ12" s="69">
        <v>1.0917483785350215</v>
      </c>
      <c r="AK12" s="69">
        <v>0.98120290402759591</v>
      </c>
      <c r="AL12" s="69">
        <v>0.46076122575310374</v>
      </c>
      <c r="AM12" s="69">
        <v>0.41980077523750697</v>
      </c>
      <c r="AN12" s="69"/>
      <c r="AO12" s="69">
        <f t="shared" si="35"/>
        <v>-0.56140212879008899</v>
      </c>
      <c r="AP12" s="69">
        <f>'RD T1'!E127</f>
        <v>0.13554952693128952</v>
      </c>
      <c r="AQ12" s="69">
        <f t="shared" si="36"/>
        <v>-0.42585260185879947</v>
      </c>
      <c r="AS12" t="str">
        <f t="shared" si="37"/>
        <v>23 Teaching and other educational professionals</v>
      </c>
      <c r="AT12" s="69">
        <v>0.47055512157487595</v>
      </c>
      <c r="AU12" s="69">
        <v>0.45259187855566446</v>
      </c>
      <c r="AV12" s="69">
        <v>0.48906963686709132</v>
      </c>
      <c r="AW12" s="69">
        <v>0.37115681034268139</v>
      </c>
      <c r="AX12" s="69">
        <v>0.31842523353149821</v>
      </c>
      <c r="AY12" s="69"/>
      <c r="AZ12" s="69">
        <f t="shared" si="38"/>
        <v>-0.17064440333559311</v>
      </c>
      <c r="BA12" s="69">
        <f>'RD T1'!E156</f>
        <v>0.16176333537676071</v>
      </c>
      <c r="BB12" s="69">
        <f t="shared" si="39"/>
        <v>-8.8810679588323949E-3</v>
      </c>
      <c r="BD12" t="str">
        <f t="shared" si="40"/>
        <v>23 Teaching and other educational professionals</v>
      </c>
      <c r="BE12" s="69">
        <v>2.187713234803792</v>
      </c>
      <c r="BF12" s="69">
        <v>2.2477034838138219</v>
      </c>
      <c r="BG12" s="69">
        <v>2.9064798478392708</v>
      </c>
      <c r="BH12" s="69">
        <v>2.1933949635849457</v>
      </c>
      <c r="BI12" s="69">
        <v>2.4333785072983809</v>
      </c>
      <c r="BJ12" s="69"/>
      <c r="BK12" s="69">
        <f t="shared" si="41"/>
        <v>-0.47310134054088993</v>
      </c>
      <c r="BL12" s="69">
        <f>'RD T1'!E185</f>
        <v>0.92973027531482144</v>
      </c>
      <c r="BM12" s="69">
        <f t="shared" si="42"/>
        <v>0.45662893477393152</v>
      </c>
      <c r="BO12" t="str">
        <f t="shared" si="43"/>
        <v>23 Teaching and other educational professionals</v>
      </c>
      <c r="BP12" s="69">
        <v>1.7647829033478741</v>
      </c>
      <c r="BQ12" s="69">
        <v>1.7924072683923018</v>
      </c>
      <c r="BR12" s="69">
        <v>2.2851585706649438</v>
      </c>
      <c r="BS12" s="69">
        <v>1.5060222997877466</v>
      </c>
      <c r="BT12" s="69">
        <v>1.1468000981207465</v>
      </c>
      <c r="BU12" s="69"/>
      <c r="BV12" s="69">
        <f t="shared" si="44"/>
        <v>-1.1383584725441973</v>
      </c>
      <c r="BW12" s="69">
        <f>'RD T1'!E214</f>
        <v>0.71586912865921071</v>
      </c>
      <c r="BX12" s="69">
        <f t="shared" si="45"/>
        <v>-0.4224893438849866</v>
      </c>
      <c r="BZ12" t="str">
        <f t="shared" si="46"/>
        <v>23 Teaching and other educational professionals</v>
      </c>
      <c r="CA12" s="69">
        <v>1.2818593481665967</v>
      </c>
      <c r="CB12" s="69">
        <v>1.3700108142294807</v>
      </c>
      <c r="CC12" s="69">
        <v>1.4208805371867592</v>
      </c>
      <c r="CD12" s="69">
        <v>1.0175185671755314</v>
      </c>
      <c r="CE12" s="69">
        <v>0.61021505383327634</v>
      </c>
      <c r="CF12" s="69"/>
      <c r="CG12" s="69">
        <f t="shared" si="47"/>
        <v>-0.81066548335348287</v>
      </c>
      <c r="CH12" s="69">
        <f>'RD T1'!E243</f>
        <v>0.35910079382723237</v>
      </c>
      <c r="CI12" s="69">
        <f t="shared" si="48"/>
        <v>-0.45156468952625051</v>
      </c>
      <c r="CK12" t="str">
        <f t="shared" si="49"/>
        <v>23 Teaching and other educational professionals</v>
      </c>
      <c r="CL12" s="69">
        <v>0.24215682390895696</v>
      </c>
      <c r="CM12" s="69">
        <v>0.3200678214416704</v>
      </c>
      <c r="CN12" s="69">
        <v>0.34727355356803286</v>
      </c>
      <c r="CO12" s="69">
        <v>0.26958223770130879</v>
      </c>
      <c r="CP12" s="69">
        <v>0.18582741886098358</v>
      </c>
      <c r="CQ12" s="69"/>
      <c r="CR12" s="69">
        <f t="shared" si="50"/>
        <v>-0.16144613470704927</v>
      </c>
      <c r="CS12" s="69">
        <f>'RD T1'!E272</f>
        <v>0.10222283427474044</v>
      </c>
      <c r="CT12" s="69">
        <f t="shared" si="51"/>
        <v>-5.9223300432308834E-2</v>
      </c>
    </row>
    <row r="13" spans="1:98" x14ac:dyDescent="0.2">
      <c r="A13" s="10" t="str">
        <f>name!D9</f>
        <v>24 Business, media and public service professionals</v>
      </c>
      <c r="B13" s="69">
        <v>0.95996187478524408</v>
      </c>
      <c r="C13" s="69">
        <v>1.271582567092038</v>
      </c>
      <c r="D13" s="69">
        <v>1.2564779496917207</v>
      </c>
      <c r="E13" s="69">
        <v>1.7225329095705386</v>
      </c>
      <c r="F13" s="69">
        <v>2.3393159186773813</v>
      </c>
      <c r="G13" s="11"/>
      <c r="H13" s="69">
        <f t="shared" si="26"/>
        <v>1.0828379689856606</v>
      </c>
      <c r="I13" s="69">
        <f>'RD T1'!E41</f>
        <v>1.0127709999908134</v>
      </c>
      <c r="J13" s="69">
        <f t="shared" si="27"/>
        <v>2.0956089689764741</v>
      </c>
      <c r="L13" t="str">
        <f t="shared" si="28"/>
        <v>24 Business, media and public service professionals</v>
      </c>
      <c r="M13" s="69">
        <v>11.740340930012989</v>
      </c>
      <c r="N13" s="69">
        <v>15.781231911007696</v>
      </c>
      <c r="O13" s="69">
        <v>15.997049263427629</v>
      </c>
      <c r="P13" s="69">
        <v>21.189559186100482</v>
      </c>
      <c r="Q13" s="69">
        <v>28.075324951950915</v>
      </c>
      <c r="R13" s="11"/>
      <c r="S13" s="69">
        <f t="shared" si="29"/>
        <v>12.078275688523286</v>
      </c>
      <c r="T13" s="69">
        <f>'RD T1'!E70</f>
        <v>12.324522326519235</v>
      </c>
      <c r="U13" s="69">
        <f t="shared" si="30"/>
        <v>24.402798015042521</v>
      </c>
      <c r="W13" t="str">
        <f t="shared" si="31"/>
        <v>24 Business, media and public service professionals</v>
      </c>
      <c r="X13" s="69">
        <v>21.779978366086574</v>
      </c>
      <c r="Y13" s="69">
        <v>26.148898048911956</v>
      </c>
      <c r="Z13" s="69">
        <v>29.594494259764705</v>
      </c>
      <c r="AA13" s="69">
        <v>30.687893645183383</v>
      </c>
      <c r="AB13" s="69">
        <v>34.039908429204004</v>
      </c>
      <c r="AC13" s="69"/>
      <c r="AD13" s="69">
        <f t="shared" si="32"/>
        <v>4.4454141694392995</v>
      </c>
      <c r="AE13" s="69">
        <f>'RD T1'!E99</f>
        <v>16.518536469796182</v>
      </c>
      <c r="AF13" s="69">
        <f t="shared" si="33"/>
        <v>20.963950639235481</v>
      </c>
      <c r="AH13" t="str">
        <f t="shared" si="34"/>
        <v>24 Business, media and public service professionals</v>
      </c>
      <c r="AI13" s="69">
        <v>2.3173508436208334</v>
      </c>
      <c r="AJ13" s="69">
        <v>2.2870413517220078</v>
      </c>
      <c r="AK13" s="69">
        <v>2.5693924202370009</v>
      </c>
      <c r="AL13" s="69">
        <v>2.298307238622705</v>
      </c>
      <c r="AM13" s="69">
        <v>2.4280870617256785</v>
      </c>
      <c r="AN13" s="69"/>
      <c r="AO13" s="69">
        <f t="shared" si="35"/>
        <v>-0.14130535851132242</v>
      </c>
      <c r="AP13" s="69">
        <f>'RD T1'!E128</f>
        <v>0.87885567676921683</v>
      </c>
      <c r="AQ13" s="69">
        <f t="shared" si="36"/>
        <v>0.73755031825789441</v>
      </c>
      <c r="AS13" t="str">
        <f t="shared" si="37"/>
        <v>24 Business, media and public service professionals</v>
      </c>
      <c r="AT13" s="69">
        <v>3.2999334840716013</v>
      </c>
      <c r="AU13" s="69">
        <v>3.8770524723448787</v>
      </c>
      <c r="AV13" s="69">
        <v>4.4129184500826648</v>
      </c>
      <c r="AW13" s="69">
        <v>4.5786478685521566</v>
      </c>
      <c r="AX13" s="69">
        <v>5.2144105823510287</v>
      </c>
      <c r="AY13" s="69"/>
      <c r="AZ13" s="69">
        <f t="shared" si="38"/>
        <v>0.80149213226836391</v>
      </c>
      <c r="BA13" s="69">
        <f>'RD T1'!E157</f>
        <v>2.3206925909564506</v>
      </c>
      <c r="BB13" s="69">
        <f t="shared" si="39"/>
        <v>3.1221847232248146</v>
      </c>
      <c r="BD13" t="str">
        <f t="shared" si="40"/>
        <v>24 Business, media and public service professionals</v>
      </c>
      <c r="BE13" s="69">
        <v>8.5067123808856948</v>
      </c>
      <c r="BF13" s="69">
        <v>10.429320913817703</v>
      </c>
      <c r="BG13" s="69">
        <v>13.172190737309036</v>
      </c>
      <c r="BH13" s="69">
        <v>11.868009107676656</v>
      </c>
      <c r="BI13" s="69">
        <v>12.869197232073628</v>
      </c>
      <c r="BJ13" s="69"/>
      <c r="BK13" s="69">
        <f t="shared" si="41"/>
        <v>-0.30299350523540802</v>
      </c>
      <c r="BL13" s="69">
        <f>'RD T1'!E186</f>
        <v>4.90627503597395</v>
      </c>
      <c r="BM13" s="69">
        <f t="shared" si="42"/>
        <v>4.603281530738542</v>
      </c>
      <c r="BO13" t="str">
        <f t="shared" si="43"/>
        <v>24 Business, media and public service professionals</v>
      </c>
      <c r="BP13" s="69">
        <v>5.7932531433503005</v>
      </c>
      <c r="BQ13" s="69">
        <v>6.2423471651188871</v>
      </c>
      <c r="BR13" s="69">
        <v>8.0141328796358842</v>
      </c>
      <c r="BS13" s="69">
        <v>6.1846982613196362</v>
      </c>
      <c r="BT13" s="69">
        <v>4.8931012479355926</v>
      </c>
      <c r="BU13" s="69"/>
      <c r="BV13" s="69">
        <f t="shared" si="44"/>
        <v>-3.1210316317002915</v>
      </c>
      <c r="BW13" s="69">
        <f>'RD T1'!E215</f>
        <v>2.3605435860888475</v>
      </c>
      <c r="BX13" s="69">
        <f t="shared" si="45"/>
        <v>-0.76048804561144401</v>
      </c>
      <c r="BZ13" t="str">
        <f t="shared" si="46"/>
        <v>24 Business, media and public service professionals</v>
      </c>
      <c r="CA13" s="69">
        <v>3.8582036805120352</v>
      </c>
      <c r="CB13" s="69">
        <v>4.2971375641789118</v>
      </c>
      <c r="CC13" s="69">
        <v>4.6317021834679934</v>
      </c>
      <c r="CD13" s="69">
        <v>3.8826348214214828</v>
      </c>
      <c r="CE13" s="69">
        <v>2.4901913007298475</v>
      </c>
      <c r="CF13" s="69"/>
      <c r="CG13" s="69">
        <f t="shared" si="47"/>
        <v>-2.1415108827381459</v>
      </c>
      <c r="CH13" s="69">
        <f>'RD T1'!E244</f>
        <v>1.2534618765894623</v>
      </c>
      <c r="CI13" s="69">
        <f t="shared" si="48"/>
        <v>-0.88804900614868365</v>
      </c>
      <c r="CK13" t="str">
        <f t="shared" si="49"/>
        <v>24 Business, media and public service professionals</v>
      </c>
      <c r="CL13" s="69">
        <v>0.88490014425564056</v>
      </c>
      <c r="CM13" s="69">
        <v>1.2195867344961047</v>
      </c>
      <c r="CN13" s="69">
        <v>1.1471369397287325</v>
      </c>
      <c r="CO13" s="69">
        <v>1.0338438018115224</v>
      </c>
      <c r="CP13" s="69">
        <v>0.73404644048337642</v>
      </c>
      <c r="CQ13" s="69"/>
      <c r="CR13" s="69">
        <f t="shared" si="50"/>
        <v>-0.41309049924535612</v>
      </c>
      <c r="CS13" s="69">
        <f>'RD T1'!E273</f>
        <v>0.35564579414027925</v>
      </c>
      <c r="CT13" s="69">
        <f t="shared" si="51"/>
        <v>-5.7444705105076876E-2</v>
      </c>
    </row>
    <row r="14" spans="1:98" x14ac:dyDescent="0.2">
      <c r="A14" s="10" t="str">
        <f>name!D10</f>
        <v>31 Science, engineering and technology associate professionals</v>
      </c>
      <c r="B14" s="69">
        <v>0.33334400621058097</v>
      </c>
      <c r="C14" s="69">
        <v>0.44035671310731339</v>
      </c>
      <c r="D14" s="69">
        <v>0.43259353432377334</v>
      </c>
      <c r="E14" s="69">
        <v>0.58664137329949062</v>
      </c>
      <c r="F14" s="69">
        <v>0.8969196272331984</v>
      </c>
      <c r="G14" s="11"/>
      <c r="H14" s="69">
        <f t="shared" si="26"/>
        <v>0.46432609290942506</v>
      </c>
      <c r="I14" s="69">
        <f>'RD T1'!E42</f>
        <v>0.34440599585416348</v>
      </c>
      <c r="J14" s="69">
        <f t="shared" si="27"/>
        <v>0.80873208876358849</v>
      </c>
      <c r="L14" t="str">
        <f t="shared" si="28"/>
        <v>31 Science, engineering and technology associate professionals</v>
      </c>
      <c r="M14" s="69">
        <v>2.0900559802171115</v>
      </c>
      <c r="N14" s="69">
        <v>2.6943280090435078</v>
      </c>
      <c r="O14" s="69">
        <v>2.645799037994665</v>
      </c>
      <c r="P14" s="69">
        <v>3.3632389965082474</v>
      </c>
      <c r="Q14" s="69">
        <v>4.5477730844346453</v>
      </c>
      <c r="R14" s="11"/>
      <c r="S14" s="69">
        <f t="shared" si="29"/>
        <v>1.9019740464399804</v>
      </c>
      <c r="T14" s="69">
        <f>'RD T1'!E71</f>
        <v>1.7705333231619922</v>
      </c>
      <c r="U14" s="69">
        <f t="shared" si="30"/>
        <v>3.6725073696019725</v>
      </c>
      <c r="W14" t="str">
        <f t="shared" si="31"/>
        <v>31 Science, engineering and technology associate professionals</v>
      </c>
      <c r="X14" s="69">
        <v>4.71805337909041</v>
      </c>
      <c r="Y14" s="69">
        <v>6.1242599003361731</v>
      </c>
      <c r="Z14" s="69">
        <v>6.4503939350569555</v>
      </c>
      <c r="AA14" s="69">
        <v>6.624215736750207</v>
      </c>
      <c r="AB14" s="69">
        <v>7.8334343201421524</v>
      </c>
      <c r="AC14" s="69"/>
      <c r="AD14" s="69">
        <f t="shared" si="32"/>
        <v>1.3830403850851969</v>
      </c>
      <c r="AE14" s="69">
        <f>'RD T1'!E100</f>
        <v>3.1866661182042861</v>
      </c>
      <c r="AF14" s="69">
        <f t="shared" si="33"/>
        <v>4.569706503289483</v>
      </c>
      <c r="AH14" t="str">
        <f t="shared" si="34"/>
        <v>31 Science, engineering and technology associate professionals</v>
      </c>
      <c r="AI14" s="69">
        <v>0.78294404232245129</v>
      </c>
      <c r="AJ14" s="69">
        <v>1.0217062110735711</v>
      </c>
      <c r="AK14" s="69">
        <v>1.0965558093616117</v>
      </c>
      <c r="AL14" s="69">
        <v>1.2063699428632773</v>
      </c>
      <c r="AM14" s="69">
        <v>1.6286058165268802</v>
      </c>
      <c r="AN14" s="69"/>
      <c r="AO14" s="69">
        <f t="shared" si="35"/>
        <v>0.53205000716526851</v>
      </c>
      <c r="AP14" s="69">
        <f>'RD T1'!E129</f>
        <v>0.62699345426819086</v>
      </c>
      <c r="AQ14" s="69">
        <f t="shared" si="36"/>
        <v>1.1590434614334595</v>
      </c>
      <c r="AS14" t="str">
        <f t="shared" si="37"/>
        <v>31 Science, engineering and technology associate professionals</v>
      </c>
      <c r="AT14" s="69">
        <v>2.0213507005927851</v>
      </c>
      <c r="AU14" s="69">
        <v>2.330571560176891</v>
      </c>
      <c r="AV14" s="69">
        <v>2.424402980505683</v>
      </c>
      <c r="AW14" s="69">
        <v>2.2328082621103618</v>
      </c>
      <c r="AX14" s="69">
        <v>2.3830081620942627</v>
      </c>
      <c r="AY14" s="69"/>
      <c r="AZ14" s="69">
        <f t="shared" si="38"/>
        <v>-4.1394818411420342E-2</v>
      </c>
      <c r="BA14" s="69">
        <f>'RD T1'!E158</f>
        <v>0.89129381292311805</v>
      </c>
      <c r="BB14" s="69">
        <f t="shared" si="39"/>
        <v>0.8498989945116977</v>
      </c>
      <c r="BD14" t="str">
        <f t="shared" si="40"/>
        <v>31 Science, engineering and technology associate professionals</v>
      </c>
      <c r="BE14" s="69">
        <v>4.1172252866011743</v>
      </c>
      <c r="BF14" s="69">
        <v>4.4687404899838352</v>
      </c>
      <c r="BG14" s="69">
        <v>5.3726714282600145</v>
      </c>
      <c r="BH14" s="69">
        <v>4.0168918453683293</v>
      </c>
      <c r="BI14" s="69">
        <v>3.5794874147766369</v>
      </c>
      <c r="BJ14" s="69"/>
      <c r="BK14" s="69">
        <f t="shared" si="41"/>
        <v>-1.7931840134833776</v>
      </c>
      <c r="BL14" s="69">
        <f>'RD T1'!E187</f>
        <v>1.3649039253853268</v>
      </c>
      <c r="BM14" s="69">
        <f t="shared" si="42"/>
        <v>-0.42828008809805085</v>
      </c>
      <c r="BO14" t="str">
        <f t="shared" si="43"/>
        <v>31 Science, engineering and technology associate professionals</v>
      </c>
      <c r="BP14" s="69">
        <v>2.8398335874653471</v>
      </c>
      <c r="BQ14" s="69">
        <v>3.2054010805263085</v>
      </c>
      <c r="BR14" s="69">
        <v>3.8149918618834762</v>
      </c>
      <c r="BS14" s="69">
        <v>2.9694444564421159</v>
      </c>
      <c r="BT14" s="69">
        <v>2.7180178785061044</v>
      </c>
      <c r="BU14" s="69"/>
      <c r="BV14" s="69">
        <f t="shared" si="44"/>
        <v>-1.0969739833773717</v>
      </c>
      <c r="BW14" s="69">
        <f>'RD T1'!E216</f>
        <v>1.0816367785485836</v>
      </c>
      <c r="BX14" s="69">
        <f t="shared" si="45"/>
        <v>-1.5337204828788087E-2</v>
      </c>
      <c r="BZ14" t="str">
        <f t="shared" si="46"/>
        <v>31 Science, engineering and technology associate professionals</v>
      </c>
      <c r="CA14" s="69">
        <v>2.4176226614390361</v>
      </c>
      <c r="CB14" s="69">
        <v>2.7564320407653078</v>
      </c>
      <c r="CC14" s="69">
        <v>3.0490139309850788</v>
      </c>
      <c r="CD14" s="69">
        <v>2.7062446799060149</v>
      </c>
      <c r="CE14" s="69">
        <v>2.2849330873328548</v>
      </c>
      <c r="CF14" s="69"/>
      <c r="CG14" s="69">
        <f t="shared" si="47"/>
        <v>-0.76408084365222395</v>
      </c>
      <c r="CH14" s="69">
        <f>'RD T1'!E245</f>
        <v>0.86590554406045506</v>
      </c>
      <c r="CI14" s="69">
        <f t="shared" si="48"/>
        <v>0.10182470040823111</v>
      </c>
      <c r="CK14" t="str">
        <f t="shared" si="49"/>
        <v>31 Science, engineering and technology associate professionals</v>
      </c>
      <c r="CL14" s="69">
        <v>0.43485196215157396</v>
      </c>
      <c r="CM14" s="69">
        <v>0.61974105810932001</v>
      </c>
      <c r="CN14" s="69">
        <v>0.61847813802005847</v>
      </c>
      <c r="CO14" s="69">
        <v>0.59243655734189005</v>
      </c>
      <c r="CP14" s="69">
        <v>0.54632471738557065</v>
      </c>
      <c r="CQ14" s="69"/>
      <c r="CR14" s="69">
        <f t="shared" si="50"/>
        <v>-7.2153420634487819E-2</v>
      </c>
      <c r="CS14" s="69">
        <f>'RD T1'!E274</f>
        <v>0.231866170431998</v>
      </c>
      <c r="CT14" s="69">
        <f t="shared" si="51"/>
        <v>0.15971274979751018</v>
      </c>
    </row>
    <row r="15" spans="1:98" x14ac:dyDescent="0.2">
      <c r="A15" s="10" t="str">
        <f>name!D11</f>
        <v>32 Health and social care associate professionals</v>
      </c>
      <c r="B15" s="69">
        <v>7.0378738275162112E-2</v>
      </c>
      <c r="C15" s="69">
        <v>9.6129878934522184E-2</v>
      </c>
      <c r="D15" s="69">
        <v>7.5965169318777129E-2</v>
      </c>
      <c r="E15" s="69">
        <v>0.16580309734181312</v>
      </c>
      <c r="F15" s="69">
        <v>0.28663656950123173</v>
      </c>
      <c r="G15" s="11"/>
      <c r="H15" s="69">
        <f t="shared" si="26"/>
        <v>0.21067140018245462</v>
      </c>
      <c r="I15" s="69">
        <f>'RD T1'!E43</f>
        <v>0.12298688349288552</v>
      </c>
      <c r="J15" s="69">
        <f t="shared" si="27"/>
        <v>0.33365828367534012</v>
      </c>
      <c r="L15" t="str">
        <f t="shared" si="28"/>
        <v>32 Health and social care associate professionals</v>
      </c>
      <c r="M15" s="69">
        <v>1.5757923051995821</v>
      </c>
      <c r="N15" s="69">
        <v>2.2165651300189331</v>
      </c>
      <c r="O15" s="69">
        <v>2.0241933696921262</v>
      </c>
      <c r="P15" s="69">
        <v>4.6191293525389554</v>
      </c>
      <c r="Q15" s="69">
        <v>7.7068021419013055</v>
      </c>
      <c r="R15" s="11"/>
      <c r="S15" s="69">
        <f t="shared" si="29"/>
        <v>5.6826087722091794</v>
      </c>
      <c r="T15" s="69">
        <f>'RD T1'!E72</f>
        <v>3.2630899202047425</v>
      </c>
      <c r="U15" s="69">
        <f t="shared" si="30"/>
        <v>8.9456986924139219</v>
      </c>
      <c r="W15" t="str">
        <f t="shared" si="31"/>
        <v>32 Health and social care associate professionals</v>
      </c>
      <c r="X15" s="69">
        <v>5.1385184635555605</v>
      </c>
      <c r="Y15" s="69">
        <v>6.282480991121</v>
      </c>
      <c r="Z15" s="69">
        <v>6.2164832351236532</v>
      </c>
      <c r="AA15" s="69">
        <v>11.031241201436849</v>
      </c>
      <c r="AB15" s="69">
        <v>13.950463414249199</v>
      </c>
      <c r="AC15" s="69"/>
      <c r="AD15" s="69">
        <f t="shared" si="32"/>
        <v>7.7339801791255463</v>
      </c>
      <c r="AE15" s="69">
        <f>'RD T1'!E101</f>
        <v>7.3625556180159624</v>
      </c>
      <c r="AF15" s="69">
        <f t="shared" si="33"/>
        <v>15.09653579714151</v>
      </c>
      <c r="AH15" t="str">
        <f t="shared" si="34"/>
        <v>32 Health and social care associate professionals</v>
      </c>
      <c r="AI15" s="69">
        <v>3.7210215542922551</v>
      </c>
      <c r="AJ15" s="69">
        <v>3.3473856973784684</v>
      </c>
      <c r="AK15" s="69">
        <v>3.1688213606407136</v>
      </c>
      <c r="AL15" s="69">
        <v>3.7289806286000164</v>
      </c>
      <c r="AM15" s="69">
        <v>2.456652064206815</v>
      </c>
      <c r="AN15" s="69"/>
      <c r="AO15" s="69">
        <f t="shared" si="35"/>
        <v>-0.71216929643389859</v>
      </c>
      <c r="AP15" s="69">
        <f>'RD T1'!E130</f>
        <v>1.4520972216774874</v>
      </c>
      <c r="AQ15" s="69">
        <f t="shared" si="36"/>
        <v>0.73992792524358886</v>
      </c>
      <c r="AS15" t="str">
        <f t="shared" si="37"/>
        <v>32 Health and social care associate professionals</v>
      </c>
      <c r="AT15" s="69">
        <v>0.78979356646096421</v>
      </c>
      <c r="AU15" s="69">
        <v>0.95722238969529794</v>
      </c>
      <c r="AV15" s="69">
        <v>1.0079853736109754</v>
      </c>
      <c r="AW15" s="69">
        <v>1.5501868315832594</v>
      </c>
      <c r="AX15" s="69">
        <v>1.8674606152913418</v>
      </c>
      <c r="AY15" s="69"/>
      <c r="AZ15" s="69">
        <f t="shared" si="38"/>
        <v>0.85947524168036638</v>
      </c>
      <c r="BA15" s="69">
        <f>'RD T1'!E159</f>
        <v>0.93599879509267814</v>
      </c>
      <c r="BB15" s="69">
        <f t="shared" si="39"/>
        <v>1.7954740367730446</v>
      </c>
      <c r="BD15" t="str">
        <f t="shared" si="40"/>
        <v>32 Health and social care associate professionals</v>
      </c>
      <c r="BE15" s="69">
        <v>3.4901363041826672</v>
      </c>
      <c r="BF15" s="69">
        <v>4.3751447006478834</v>
      </c>
      <c r="BG15" s="69">
        <v>5.1473361490283676</v>
      </c>
      <c r="BH15" s="69">
        <v>8.3105966996344041</v>
      </c>
      <c r="BI15" s="69">
        <v>11.350940691299398</v>
      </c>
      <c r="BJ15" s="69"/>
      <c r="BK15" s="69">
        <f t="shared" si="41"/>
        <v>6.2036045422710302</v>
      </c>
      <c r="BL15" s="69">
        <f>'RD T1'!E188</f>
        <v>5.1950144182809916</v>
      </c>
      <c r="BM15" s="69">
        <f t="shared" si="42"/>
        <v>11.398618960552021</v>
      </c>
      <c r="BO15" t="str">
        <f t="shared" si="43"/>
        <v>32 Health and social care associate professionals</v>
      </c>
      <c r="BP15" s="69">
        <v>2.7345877354764734</v>
      </c>
      <c r="BQ15" s="69">
        <v>3.1360821857410204</v>
      </c>
      <c r="BR15" s="69">
        <v>3.7615285797708102</v>
      </c>
      <c r="BS15" s="69">
        <v>4.7117457748726315</v>
      </c>
      <c r="BT15" s="69">
        <v>3.9469997175229645</v>
      </c>
      <c r="BU15" s="69"/>
      <c r="BV15" s="69">
        <f t="shared" si="44"/>
        <v>0.18547113775215429</v>
      </c>
      <c r="BW15" s="69">
        <f>'RD T1'!E217</f>
        <v>2.3337742594485276</v>
      </c>
      <c r="BX15" s="69">
        <f t="shared" si="45"/>
        <v>2.5192453972006819</v>
      </c>
      <c r="BZ15" t="str">
        <f t="shared" si="46"/>
        <v>32 Health and social care associate professionals</v>
      </c>
      <c r="CA15" s="69">
        <v>1.1544076701376829</v>
      </c>
      <c r="CB15" s="69">
        <v>1.101502658508879</v>
      </c>
      <c r="CC15" s="69">
        <v>0.96841352731582708</v>
      </c>
      <c r="CD15" s="69">
        <v>1.0592869643573413</v>
      </c>
      <c r="CE15" s="69">
        <v>0.59497742988441105</v>
      </c>
      <c r="CF15" s="69"/>
      <c r="CG15" s="69">
        <f t="shared" si="47"/>
        <v>-0.37343609743141604</v>
      </c>
      <c r="CH15" s="69">
        <f>'RD T1'!E246</f>
        <v>0.36647621437602113</v>
      </c>
      <c r="CI15" s="69">
        <f t="shared" si="48"/>
        <v>-6.9598830553949109E-3</v>
      </c>
      <c r="CK15" t="str">
        <f t="shared" si="49"/>
        <v>32 Health and social care associate professionals</v>
      </c>
      <c r="CL15" s="69">
        <v>0.15336759147385645</v>
      </c>
      <c r="CM15" s="69">
        <v>0.19216047450563367</v>
      </c>
      <c r="CN15" s="69">
        <v>0.18044702217157579</v>
      </c>
      <c r="CO15" s="69">
        <v>0.2412572980664644</v>
      </c>
      <c r="CP15" s="69">
        <v>0.20851744124719004</v>
      </c>
      <c r="CQ15" s="69"/>
      <c r="CR15" s="69">
        <f t="shared" si="50"/>
        <v>2.807041907561425E-2</v>
      </c>
      <c r="CS15" s="69">
        <f>'RD T1'!E275</f>
        <v>9.8224136825619493E-2</v>
      </c>
      <c r="CT15" s="69">
        <f t="shared" si="51"/>
        <v>0.12629455590123373</v>
      </c>
    </row>
    <row r="16" spans="1:98" x14ac:dyDescent="0.2">
      <c r="A16" s="10" t="str">
        <f>name!D12</f>
        <v>33 Protective service occupations</v>
      </c>
      <c r="B16" s="69">
        <v>4.2774526691829545E-2</v>
      </c>
      <c r="C16" s="69">
        <v>4.642657208684943E-2</v>
      </c>
      <c r="D16" s="69">
        <v>4.2116744472387585E-2</v>
      </c>
      <c r="E16" s="69">
        <v>5.3104774959688718E-2</v>
      </c>
      <c r="F16" s="69">
        <v>7.7910624165185446E-2</v>
      </c>
      <c r="G16" s="11"/>
      <c r="H16" s="69">
        <f t="shared" si="26"/>
        <v>3.5793879692797861E-2</v>
      </c>
      <c r="I16" s="69">
        <f>'RD T1'!E44</f>
        <v>2.3826348101554665E-2</v>
      </c>
      <c r="J16" s="69">
        <f t="shared" si="27"/>
        <v>5.9620227794352526E-2</v>
      </c>
      <c r="L16" t="str">
        <f t="shared" si="28"/>
        <v>33 Protective service occupations</v>
      </c>
      <c r="M16" s="69">
        <v>0.61791508795944006</v>
      </c>
      <c r="N16" s="69">
        <v>0.71075282851044486</v>
      </c>
      <c r="O16" s="69">
        <v>0.66487853782072459</v>
      </c>
      <c r="P16" s="69">
        <v>0.77904615866283555</v>
      </c>
      <c r="Q16" s="69">
        <v>1.0692491057107232</v>
      </c>
      <c r="R16" s="11"/>
      <c r="S16" s="69">
        <f t="shared" si="29"/>
        <v>0.40437056788999859</v>
      </c>
      <c r="T16" s="69">
        <f>'RD T1'!E73</f>
        <v>0.31912053189066925</v>
      </c>
      <c r="U16" s="69">
        <f t="shared" si="30"/>
        <v>0.72349109978066783</v>
      </c>
      <c r="W16" t="str">
        <f t="shared" si="31"/>
        <v>33 Protective service occupations</v>
      </c>
      <c r="X16" s="69">
        <v>2.4574181315476067</v>
      </c>
      <c r="Y16" s="69">
        <v>2.9174078073641554</v>
      </c>
      <c r="Z16" s="69">
        <v>3.1943926856497451</v>
      </c>
      <c r="AA16" s="69">
        <v>3.0833728264297542</v>
      </c>
      <c r="AB16" s="69">
        <v>4.2816187707392936</v>
      </c>
      <c r="AC16" s="69"/>
      <c r="AD16" s="69">
        <f t="shared" si="32"/>
        <v>1.0872260850895485</v>
      </c>
      <c r="AE16" s="69">
        <f>'RD T1'!E102</f>
        <v>1.4805901849878618</v>
      </c>
      <c r="AF16" s="69">
        <f t="shared" si="33"/>
        <v>2.5678162700774103</v>
      </c>
      <c r="AH16" t="str">
        <f t="shared" si="34"/>
        <v>33 Protective service occupations</v>
      </c>
      <c r="AI16" s="69">
        <v>0.71635029643844084</v>
      </c>
      <c r="AJ16" s="69">
        <v>0.81358372757874919</v>
      </c>
      <c r="AK16" s="69">
        <v>0.92179889254069003</v>
      </c>
      <c r="AL16" s="69">
        <v>0.92920356367454426</v>
      </c>
      <c r="AM16" s="69">
        <v>1.3124925162768901</v>
      </c>
      <c r="AN16" s="69"/>
      <c r="AO16" s="69">
        <f t="shared" si="35"/>
        <v>0.39069362373620009</v>
      </c>
      <c r="AP16" s="69">
        <f>'RD T1'!E131</f>
        <v>0.39859380810347883</v>
      </c>
      <c r="AQ16" s="69">
        <f t="shared" si="36"/>
        <v>0.78928743183967898</v>
      </c>
      <c r="AS16" t="str">
        <f t="shared" si="37"/>
        <v>33 Protective service occupations</v>
      </c>
      <c r="AT16" s="69">
        <v>0.61803042749519421</v>
      </c>
      <c r="AU16" s="69">
        <v>0.61520064395369312</v>
      </c>
      <c r="AV16" s="69">
        <v>0.64262735787320624</v>
      </c>
      <c r="AW16" s="69">
        <v>0.55405321867797874</v>
      </c>
      <c r="AX16" s="69">
        <v>0.67943286397993108</v>
      </c>
      <c r="AY16" s="69"/>
      <c r="AZ16" s="69">
        <f t="shared" si="38"/>
        <v>3.6805506106724839E-2</v>
      </c>
      <c r="BA16" s="69">
        <f>'RD T1'!E160</f>
        <v>0.198649888416423</v>
      </c>
      <c r="BB16" s="69">
        <f t="shared" si="39"/>
        <v>0.23545539452314784</v>
      </c>
      <c r="BD16" t="str">
        <f t="shared" si="40"/>
        <v>33 Protective service occupations</v>
      </c>
      <c r="BE16" s="69">
        <v>2.7835648318189978</v>
      </c>
      <c r="BF16" s="69">
        <v>2.7528149615261492</v>
      </c>
      <c r="BG16" s="69">
        <v>3.1006501346847442</v>
      </c>
      <c r="BH16" s="69">
        <v>2.2681598588977678</v>
      </c>
      <c r="BI16" s="69">
        <v>2.0065943753119804</v>
      </c>
      <c r="BJ16" s="69"/>
      <c r="BK16" s="69">
        <f t="shared" si="41"/>
        <v>-1.0940557593727638</v>
      </c>
      <c r="BL16" s="69">
        <f>'RD T1'!E189</f>
        <v>0.53908558635306703</v>
      </c>
      <c r="BM16" s="69">
        <f t="shared" si="42"/>
        <v>-0.55497017301969676</v>
      </c>
      <c r="BO16" t="str">
        <f t="shared" si="43"/>
        <v>33 Protective service occupations</v>
      </c>
      <c r="BP16" s="69">
        <v>2.9394263000263789</v>
      </c>
      <c r="BQ16" s="69">
        <v>2.9029023834086005</v>
      </c>
      <c r="BR16" s="69">
        <v>3.2778471732045529</v>
      </c>
      <c r="BS16" s="69">
        <v>2.2319480578464952</v>
      </c>
      <c r="BT16" s="69">
        <v>1.5423976127556889</v>
      </c>
      <c r="BU16" s="69"/>
      <c r="BV16" s="69">
        <f t="shared" si="44"/>
        <v>-1.735449560448864</v>
      </c>
      <c r="BW16" s="69">
        <f>'RD T1'!E218</f>
        <v>0.59155740286241776</v>
      </c>
      <c r="BX16" s="69">
        <f t="shared" si="45"/>
        <v>-1.1438921575864462</v>
      </c>
      <c r="BZ16" t="str">
        <f t="shared" si="46"/>
        <v>33 Protective service occupations</v>
      </c>
      <c r="CA16" s="69">
        <v>1.7814282978210361</v>
      </c>
      <c r="CB16" s="69">
        <v>1.6696469103233411</v>
      </c>
      <c r="CC16" s="69">
        <v>1.6998346894142486</v>
      </c>
      <c r="CD16" s="69">
        <v>1.3191350549920524</v>
      </c>
      <c r="CE16" s="69">
        <v>0.91630024204252547</v>
      </c>
      <c r="CF16" s="69"/>
      <c r="CG16" s="69">
        <f t="shared" si="47"/>
        <v>-0.78353444737172318</v>
      </c>
      <c r="CH16" s="69">
        <f>'RD T1'!E247</f>
        <v>0.38982170505282765</v>
      </c>
      <c r="CI16" s="69">
        <f t="shared" si="48"/>
        <v>-0.39371274231889553</v>
      </c>
      <c r="CK16" t="str">
        <f t="shared" si="49"/>
        <v>33 Protective service occupations</v>
      </c>
      <c r="CL16" s="69">
        <v>0.29302465942747213</v>
      </c>
      <c r="CM16" s="69">
        <v>0.27620930792765669</v>
      </c>
      <c r="CN16" s="69">
        <v>0.2428881245760709</v>
      </c>
      <c r="CO16" s="69">
        <v>0.23201549537899924</v>
      </c>
      <c r="CP16" s="69">
        <v>0.20088533959056107</v>
      </c>
      <c r="CQ16" s="69"/>
      <c r="CR16" s="69">
        <f t="shared" si="50"/>
        <v>-4.2002784985509828E-2</v>
      </c>
      <c r="CS16" s="69">
        <f>'RD T1'!E276</f>
        <v>5.0142930424585078E-2</v>
      </c>
      <c r="CT16" s="69">
        <f t="shared" si="51"/>
        <v>8.1401454390752498E-3</v>
      </c>
    </row>
    <row r="17" spans="1:98" x14ac:dyDescent="0.2">
      <c r="A17" s="10" t="str">
        <f>name!D13</f>
        <v>34 Culture, media and sports occupations</v>
      </c>
      <c r="B17" s="69">
        <v>0.1759432311287929</v>
      </c>
      <c r="C17" s="69">
        <v>0.3278987739019999</v>
      </c>
      <c r="D17" s="69">
        <v>0.3199703125873844</v>
      </c>
      <c r="E17" s="69">
        <v>0.4105741320005265</v>
      </c>
      <c r="F17" s="69">
        <v>0.59076568797993867</v>
      </c>
      <c r="G17" s="11"/>
      <c r="H17" s="69">
        <f t="shared" si="26"/>
        <v>0.27079537539255427</v>
      </c>
      <c r="I17" s="69">
        <f>'RD T1'!E45</f>
        <v>0.27118509172099087</v>
      </c>
      <c r="J17" s="69">
        <f t="shared" si="27"/>
        <v>0.54198046711354508</v>
      </c>
      <c r="L17" t="str">
        <f t="shared" si="28"/>
        <v>34 Culture, media and sports occupations</v>
      </c>
      <c r="M17" s="69">
        <v>2.3638950930171498</v>
      </c>
      <c r="N17" s="69">
        <v>3.1260025434163179</v>
      </c>
      <c r="O17" s="69">
        <v>3.2046028702114615</v>
      </c>
      <c r="P17" s="69">
        <v>3.688341547778327</v>
      </c>
      <c r="Q17" s="69">
        <v>4.8466923778404052</v>
      </c>
      <c r="R17" s="11"/>
      <c r="S17" s="69">
        <f t="shared" si="29"/>
        <v>1.6420895076289437</v>
      </c>
      <c r="T17" s="69">
        <f>'RD T1'!E74</f>
        <v>2.2280581175687146</v>
      </c>
      <c r="U17" s="69">
        <f t="shared" si="30"/>
        <v>3.8701476251976583</v>
      </c>
      <c r="W17" t="str">
        <f t="shared" si="31"/>
        <v>34 Culture, media and sports occupations</v>
      </c>
      <c r="X17" s="69">
        <v>5.4519696652210703</v>
      </c>
      <c r="Y17" s="69">
        <v>6.3670556095979061</v>
      </c>
      <c r="Z17" s="69">
        <v>6.8967013073166017</v>
      </c>
      <c r="AA17" s="69">
        <v>6.0906160539250607</v>
      </c>
      <c r="AB17" s="69">
        <v>6.5029265968781482</v>
      </c>
      <c r="AC17" s="69"/>
      <c r="AD17" s="69">
        <f t="shared" si="32"/>
        <v>-0.39377471043845347</v>
      </c>
      <c r="AE17" s="69">
        <f>'RD T1'!E103</f>
        <v>3.1806178516437784</v>
      </c>
      <c r="AF17" s="69">
        <f t="shared" si="33"/>
        <v>2.7868431412053249</v>
      </c>
      <c r="AH17" t="str">
        <f t="shared" si="34"/>
        <v>34 Culture, media and sports occupations</v>
      </c>
      <c r="AI17" s="69">
        <v>0.73138127946315568</v>
      </c>
      <c r="AJ17" s="69">
        <v>0.85777960768999595</v>
      </c>
      <c r="AK17" s="69">
        <v>0.86721988252340654</v>
      </c>
      <c r="AL17" s="69">
        <v>0.78141450876078</v>
      </c>
      <c r="AM17" s="69">
        <v>0.97775701459225972</v>
      </c>
      <c r="AN17" s="69"/>
      <c r="AO17" s="69">
        <f t="shared" si="35"/>
        <v>0.11053713206885318</v>
      </c>
      <c r="AP17" s="69">
        <f>'RD T1'!E132</f>
        <v>0.41965615586856186</v>
      </c>
      <c r="AQ17" s="69">
        <f t="shared" si="36"/>
        <v>0.53019328793741505</v>
      </c>
      <c r="AS17" t="str">
        <f t="shared" si="37"/>
        <v>34 Culture, media and sports occupations</v>
      </c>
      <c r="AT17" s="69">
        <v>0.88849960225647073</v>
      </c>
      <c r="AU17" s="69">
        <v>0.91562850072129343</v>
      </c>
      <c r="AV17" s="69">
        <v>1.0349878443686078</v>
      </c>
      <c r="AW17" s="69">
        <v>0.86390378082830721</v>
      </c>
      <c r="AX17" s="69">
        <v>0.89472646053707106</v>
      </c>
      <c r="AY17" s="69"/>
      <c r="AZ17" s="69">
        <f t="shared" si="38"/>
        <v>-0.14026138383153675</v>
      </c>
      <c r="BA17" s="69">
        <f>'RD T1'!E161</f>
        <v>0.43132581962345712</v>
      </c>
      <c r="BB17" s="69">
        <f t="shared" si="39"/>
        <v>0.29106443579192037</v>
      </c>
      <c r="BD17" t="str">
        <f t="shared" si="40"/>
        <v>34 Culture, media and sports occupations</v>
      </c>
      <c r="BE17" s="69">
        <v>2.5743280529804848</v>
      </c>
      <c r="BF17" s="69">
        <v>2.7851332666527302</v>
      </c>
      <c r="BG17" s="69">
        <v>3.3975050585340241</v>
      </c>
      <c r="BH17" s="69">
        <v>2.3252461102284645</v>
      </c>
      <c r="BI17" s="69">
        <v>2.3024113124319974</v>
      </c>
      <c r="BJ17" s="69"/>
      <c r="BK17" s="69">
        <f t="shared" si="41"/>
        <v>-1.0950937461020267</v>
      </c>
      <c r="BL17" s="69">
        <f>'RD T1'!E190</f>
        <v>0.90895631417985578</v>
      </c>
      <c r="BM17" s="69">
        <f t="shared" si="42"/>
        <v>-0.18613743192217092</v>
      </c>
      <c r="BO17" t="str">
        <f t="shared" si="43"/>
        <v>34 Culture, media and sports occupations</v>
      </c>
      <c r="BP17" s="69">
        <v>1.2771802388414744</v>
      </c>
      <c r="BQ17" s="69">
        <v>1.0446046562162257</v>
      </c>
      <c r="BR17" s="69">
        <v>1.3927028643070187</v>
      </c>
      <c r="BS17" s="69">
        <v>0.78041228116955486</v>
      </c>
      <c r="BT17" s="69">
        <v>0.48634091119476758</v>
      </c>
      <c r="BU17" s="69"/>
      <c r="BV17" s="69">
        <f t="shared" si="44"/>
        <v>-0.9063619531122511</v>
      </c>
      <c r="BW17" s="69">
        <f>'RD T1'!E219</f>
        <v>0.26105850002602304</v>
      </c>
      <c r="BX17" s="69">
        <f t="shared" si="45"/>
        <v>-0.64530345308622805</v>
      </c>
      <c r="BZ17" t="str">
        <f t="shared" si="46"/>
        <v>34 Culture, media and sports occupations</v>
      </c>
      <c r="CA17" s="69">
        <v>1.3204577615087461</v>
      </c>
      <c r="CB17" s="69">
        <v>1.3601825489430355</v>
      </c>
      <c r="CC17" s="69">
        <v>1.3390627354588207</v>
      </c>
      <c r="CD17" s="69">
        <v>0.86501185442694251</v>
      </c>
      <c r="CE17" s="69">
        <v>0.48164849426084821</v>
      </c>
      <c r="CF17" s="69"/>
      <c r="CG17" s="69">
        <f t="shared" si="47"/>
        <v>-0.85741424119797249</v>
      </c>
      <c r="CH17" s="69">
        <f>'RD T1'!E248</f>
        <v>0.27122586194379311</v>
      </c>
      <c r="CI17" s="69">
        <f t="shared" si="48"/>
        <v>-0.58618837925417933</v>
      </c>
      <c r="CK17" t="str">
        <f t="shared" si="49"/>
        <v>34 Culture, media and sports occupations</v>
      </c>
      <c r="CL17" s="69">
        <v>0.39056765767824647</v>
      </c>
      <c r="CM17" s="69">
        <v>0.6058016384024818</v>
      </c>
      <c r="CN17" s="69">
        <v>0.51396763008759005</v>
      </c>
      <c r="CO17" s="69">
        <v>0.42260340784504491</v>
      </c>
      <c r="CP17" s="69">
        <v>0.26074296988946977</v>
      </c>
      <c r="CQ17" s="69"/>
      <c r="CR17" s="69">
        <f t="shared" si="50"/>
        <v>-0.25322466019812029</v>
      </c>
      <c r="CS17" s="69">
        <f>'RD T1'!E277</f>
        <v>0.16049246974037373</v>
      </c>
      <c r="CT17" s="69">
        <f t="shared" si="51"/>
        <v>-9.2732190457746555E-2</v>
      </c>
    </row>
    <row r="18" spans="1:98" x14ac:dyDescent="0.2">
      <c r="A18" s="10" t="str">
        <f>name!D14</f>
        <v>35 Business and public service associate professionals</v>
      </c>
      <c r="B18" s="69">
        <v>0.62551796538915339</v>
      </c>
      <c r="C18" s="69">
        <v>0.77642822164204761</v>
      </c>
      <c r="D18" s="69">
        <v>0.71869766597118911</v>
      </c>
      <c r="E18" s="69">
        <v>1.022932790079921</v>
      </c>
      <c r="F18" s="69">
        <v>1.4458886447631556</v>
      </c>
      <c r="G18" s="11"/>
      <c r="H18" s="69">
        <f t="shared" si="26"/>
        <v>0.72719097879196648</v>
      </c>
      <c r="I18" s="69">
        <f>'RD T1'!E46</f>
        <v>0.59775442386953936</v>
      </c>
      <c r="J18" s="69">
        <f t="shared" si="27"/>
        <v>1.324945402661506</v>
      </c>
      <c r="L18" t="str">
        <f t="shared" si="28"/>
        <v>35 Business and public service associate professionals</v>
      </c>
      <c r="M18" s="69">
        <v>6.8011202222947231</v>
      </c>
      <c r="N18" s="69">
        <v>8.4550250757680239</v>
      </c>
      <c r="O18" s="69">
        <v>8.0440836857682303</v>
      </c>
      <c r="P18" s="69">
        <v>11.243054303683898</v>
      </c>
      <c r="Q18" s="69">
        <v>15.502904246155822</v>
      </c>
      <c r="R18" s="11"/>
      <c r="S18" s="69">
        <f t="shared" si="29"/>
        <v>7.4588205603875917</v>
      </c>
      <c r="T18" s="69">
        <f>'RD T1'!E75</f>
        <v>6.6254008619582105</v>
      </c>
      <c r="U18" s="69">
        <f t="shared" si="30"/>
        <v>14.084221422345802</v>
      </c>
      <c r="W18" t="str">
        <f t="shared" si="31"/>
        <v>35 Business and public service associate professionals</v>
      </c>
      <c r="X18" s="69">
        <v>15.822114987110549</v>
      </c>
      <c r="Y18" s="69">
        <v>17.344728839337051</v>
      </c>
      <c r="Z18" s="69">
        <v>17.888364787020826</v>
      </c>
      <c r="AA18" s="69">
        <v>19.336182680547569</v>
      </c>
      <c r="AB18" s="69">
        <v>21.269618502655263</v>
      </c>
      <c r="AC18" s="69"/>
      <c r="AD18" s="69">
        <f t="shared" si="32"/>
        <v>3.3812537156344362</v>
      </c>
      <c r="AE18" s="69">
        <f>'RD T1'!E104</f>
        <v>10.317032987316804</v>
      </c>
      <c r="AF18" s="69">
        <f t="shared" si="33"/>
        <v>13.69828670295124</v>
      </c>
      <c r="AH18" t="str">
        <f t="shared" si="34"/>
        <v>35 Business and public service associate professionals</v>
      </c>
      <c r="AI18" s="69">
        <v>4.2251145557427261</v>
      </c>
      <c r="AJ18" s="69">
        <v>4.5787527843543838</v>
      </c>
      <c r="AK18" s="69">
        <v>4.9463854856313807</v>
      </c>
      <c r="AL18" s="69">
        <v>5.3378355921320653</v>
      </c>
      <c r="AM18" s="69">
        <v>6.1116895937403557</v>
      </c>
      <c r="AN18" s="69"/>
      <c r="AO18" s="69">
        <f t="shared" si="35"/>
        <v>1.165304108108975</v>
      </c>
      <c r="AP18" s="69">
        <f>'RD T1'!E133</f>
        <v>2.7453840332234383</v>
      </c>
      <c r="AQ18" s="69">
        <f t="shared" si="36"/>
        <v>3.9106881413324133</v>
      </c>
      <c r="AS18" t="str">
        <f t="shared" si="37"/>
        <v>35 Business and public service associate professionals</v>
      </c>
      <c r="AT18" s="69">
        <v>3.7685652697748755</v>
      </c>
      <c r="AU18" s="69">
        <v>4.0509358178140626</v>
      </c>
      <c r="AV18" s="69">
        <v>4.315840104956977</v>
      </c>
      <c r="AW18" s="69">
        <v>4.632845754992263</v>
      </c>
      <c r="AX18" s="69">
        <v>5.2428840104086438</v>
      </c>
      <c r="AY18" s="69"/>
      <c r="AZ18" s="69">
        <f t="shared" si="38"/>
        <v>0.92704390545166682</v>
      </c>
      <c r="BA18" s="69">
        <f>'RD T1'!E162</f>
        <v>2.3328839046766316</v>
      </c>
      <c r="BB18" s="69">
        <f t="shared" si="39"/>
        <v>3.2599278101282985</v>
      </c>
      <c r="BD18" t="str">
        <f t="shared" si="40"/>
        <v>35 Business and public service associate professionals</v>
      </c>
      <c r="BE18" s="69">
        <v>12.744831065318733</v>
      </c>
      <c r="BF18" s="69">
        <v>13.600537071621241</v>
      </c>
      <c r="BG18" s="69">
        <v>16.191153393860453</v>
      </c>
      <c r="BH18" s="69">
        <v>14.347384805134283</v>
      </c>
      <c r="BI18" s="69">
        <v>14.8977819106998</v>
      </c>
      <c r="BJ18" s="69"/>
      <c r="BK18" s="69">
        <f t="shared" si="41"/>
        <v>-1.2933714831606533</v>
      </c>
      <c r="BL18" s="69">
        <f>'RD T1'!E191</f>
        <v>6.1649122422798142</v>
      </c>
      <c r="BM18" s="69">
        <f t="shared" si="42"/>
        <v>4.8715407591191608</v>
      </c>
      <c r="BO18" t="str">
        <f t="shared" si="43"/>
        <v>35 Business and public service associate professionals</v>
      </c>
      <c r="BP18" s="69">
        <v>10.195170108468323</v>
      </c>
      <c r="BQ18" s="69">
        <v>10.103922339701782</v>
      </c>
      <c r="BR18" s="69">
        <v>12.203025870028513</v>
      </c>
      <c r="BS18" s="69">
        <v>9.7529228999966353</v>
      </c>
      <c r="BT18" s="69">
        <v>7.7296766276819939</v>
      </c>
      <c r="BU18" s="69"/>
      <c r="BV18" s="69">
        <f t="shared" si="44"/>
        <v>-4.4733492423465195</v>
      </c>
      <c r="BW18" s="69">
        <f>'RD T1'!E220</f>
        <v>3.7455910918113386</v>
      </c>
      <c r="BX18" s="69">
        <f t="shared" si="45"/>
        <v>-0.72775815053518089</v>
      </c>
      <c r="BZ18" t="str">
        <f t="shared" si="46"/>
        <v>35 Business and public service associate professionals</v>
      </c>
      <c r="CA18" s="69">
        <v>6.6754474897846192</v>
      </c>
      <c r="CB18" s="69">
        <v>6.4029881476155772</v>
      </c>
      <c r="CC18" s="69">
        <v>6.3737263126124191</v>
      </c>
      <c r="CD18" s="69">
        <v>5.2253548061878305</v>
      </c>
      <c r="CE18" s="69">
        <v>3.2739783264985829</v>
      </c>
      <c r="CF18" s="69"/>
      <c r="CG18" s="69">
        <f t="shared" si="47"/>
        <v>-3.0997479861138362</v>
      </c>
      <c r="CH18" s="69">
        <f>'RD T1'!E249</f>
        <v>1.5720636402215209</v>
      </c>
      <c r="CI18" s="69">
        <f t="shared" si="48"/>
        <v>-1.5276843458923153</v>
      </c>
      <c r="CK18" t="str">
        <f t="shared" si="49"/>
        <v>35 Business and public service associate professionals</v>
      </c>
      <c r="CL18" s="69">
        <v>1.4250283557837471</v>
      </c>
      <c r="CM18" s="69">
        <v>1.6302687849020239</v>
      </c>
      <c r="CN18" s="69">
        <v>1.4513167363597437</v>
      </c>
      <c r="CO18" s="69">
        <v>1.0691632837387255</v>
      </c>
      <c r="CP18" s="69">
        <v>0.79853147483231213</v>
      </c>
      <c r="CQ18" s="69"/>
      <c r="CR18" s="69">
        <f t="shared" si="50"/>
        <v>-0.65278526152743155</v>
      </c>
      <c r="CS18" s="69">
        <f>'RD T1'!E278</f>
        <v>0.35924434212931589</v>
      </c>
      <c r="CT18" s="69">
        <f t="shared" si="51"/>
        <v>-0.29354091939811566</v>
      </c>
    </row>
    <row r="19" spans="1:98" x14ac:dyDescent="0.2">
      <c r="A19" s="10" t="str">
        <f>name!D15</f>
        <v>41 Administrative occupations</v>
      </c>
      <c r="B19" s="69">
        <v>0.66249577214924749</v>
      </c>
      <c r="C19" s="69">
        <v>0.7327343157623053</v>
      </c>
      <c r="D19" s="69">
        <v>0.67924876625509278</v>
      </c>
      <c r="E19" s="69">
        <v>1.0866232341439095</v>
      </c>
      <c r="F19" s="69">
        <v>1.6698505124419527</v>
      </c>
      <c r="G19" s="11"/>
      <c r="H19" s="69">
        <f t="shared" si="26"/>
        <v>0.99060174618685992</v>
      </c>
      <c r="I19" s="69">
        <f>'RD T1'!E47</f>
        <v>0.67848659569459213</v>
      </c>
      <c r="J19" s="69">
        <f t="shared" si="27"/>
        <v>1.6690883418814519</v>
      </c>
      <c r="L19" t="str">
        <f t="shared" si="28"/>
        <v>41 Administrative occupations</v>
      </c>
      <c r="M19" s="69">
        <v>6.2680742517262917</v>
      </c>
      <c r="N19" s="69">
        <v>7.3851301968999374</v>
      </c>
      <c r="O19" s="69">
        <v>6.9979466234919663</v>
      </c>
      <c r="P19" s="69">
        <v>11.326029769589702</v>
      </c>
      <c r="Q19" s="69">
        <v>16.426830357914188</v>
      </c>
      <c r="R19" s="11"/>
      <c r="S19" s="69">
        <f t="shared" si="29"/>
        <v>9.4288837344222216</v>
      </c>
      <c r="T19" s="69">
        <f>'RD T1'!E76</f>
        <v>7.1616951035220913</v>
      </c>
      <c r="U19" s="69">
        <f t="shared" si="30"/>
        <v>16.590578837944314</v>
      </c>
      <c r="W19" t="str">
        <f t="shared" si="31"/>
        <v>41 Administrative occupations</v>
      </c>
      <c r="X19" s="69">
        <v>22.254772109477202</v>
      </c>
      <c r="Y19" s="69">
        <v>22.933958957897158</v>
      </c>
      <c r="Z19" s="69">
        <v>23.867420517928718</v>
      </c>
      <c r="AA19" s="69">
        <v>30.285266323524635</v>
      </c>
      <c r="AB19" s="69">
        <v>37.151461320238703</v>
      </c>
      <c r="AC19" s="69"/>
      <c r="AD19" s="69">
        <f t="shared" si="32"/>
        <v>13.284040802309985</v>
      </c>
      <c r="AE19" s="69">
        <f>'RD T1'!E105</f>
        <v>17.631754003947435</v>
      </c>
      <c r="AF19" s="69">
        <f t="shared" si="33"/>
        <v>30.91579480625742</v>
      </c>
      <c r="AH19" t="str">
        <f t="shared" si="34"/>
        <v>41 Administrative occupations</v>
      </c>
      <c r="AI19" s="69">
        <v>7.3856810095650625</v>
      </c>
      <c r="AJ19" s="69">
        <v>7.8165169052438515</v>
      </c>
      <c r="AK19" s="69">
        <v>7.9852659998408937</v>
      </c>
      <c r="AL19" s="69">
        <v>9.6714812444033882</v>
      </c>
      <c r="AM19" s="69">
        <v>11.241813037720663</v>
      </c>
      <c r="AN19" s="69"/>
      <c r="AO19" s="69">
        <f t="shared" si="35"/>
        <v>3.256547037879769</v>
      </c>
      <c r="AP19" s="69">
        <f>'RD T1'!E134</f>
        <v>5.8266455558912105</v>
      </c>
      <c r="AQ19" s="69">
        <f t="shared" si="36"/>
        <v>9.0831925937709794</v>
      </c>
      <c r="AS19" t="str">
        <f t="shared" si="37"/>
        <v>41 Administrative occupations</v>
      </c>
      <c r="AT19" s="69">
        <v>7.3800250797775329</v>
      </c>
      <c r="AU19" s="69">
        <v>7.4796690940838975</v>
      </c>
      <c r="AV19" s="69">
        <v>7.7790409398526803</v>
      </c>
      <c r="AW19" s="69">
        <v>8.9754576718381252</v>
      </c>
      <c r="AX19" s="69">
        <v>10.440681808701324</v>
      </c>
      <c r="AY19" s="69"/>
      <c r="AZ19" s="69">
        <f t="shared" si="38"/>
        <v>2.6616408688486439</v>
      </c>
      <c r="BA19" s="69">
        <f>'RD T1'!E163</f>
        <v>5.1337897951800553</v>
      </c>
      <c r="BB19" s="69">
        <f t="shared" si="39"/>
        <v>7.7954306640286992</v>
      </c>
      <c r="BD19" t="str">
        <f t="shared" si="40"/>
        <v>41 Administrative occupations</v>
      </c>
      <c r="BE19" s="69">
        <v>28.043978224471839</v>
      </c>
      <c r="BF19" s="69">
        <v>27.250703590511847</v>
      </c>
      <c r="BG19" s="69">
        <v>31.461439865617663</v>
      </c>
      <c r="BH19" s="69">
        <v>31.293404783389299</v>
      </c>
      <c r="BI19" s="69">
        <v>30.855729879771715</v>
      </c>
      <c r="BJ19" s="69"/>
      <c r="BK19" s="69">
        <f t="shared" si="41"/>
        <v>-0.60570998584594804</v>
      </c>
      <c r="BL19" s="69">
        <f>'RD T1'!E192</f>
        <v>14.17077130412995</v>
      </c>
      <c r="BM19" s="69">
        <f t="shared" si="42"/>
        <v>13.565061318284002</v>
      </c>
      <c r="BO19" t="str">
        <f t="shared" si="43"/>
        <v>41 Administrative occupations</v>
      </c>
      <c r="BP19" s="69">
        <v>30.840178461351673</v>
      </c>
      <c r="BQ19" s="69">
        <v>27.645600203506419</v>
      </c>
      <c r="BR19" s="69">
        <v>33.02384447874212</v>
      </c>
      <c r="BS19" s="69">
        <v>28.637378814413378</v>
      </c>
      <c r="BT19" s="69">
        <v>20.532927780398897</v>
      </c>
      <c r="BU19" s="69"/>
      <c r="BV19" s="69">
        <f t="shared" si="44"/>
        <v>-12.490916698343224</v>
      </c>
      <c r="BW19" s="69">
        <f>'RD T1'!E221</f>
        <v>11.303403446630082</v>
      </c>
      <c r="BX19" s="69">
        <f t="shared" si="45"/>
        <v>-1.1875132517131419</v>
      </c>
      <c r="BZ19" t="str">
        <f t="shared" si="46"/>
        <v>41 Administrative occupations</v>
      </c>
      <c r="CA19" s="69">
        <v>17.301712303206429</v>
      </c>
      <c r="CB19" s="69">
        <v>14.693046958233348</v>
      </c>
      <c r="CC19" s="69">
        <v>13.671805234124754</v>
      </c>
      <c r="CD19" s="69">
        <v>10.134841935618082</v>
      </c>
      <c r="CE19" s="69">
        <v>4.0973860261316828</v>
      </c>
      <c r="CF19" s="69"/>
      <c r="CG19" s="69">
        <f t="shared" si="47"/>
        <v>-9.5744192079930706</v>
      </c>
      <c r="CH19" s="69">
        <f>'RD T1'!E250</f>
        <v>2.8472059374278502</v>
      </c>
      <c r="CI19" s="69">
        <f t="shared" si="48"/>
        <v>-6.7272132705652208</v>
      </c>
      <c r="CK19" t="str">
        <f t="shared" si="49"/>
        <v>41 Administrative occupations</v>
      </c>
      <c r="CL19" s="69">
        <v>3.986944112501845</v>
      </c>
      <c r="CM19" s="69">
        <v>3.7366808053055789</v>
      </c>
      <c r="CN19" s="69">
        <v>3.4318532401263142</v>
      </c>
      <c r="CO19" s="69">
        <v>2.6534258840756983</v>
      </c>
      <c r="CP19" s="69">
        <v>1.47156154384057</v>
      </c>
      <c r="CQ19" s="69"/>
      <c r="CR19" s="69">
        <f t="shared" si="50"/>
        <v>-1.9602916962857442</v>
      </c>
      <c r="CS19" s="69">
        <f>'RD T1'!E279</f>
        <v>0.76407418557927176</v>
      </c>
      <c r="CT19" s="69">
        <f t="shared" si="51"/>
        <v>-1.1962175107064725</v>
      </c>
    </row>
    <row r="20" spans="1:98" x14ac:dyDescent="0.2">
      <c r="A20" s="10" t="str">
        <f>name!D16</f>
        <v>42 Secretarial and related occupations</v>
      </c>
      <c r="B20" s="69">
        <v>4.1134668337164684E-2</v>
      </c>
      <c r="C20" s="69">
        <v>4.8695575882386627E-2</v>
      </c>
      <c r="D20" s="69">
        <v>3.9944135671521962E-2</v>
      </c>
      <c r="E20" s="69">
        <v>7.4024540139832118E-2</v>
      </c>
      <c r="F20" s="69">
        <v>0.13555305112852187</v>
      </c>
      <c r="G20" s="11"/>
      <c r="H20" s="69">
        <f t="shared" si="26"/>
        <v>9.5608915456999899E-2</v>
      </c>
      <c r="I20" s="69">
        <f>'RD T1'!E48</f>
        <v>5.7970643569391973E-2</v>
      </c>
      <c r="J20" s="69">
        <f t="shared" si="27"/>
        <v>0.15357955902639187</v>
      </c>
      <c r="L20" t="str">
        <f t="shared" si="28"/>
        <v>42 Secretarial and related occupations</v>
      </c>
      <c r="M20" s="69">
        <v>1.0035102987083937</v>
      </c>
      <c r="N20" s="69">
        <v>1.1156129591360944</v>
      </c>
      <c r="O20" s="69">
        <v>1.0092546256055959</v>
      </c>
      <c r="P20" s="69">
        <v>1.7313476406534583</v>
      </c>
      <c r="Q20" s="69">
        <v>2.2446849454389137</v>
      </c>
      <c r="R20" s="11"/>
      <c r="S20" s="69">
        <f t="shared" si="29"/>
        <v>1.2354303198333179</v>
      </c>
      <c r="T20" s="69">
        <f>'RD T1'!E77</f>
        <v>1.1081285794651807</v>
      </c>
      <c r="U20" s="69">
        <f t="shared" si="30"/>
        <v>2.3435588992984986</v>
      </c>
      <c r="W20" t="str">
        <f t="shared" si="31"/>
        <v>42 Secretarial and related occupations</v>
      </c>
      <c r="X20" s="69">
        <v>3.7002223691370908</v>
      </c>
      <c r="Y20" s="69">
        <v>3.5964205144785963</v>
      </c>
      <c r="Z20" s="69">
        <v>3.4265116750066613</v>
      </c>
      <c r="AA20" s="69">
        <v>4.6421042798946788</v>
      </c>
      <c r="AB20" s="69">
        <v>6.0413479156883021</v>
      </c>
      <c r="AC20" s="69"/>
      <c r="AD20" s="69">
        <f t="shared" si="32"/>
        <v>2.6148362406816408</v>
      </c>
      <c r="AE20" s="69">
        <f>'RD T1'!E106</f>
        <v>3.1146231214550197</v>
      </c>
      <c r="AF20" s="69">
        <f t="shared" si="33"/>
        <v>5.7294593621366605</v>
      </c>
      <c r="AH20" t="str">
        <f t="shared" si="34"/>
        <v>42 Secretarial and related occupations</v>
      </c>
      <c r="AI20" s="69">
        <v>1.7928486633299925</v>
      </c>
      <c r="AJ20" s="69">
        <v>1.6590345307455145</v>
      </c>
      <c r="AK20" s="69">
        <v>1.6496793562740744</v>
      </c>
      <c r="AL20" s="69">
        <v>2.0042845956149455</v>
      </c>
      <c r="AM20" s="69">
        <v>2.2636902695465508</v>
      </c>
      <c r="AN20" s="69"/>
      <c r="AO20" s="69">
        <f t="shared" si="35"/>
        <v>0.61401091327247648</v>
      </c>
      <c r="AP20" s="69">
        <f>'RD T1'!E135</f>
        <v>1.2403192584727254</v>
      </c>
      <c r="AQ20" s="69">
        <f t="shared" si="36"/>
        <v>1.8543301717452019</v>
      </c>
      <c r="AS20" t="str">
        <f t="shared" si="37"/>
        <v>42 Secretarial and related occupations</v>
      </c>
      <c r="AT20" s="69">
        <v>1.4142928236657126</v>
      </c>
      <c r="AU20" s="69">
        <v>1.267197306432106</v>
      </c>
      <c r="AV20" s="69">
        <v>1.2426571886516693</v>
      </c>
      <c r="AW20" s="69">
        <v>1.4283963262178896</v>
      </c>
      <c r="AX20" s="69">
        <v>1.4431034073713196</v>
      </c>
      <c r="AY20" s="69"/>
      <c r="AZ20" s="69">
        <f t="shared" si="38"/>
        <v>0.20044621871965029</v>
      </c>
      <c r="BA20" s="69">
        <f>'RD T1'!E164</f>
        <v>0.81851103194058927</v>
      </c>
      <c r="BB20" s="69">
        <f t="shared" si="39"/>
        <v>1.0189572506602396</v>
      </c>
      <c r="BD20" t="str">
        <f t="shared" si="40"/>
        <v>42 Secretarial and related occupations</v>
      </c>
      <c r="BE20" s="69">
        <v>6.0090896024782436</v>
      </c>
      <c r="BF20" s="69">
        <v>5.3389735805717962</v>
      </c>
      <c r="BG20" s="69">
        <v>6.013188451231537</v>
      </c>
      <c r="BH20" s="69">
        <v>6.1154057037672676</v>
      </c>
      <c r="BI20" s="69">
        <v>2.933804827137438</v>
      </c>
      <c r="BJ20" s="69"/>
      <c r="BK20" s="69">
        <f t="shared" si="41"/>
        <v>-3.079383624094099</v>
      </c>
      <c r="BL20" s="69">
        <f>'RD T1'!E193</f>
        <v>2.5324259271005807</v>
      </c>
      <c r="BM20" s="69">
        <f t="shared" si="42"/>
        <v>-0.54695769699351837</v>
      </c>
      <c r="BO20" t="str">
        <f t="shared" si="43"/>
        <v>42 Secretarial and related occupations</v>
      </c>
      <c r="BP20" s="69">
        <v>7.3158185967006482</v>
      </c>
      <c r="BQ20" s="69">
        <v>5.7350675438917307</v>
      </c>
      <c r="BR20" s="69">
        <v>6.5488766186175162</v>
      </c>
      <c r="BS20" s="69">
        <v>4.6520715451589547</v>
      </c>
      <c r="BT20" s="69">
        <v>1.1994761420356537</v>
      </c>
      <c r="BU20" s="69"/>
      <c r="BV20" s="69">
        <f t="shared" si="44"/>
        <v>-5.349400476581863</v>
      </c>
      <c r="BW20" s="69">
        <f>'RD T1'!E222</f>
        <v>1.6977360989903278</v>
      </c>
      <c r="BX20" s="69">
        <f t="shared" si="45"/>
        <v>-3.6516643775915352</v>
      </c>
      <c r="BZ20" t="str">
        <f t="shared" si="46"/>
        <v>42 Secretarial and related occupations</v>
      </c>
      <c r="CA20" s="69">
        <v>6.8064190914127609</v>
      </c>
      <c r="CB20" s="69">
        <v>6.1106239426532376</v>
      </c>
      <c r="CC20" s="69">
        <v>5.2911362639923327</v>
      </c>
      <c r="CD20" s="69">
        <v>3.2457373616392742</v>
      </c>
      <c r="CE20" s="69">
        <v>0.98120248145378197</v>
      </c>
      <c r="CF20" s="69"/>
      <c r="CG20" s="69">
        <f t="shared" si="47"/>
        <v>-4.3099337825385504</v>
      </c>
      <c r="CH20" s="69">
        <f>'RD T1'!E251</f>
        <v>1.0360424709259852</v>
      </c>
      <c r="CI20" s="69">
        <f t="shared" si="48"/>
        <v>-3.273891311612565</v>
      </c>
      <c r="CK20" t="str">
        <f t="shared" si="49"/>
        <v>42 Secretarial and related occupations</v>
      </c>
      <c r="CL20" s="69">
        <v>1.5844579050329264</v>
      </c>
      <c r="CM20" s="69">
        <v>1.6481878850369358</v>
      </c>
      <c r="CN20" s="69">
        <v>1.4333561342196366</v>
      </c>
      <c r="CO20" s="69">
        <v>1.3198674630736964</v>
      </c>
      <c r="CP20" s="69">
        <v>1.4746343082916387</v>
      </c>
      <c r="CQ20" s="69"/>
      <c r="CR20" s="69">
        <f t="shared" si="50"/>
        <v>4.1278174072002072E-2</v>
      </c>
      <c r="CS20" s="69">
        <f>'RD T1'!E280</f>
        <v>0.5769928536725708</v>
      </c>
      <c r="CT20" s="69">
        <f t="shared" si="51"/>
        <v>0.61827102774457288</v>
      </c>
    </row>
    <row r="21" spans="1:98" x14ac:dyDescent="0.2">
      <c r="A21" s="10" t="str">
        <f>name!D17</f>
        <v>51 Skilled agricultural and related trades</v>
      </c>
      <c r="B21" s="69">
        <v>1.7287258463409148E-2</v>
      </c>
      <c r="C21" s="69">
        <v>3.0977094737330135E-2</v>
      </c>
      <c r="D21" s="69">
        <v>1.6694968572041679E-2</v>
      </c>
      <c r="E21" s="69">
        <v>2.3950676904940942E-2</v>
      </c>
      <c r="F21" s="69">
        <v>4.1928557036614453E-2</v>
      </c>
      <c r="G21" s="11"/>
      <c r="H21" s="69">
        <f t="shared" si="26"/>
        <v>2.5233588464572774E-2</v>
      </c>
      <c r="I21" s="69">
        <f>'RD T1'!E49</f>
        <v>1.8733161362292125E-2</v>
      </c>
      <c r="J21" s="69">
        <f t="shared" si="27"/>
        <v>4.3966749826864895E-2</v>
      </c>
      <c r="L21" t="str">
        <f t="shared" si="28"/>
        <v>51 Skilled agricultural and related trades</v>
      </c>
      <c r="M21" s="69">
        <v>0.18654384221894427</v>
      </c>
      <c r="N21" s="69">
        <v>0.20713103822559503</v>
      </c>
      <c r="O21" s="69">
        <v>0.16050420784956293</v>
      </c>
      <c r="P21" s="69">
        <v>0.23708782388377531</v>
      </c>
      <c r="Q21" s="69">
        <v>0.39815046165611523</v>
      </c>
      <c r="R21" s="11"/>
      <c r="S21" s="69">
        <f t="shared" si="29"/>
        <v>0.2376462538065523</v>
      </c>
      <c r="T21" s="69">
        <f>'RD T1'!E78</f>
        <v>0.17424389646107569</v>
      </c>
      <c r="U21" s="69">
        <f t="shared" si="30"/>
        <v>0.41189015026762799</v>
      </c>
      <c r="W21" t="str">
        <f t="shared" si="31"/>
        <v>51 Skilled agricultural and related trades</v>
      </c>
      <c r="X21" s="69">
        <v>1.2780913166788161</v>
      </c>
      <c r="Y21" s="69">
        <v>1.3583810164476176</v>
      </c>
      <c r="Z21" s="69">
        <v>1.2519864476051055</v>
      </c>
      <c r="AA21" s="69">
        <v>1.4797330112202622</v>
      </c>
      <c r="AB21" s="69">
        <v>2.1732750676290831</v>
      </c>
      <c r="AC21" s="69"/>
      <c r="AD21" s="69">
        <f t="shared" si="32"/>
        <v>0.9212886200239776</v>
      </c>
      <c r="AE21" s="69">
        <f>'RD T1'!E107</f>
        <v>1.1634497108100286</v>
      </c>
      <c r="AF21" s="69">
        <f t="shared" si="33"/>
        <v>2.0847383308340062</v>
      </c>
      <c r="AH21" t="str">
        <f t="shared" si="34"/>
        <v>51 Skilled agricultural and related trades</v>
      </c>
      <c r="AI21" s="69">
        <v>0.65760701682307898</v>
      </c>
      <c r="AJ21" s="69">
        <v>0.76008946496159058</v>
      </c>
      <c r="AK21" s="69">
        <v>0.66029416669368746</v>
      </c>
      <c r="AL21" s="69">
        <v>0.78618631441326503</v>
      </c>
      <c r="AM21" s="69">
        <v>1.1146365754368863</v>
      </c>
      <c r="AN21" s="69"/>
      <c r="AO21" s="69">
        <f t="shared" si="35"/>
        <v>0.45434240874319887</v>
      </c>
      <c r="AP21" s="69">
        <f>'RD T1'!E136</f>
        <v>0.65322378986149299</v>
      </c>
      <c r="AQ21" s="69">
        <f t="shared" si="36"/>
        <v>1.1075661986046919</v>
      </c>
      <c r="AS21" t="str">
        <f t="shared" si="37"/>
        <v>51 Skilled agricultural and related trades</v>
      </c>
      <c r="AT21" s="69">
        <v>0.90375856961628565</v>
      </c>
      <c r="AU21" s="69">
        <v>1.0063683135881107</v>
      </c>
      <c r="AV21" s="69">
        <v>0.95711070016420741</v>
      </c>
      <c r="AW21" s="69">
        <v>1.0710036700590344</v>
      </c>
      <c r="AX21" s="69">
        <v>1.4891313530350099</v>
      </c>
      <c r="AY21" s="69"/>
      <c r="AZ21" s="69">
        <f t="shared" si="38"/>
        <v>0.53202065287080247</v>
      </c>
      <c r="BA21" s="69">
        <f>'RD T1'!E165</f>
        <v>0.79810548079386701</v>
      </c>
      <c r="BB21" s="69">
        <f t="shared" si="39"/>
        <v>1.3301261336646695</v>
      </c>
      <c r="BD21" t="str">
        <f t="shared" si="40"/>
        <v>51 Skilled agricultural and related trades</v>
      </c>
      <c r="BE21" s="69">
        <v>1.8873352102922849</v>
      </c>
      <c r="BF21" s="69">
        <v>2.0658957266976583</v>
      </c>
      <c r="BG21" s="69">
        <v>1.7924027316663727</v>
      </c>
      <c r="BH21" s="69">
        <v>1.603860285076083</v>
      </c>
      <c r="BI21" s="69">
        <v>1.8085870127259185</v>
      </c>
      <c r="BJ21" s="69"/>
      <c r="BK21" s="69">
        <f t="shared" si="41"/>
        <v>1.6184281059545835E-2</v>
      </c>
      <c r="BL21" s="69">
        <f>'RD T1'!E194</f>
        <v>0.83534208677668997</v>
      </c>
      <c r="BM21" s="69">
        <f t="shared" si="42"/>
        <v>0.85152636783623581</v>
      </c>
      <c r="BO21" t="str">
        <f t="shared" si="43"/>
        <v>51 Skilled agricultural and related trades</v>
      </c>
      <c r="BP21" s="69">
        <v>3.0560973152816389</v>
      </c>
      <c r="BQ21" s="69">
        <v>3.1096932214056592</v>
      </c>
      <c r="BR21" s="69">
        <v>2.649118330049939</v>
      </c>
      <c r="BS21" s="69">
        <v>2.2943338906606479</v>
      </c>
      <c r="BT21" s="69">
        <v>2.077281050981767</v>
      </c>
      <c r="BU21" s="69"/>
      <c r="BV21" s="69">
        <f t="shared" si="44"/>
        <v>-0.57183727906817206</v>
      </c>
      <c r="BW21" s="69">
        <f>'RD T1'!E223</f>
        <v>1.1922508283823354</v>
      </c>
      <c r="BX21" s="69">
        <f t="shared" si="45"/>
        <v>0.62041354931416337</v>
      </c>
      <c r="BZ21" t="str">
        <f t="shared" si="46"/>
        <v>51 Skilled agricultural and related trades</v>
      </c>
      <c r="CA21" s="69">
        <v>2.7170829631385569</v>
      </c>
      <c r="CB21" s="69">
        <v>2.2221066317792482</v>
      </c>
      <c r="CC21" s="69">
        <v>1.9294002007973932</v>
      </c>
      <c r="CD21" s="69">
        <v>1.8550358565132159</v>
      </c>
      <c r="CE21" s="69">
        <v>2.0460005432941903</v>
      </c>
      <c r="CF21" s="69"/>
      <c r="CG21" s="69">
        <f t="shared" si="47"/>
        <v>0.11660034249679718</v>
      </c>
      <c r="CH21" s="69">
        <f>'RD T1'!E252</f>
        <v>0.87940469479405659</v>
      </c>
      <c r="CI21" s="69">
        <f t="shared" si="48"/>
        <v>0.99600503729085377</v>
      </c>
      <c r="CK21" t="str">
        <f t="shared" si="49"/>
        <v>51 Skilled agricultural and related trades</v>
      </c>
      <c r="CL21" s="69">
        <v>1.7762488803764556</v>
      </c>
      <c r="CM21" s="69">
        <v>1.6710359021318186</v>
      </c>
      <c r="CN21" s="69">
        <v>1.2369507638834116</v>
      </c>
      <c r="CO21" s="69">
        <v>1.1679848550649266</v>
      </c>
      <c r="CP21" s="69">
        <v>0.69134496904136966</v>
      </c>
      <c r="CQ21" s="69"/>
      <c r="CR21" s="69">
        <f t="shared" si="50"/>
        <v>-0.54560579484204197</v>
      </c>
      <c r="CS21" s="69">
        <f>'RD T1'!E281</f>
        <v>0.40161964416321166</v>
      </c>
      <c r="CT21" s="69">
        <f t="shared" si="51"/>
        <v>-0.1439861506788303</v>
      </c>
    </row>
    <row r="22" spans="1:98" x14ac:dyDescent="0.2">
      <c r="A22" s="10" t="str">
        <f>name!D18</f>
        <v>52 Skilled metal, electrical and electronic trades</v>
      </c>
      <c r="B22" s="69">
        <v>3.3565397007843729E-2</v>
      </c>
      <c r="C22" s="69">
        <v>3.6262674410779398E-2</v>
      </c>
      <c r="D22" s="69">
        <v>3.1736149268888118E-2</v>
      </c>
      <c r="E22" s="69">
        <v>4.3836798135017375E-2</v>
      </c>
      <c r="F22" s="69">
        <v>5.8459699883894149E-2</v>
      </c>
      <c r="G22" s="11"/>
      <c r="H22" s="69">
        <f t="shared" si="26"/>
        <v>2.6723550615006031E-2</v>
      </c>
      <c r="I22" s="69">
        <f>'RD T1'!E50</f>
        <v>2.3452350948654752E-2</v>
      </c>
      <c r="J22" s="69">
        <f t="shared" si="27"/>
        <v>5.017590156366078E-2</v>
      </c>
      <c r="L22" t="str">
        <f t="shared" si="28"/>
        <v>52 Skilled metal, electrical and electronic trades</v>
      </c>
      <c r="M22" s="69">
        <v>0.75224910327367855</v>
      </c>
      <c r="N22" s="69">
        <v>0.89027360467711603</v>
      </c>
      <c r="O22" s="69">
        <v>0.6842022983286975</v>
      </c>
      <c r="P22" s="69">
        <v>1.1692250142621985</v>
      </c>
      <c r="Q22" s="69">
        <v>1.6627993595207344</v>
      </c>
      <c r="R22" s="11"/>
      <c r="S22" s="69">
        <f t="shared" si="29"/>
        <v>0.97859706119203693</v>
      </c>
      <c r="T22" s="69">
        <f>'RD T1'!E79</f>
        <v>0.69424676943849561</v>
      </c>
      <c r="U22" s="69">
        <f t="shared" si="30"/>
        <v>1.6728438306305327</v>
      </c>
      <c r="W22" t="str">
        <f t="shared" si="31"/>
        <v>52 Skilled metal, electrical and electronic trades</v>
      </c>
      <c r="X22" s="69">
        <v>2.0826050559657623</v>
      </c>
      <c r="Y22" s="69">
        <v>2.2904746396875306</v>
      </c>
      <c r="Z22" s="69">
        <v>1.945377341309827</v>
      </c>
      <c r="AA22" s="69">
        <v>2.508969219535516</v>
      </c>
      <c r="AB22" s="69">
        <v>3.2229652582308961</v>
      </c>
      <c r="AC22" s="69"/>
      <c r="AD22" s="69">
        <f t="shared" si="32"/>
        <v>1.2775879169210691</v>
      </c>
      <c r="AE22" s="69">
        <f>'RD T1'!E108</f>
        <v>1.3982758643640321</v>
      </c>
      <c r="AF22" s="69">
        <f t="shared" si="33"/>
        <v>2.6758637812851012</v>
      </c>
      <c r="AH22" t="str">
        <f t="shared" si="34"/>
        <v>52 Skilled metal, electrical and electronic trades</v>
      </c>
      <c r="AI22" s="69">
        <v>0.78083932919213384</v>
      </c>
      <c r="AJ22" s="69">
        <v>0.82634839851798114</v>
      </c>
      <c r="AK22" s="69">
        <v>0.75371511661605795</v>
      </c>
      <c r="AL22" s="69">
        <v>0.93795790582673133</v>
      </c>
      <c r="AM22" s="69">
        <v>1.2307188444851083</v>
      </c>
      <c r="AN22" s="69"/>
      <c r="AO22" s="69">
        <f t="shared" si="35"/>
        <v>0.47700372786905032</v>
      </c>
      <c r="AP22" s="69">
        <f>'RD T1'!E137</f>
        <v>0.49375873265743053</v>
      </c>
      <c r="AQ22" s="69">
        <f t="shared" si="36"/>
        <v>0.97076246052648085</v>
      </c>
      <c r="AS22" t="str">
        <f t="shared" si="37"/>
        <v>52 Skilled metal, electrical and electronic trades</v>
      </c>
      <c r="AT22" s="69">
        <v>3.2212190010877348</v>
      </c>
      <c r="AU22" s="69">
        <v>3.3601800668050616</v>
      </c>
      <c r="AV22" s="69">
        <v>2.9694440254191856</v>
      </c>
      <c r="AW22" s="69">
        <v>3.4895169077555459</v>
      </c>
      <c r="AX22" s="69">
        <v>4.1357937620966734</v>
      </c>
      <c r="AY22" s="69"/>
      <c r="AZ22" s="69">
        <f t="shared" si="38"/>
        <v>1.1663497366774878</v>
      </c>
      <c r="BA22" s="69">
        <f>'RD T1'!E166</f>
        <v>1.7587857816361698</v>
      </c>
      <c r="BB22" s="69">
        <f t="shared" si="39"/>
        <v>2.9251355183136578</v>
      </c>
      <c r="BD22" t="str">
        <f t="shared" si="40"/>
        <v>52 Skilled metal, electrical and electronic trades</v>
      </c>
      <c r="BE22" s="69">
        <v>19.291326731519021</v>
      </c>
      <c r="BF22" s="69">
        <v>19.944417358053681</v>
      </c>
      <c r="BG22" s="69">
        <v>19.24051194885169</v>
      </c>
      <c r="BH22" s="69">
        <v>17.772282967413556</v>
      </c>
      <c r="BI22" s="69">
        <v>16.613991594005768</v>
      </c>
      <c r="BJ22" s="69"/>
      <c r="BK22" s="69">
        <f t="shared" si="41"/>
        <v>-2.6265203548459226</v>
      </c>
      <c r="BL22" s="69">
        <f>'RD T1'!E195</f>
        <v>5.9285319662848304</v>
      </c>
      <c r="BM22" s="69">
        <f t="shared" si="42"/>
        <v>3.3020116114389078</v>
      </c>
      <c r="BO22" t="str">
        <f t="shared" si="43"/>
        <v>52 Skilled metal, electrical and electronic trades</v>
      </c>
      <c r="BP22" s="69">
        <v>10.838842169425083</v>
      </c>
      <c r="BQ22" s="69">
        <v>10.374284839031166</v>
      </c>
      <c r="BR22" s="69">
        <v>9.5753189976095268</v>
      </c>
      <c r="BS22" s="69">
        <v>8.4066466375469098</v>
      </c>
      <c r="BT22" s="69">
        <v>6.3347607570220621</v>
      </c>
      <c r="BU22" s="69"/>
      <c r="BV22" s="69">
        <f t="shared" si="44"/>
        <v>-3.2405582405874647</v>
      </c>
      <c r="BW22" s="69">
        <f>'RD T1'!E224</f>
        <v>2.7405189455011141</v>
      </c>
      <c r="BX22" s="69">
        <f t="shared" si="45"/>
        <v>-0.50003929508635059</v>
      </c>
      <c r="BZ22" t="str">
        <f t="shared" si="46"/>
        <v>52 Skilled metal, electrical and electronic trades</v>
      </c>
      <c r="CA22" s="69">
        <v>6.2836391045034787</v>
      </c>
      <c r="CB22" s="69">
        <v>5.4547158792469874</v>
      </c>
      <c r="CC22" s="69">
        <v>4.6766723422549106</v>
      </c>
      <c r="CD22" s="69">
        <v>4.4803914849942519</v>
      </c>
      <c r="CE22" s="69">
        <v>2.7461922976675139</v>
      </c>
      <c r="CF22" s="69"/>
      <c r="CG22" s="69">
        <f t="shared" si="47"/>
        <v>-1.9304800445873966</v>
      </c>
      <c r="CH22" s="69">
        <f>'RD T1'!E253</f>
        <v>1.352624783232075</v>
      </c>
      <c r="CI22" s="69">
        <f t="shared" si="48"/>
        <v>-0.57785526135532161</v>
      </c>
      <c r="CK22" t="str">
        <f t="shared" si="49"/>
        <v>52 Skilled metal, electrical and electronic trades</v>
      </c>
      <c r="CL22" s="69">
        <v>2.2864942192256432</v>
      </c>
      <c r="CM22" s="69">
        <v>2.4023128624617964</v>
      </c>
      <c r="CN22" s="69">
        <v>1.8102490517160208</v>
      </c>
      <c r="CO22" s="69">
        <v>1.6419561116156911</v>
      </c>
      <c r="CP22" s="69">
        <v>1.0626257330789197</v>
      </c>
      <c r="CQ22" s="69"/>
      <c r="CR22" s="69">
        <f t="shared" si="50"/>
        <v>-0.74762331863710108</v>
      </c>
      <c r="CS22" s="69">
        <f>'RD T1'!E282</f>
        <v>0.52704932881766187</v>
      </c>
      <c r="CT22" s="69">
        <f t="shared" si="51"/>
        <v>-0.22057398981943921</v>
      </c>
    </row>
    <row r="23" spans="1:98" x14ac:dyDescent="0.2">
      <c r="A23" s="10" t="str">
        <f>name!D19</f>
        <v>53 Skilled construction and building trades</v>
      </c>
      <c r="B23" s="69">
        <v>2.1148637688622601E-2</v>
      </c>
      <c r="C23" s="69">
        <v>1.4803936716453641E-2</v>
      </c>
      <c r="D23" s="69">
        <v>9.3710484165917263E-3</v>
      </c>
      <c r="E23" s="69">
        <v>1.6998350419858914E-2</v>
      </c>
      <c r="F23" s="69">
        <v>1.7908149025558703E-2</v>
      </c>
      <c r="G23" s="11"/>
      <c r="H23" s="69">
        <f t="shared" si="26"/>
        <v>8.5371006089669764E-3</v>
      </c>
      <c r="I23" s="69">
        <f>'RD T1'!E51</f>
        <v>8.4870085287844614E-3</v>
      </c>
      <c r="J23" s="69">
        <f t="shared" si="27"/>
        <v>1.7024109137751438E-2</v>
      </c>
      <c r="L23" t="str">
        <f t="shared" si="28"/>
        <v>53 Skilled construction and building trades</v>
      </c>
      <c r="M23" s="69">
        <v>0.34643638384417363</v>
      </c>
      <c r="N23" s="69">
        <v>0.35137654194202833</v>
      </c>
      <c r="O23" s="69">
        <v>0.2509895418261387</v>
      </c>
      <c r="P23" s="69">
        <v>0.38357404331277345</v>
      </c>
      <c r="Q23" s="69">
        <v>0.47240573416636217</v>
      </c>
      <c r="R23" s="11"/>
      <c r="S23" s="69">
        <f t="shared" si="29"/>
        <v>0.22141619234022347</v>
      </c>
      <c r="T23" s="69">
        <f>'RD T1'!E80</f>
        <v>0.23419928205516061</v>
      </c>
      <c r="U23" s="69">
        <f t="shared" si="30"/>
        <v>0.45561547439538408</v>
      </c>
      <c r="W23" t="str">
        <f t="shared" si="31"/>
        <v>53 Skilled construction and building trades</v>
      </c>
      <c r="X23" s="69">
        <v>1.2514421787406314</v>
      </c>
      <c r="Y23" s="69">
        <v>1.240513164630592</v>
      </c>
      <c r="Z23" s="69">
        <v>1.0441676375538529</v>
      </c>
      <c r="AA23" s="69">
        <v>1.2677755526346002</v>
      </c>
      <c r="AB23" s="69">
        <v>1.5191108238696607</v>
      </c>
      <c r="AC23" s="69"/>
      <c r="AD23" s="69">
        <f t="shared" si="32"/>
        <v>0.47494318631580779</v>
      </c>
      <c r="AE23" s="69">
        <f>'RD T1'!E109</f>
        <v>0.74962107971704195</v>
      </c>
      <c r="AF23" s="69">
        <f t="shared" si="33"/>
        <v>1.2245642660328497</v>
      </c>
      <c r="AH23" t="str">
        <f t="shared" si="34"/>
        <v>53 Skilled construction and building trades</v>
      </c>
      <c r="AI23" s="69">
        <v>0.73497310271051641</v>
      </c>
      <c r="AJ23" s="69">
        <v>0.8069560654393092</v>
      </c>
      <c r="AK23" s="69">
        <v>0.68101554391561936</v>
      </c>
      <c r="AL23" s="69">
        <v>0.86509685122486424</v>
      </c>
      <c r="AM23" s="69">
        <v>1.0852381292971223</v>
      </c>
      <c r="AN23" s="69"/>
      <c r="AO23" s="69">
        <f t="shared" si="35"/>
        <v>0.40422258538150291</v>
      </c>
      <c r="AP23" s="69">
        <f>'RD T1'!E138</f>
        <v>0.54323389968418678</v>
      </c>
      <c r="AQ23" s="69">
        <f t="shared" si="36"/>
        <v>0.94745648506568969</v>
      </c>
      <c r="AS23" t="str">
        <f t="shared" si="37"/>
        <v>53 Skilled construction and building trades</v>
      </c>
      <c r="AT23" s="69">
        <v>1.195438999296855</v>
      </c>
      <c r="AU23" s="69">
        <v>1.1716462184494887</v>
      </c>
      <c r="AV23" s="69">
        <v>1.0164322007198345</v>
      </c>
      <c r="AW23" s="69">
        <v>1.2488700989911745</v>
      </c>
      <c r="AX23" s="69">
        <v>1.4136110729132985</v>
      </c>
      <c r="AY23" s="69"/>
      <c r="AZ23" s="69">
        <f t="shared" si="38"/>
        <v>0.39717887219346393</v>
      </c>
      <c r="BA23" s="69">
        <f>'RD T1'!E167</f>
        <v>0.71783681028301127</v>
      </c>
      <c r="BB23" s="69">
        <f t="shared" si="39"/>
        <v>1.1150156824764752</v>
      </c>
      <c r="BD23" t="str">
        <f t="shared" si="40"/>
        <v>53 Skilled construction and building trades</v>
      </c>
      <c r="BE23" s="69">
        <v>15.025227423347403</v>
      </c>
      <c r="BF23" s="69">
        <v>14.70787807562585</v>
      </c>
      <c r="BG23" s="69">
        <v>13.18907305446899</v>
      </c>
      <c r="BH23" s="69">
        <v>11.808974093682762</v>
      </c>
      <c r="BI23" s="69">
        <v>10.483799852597894</v>
      </c>
      <c r="BJ23" s="69"/>
      <c r="BK23" s="69">
        <f t="shared" si="41"/>
        <v>-2.7052732018710959</v>
      </c>
      <c r="BL23" s="69">
        <f>'RD T1'!E196</f>
        <v>4.2646514872595409</v>
      </c>
      <c r="BM23" s="69">
        <f t="shared" si="42"/>
        <v>1.559378285388445</v>
      </c>
      <c r="BO23" t="str">
        <f t="shared" si="43"/>
        <v>53 Skilled construction and building trades</v>
      </c>
      <c r="BP23" s="69">
        <v>12.402250487865746</v>
      </c>
      <c r="BQ23" s="69">
        <v>12.294553325900415</v>
      </c>
      <c r="BR23" s="69">
        <v>11.108310238478495</v>
      </c>
      <c r="BS23" s="69">
        <v>10.597202544068985</v>
      </c>
      <c r="BT23" s="69">
        <v>9.1300874001382759</v>
      </c>
      <c r="BU23" s="69"/>
      <c r="BV23" s="69">
        <f t="shared" si="44"/>
        <v>-1.9782228383402192</v>
      </c>
      <c r="BW23" s="69">
        <f>'RD T1'!E225</f>
        <v>4.3388534822474396</v>
      </c>
      <c r="BX23" s="69">
        <f t="shared" si="45"/>
        <v>2.3606306439072204</v>
      </c>
      <c r="BZ23" t="str">
        <f t="shared" si="46"/>
        <v>53 Skilled construction and building trades</v>
      </c>
      <c r="CA23" s="69">
        <v>7.3671945909155863</v>
      </c>
      <c r="CB23" s="69">
        <v>6.2269883492795719</v>
      </c>
      <c r="CC23" s="69">
        <v>5.1264578110258672</v>
      </c>
      <c r="CD23" s="69">
        <v>5.1657750560036995</v>
      </c>
      <c r="CE23" s="69">
        <v>4.1309664434382123</v>
      </c>
      <c r="CF23" s="69"/>
      <c r="CG23" s="69">
        <f t="shared" si="47"/>
        <v>-0.99549136758765489</v>
      </c>
      <c r="CH23" s="69">
        <f>'RD T1'!E254</f>
        <v>1.869919858242808</v>
      </c>
      <c r="CI23" s="69">
        <f t="shared" si="48"/>
        <v>0.87442849065515316</v>
      </c>
      <c r="CK23" t="str">
        <f t="shared" si="49"/>
        <v>53 Skilled construction and building trades</v>
      </c>
      <c r="CL23" s="69">
        <v>3.7412873660440433</v>
      </c>
      <c r="CM23" s="69">
        <v>3.5030047710466232</v>
      </c>
      <c r="CN23" s="69">
        <v>2.4552432453191551</v>
      </c>
      <c r="CO23" s="69">
        <v>1.8666954096832591</v>
      </c>
      <c r="CP23" s="69">
        <v>0.50697619040593001</v>
      </c>
      <c r="CQ23" s="69"/>
      <c r="CR23" s="69">
        <f t="shared" si="50"/>
        <v>-1.948267054913225</v>
      </c>
      <c r="CS23" s="69">
        <f>'RD T1'!E283</f>
        <v>0.47684257549678877</v>
      </c>
      <c r="CT23" s="69">
        <f t="shared" si="51"/>
        <v>-1.4714244794164362</v>
      </c>
    </row>
    <row r="24" spans="1:98" x14ac:dyDescent="0.2">
      <c r="A24" s="10" t="str">
        <f>name!D20</f>
        <v>54 Textiles, printing and other skilled trades</v>
      </c>
      <c r="B24" s="69">
        <v>0.10326800246392004</v>
      </c>
      <c r="C24" s="69">
        <v>8.4495017208648562E-2</v>
      </c>
      <c r="D24" s="69">
        <v>7.4506867448640199E-2</v>
      </c>
      <c r="E24" s="69">
        <v>0.12789282959106216</v>
      </c>
      <c r="F24" s="69">
        <v>0.18856589242597796</v>
      </c>
      <c r="G24" s="11"/>
      <c r="H24" s="69">
        <f t="shared" si="26"/>
        <v>0.11405902497733776</v>
      </c>
      <c r="I24" s="69">
        <f>'RD T1'!E52</f>
        <v>7.9658182158149488E-2</v>
      </c>
      <c r="J24" s="69">
        <f t="shared" si="27"/>
        <v>0.19371720713548723</v>
      </c>
      <c r="L24" t="str">
        <f t="shared" si="28"/>
        <v>54 Textiles, printing and other skilled trades</v>
      </c>
      <c r="M24" s="69">
        <v>0.70496929688357324</v>
      </c>
      <c r="N24" s="69">
        <v>0.75406384160167861</v>
      </c>
      <c r="O24" s="69">
        <v>0.76282902278132192</v>
      </c>
      <c r="P24" s="69">
        <v>1.1352357085353586</v>
      </c>
      <c r="Q24" s="69">
        <v>1.6914745376394824</v>
      </c>
      <c r="R24" s="11"/>
      <c r="S24" s="69">
        <f t="shared" si="29"/>
        <v>0.92864551485816049</v>
      </c>
      <c r="T24" s="69">
        <f>'RD T1'!E81</f>
        <v>0.76296698385366624</v>
      </c>
      <c r="U24" s="69">
        <f t="shared" si="30"/>
        <v>1.6916124987118266</v>
      </c>
      <c r="W24" t="str">
        <f t="shared" si="31"/>
        <v>54 Textiles, printing and other skilled trades</v>
      </c>
      <c r="X24" s="69">
        <v>1.8686853647963819</v>
      </c>
      <c r="Y24" s="69">
        <v>1.6841791518319305</v>
      </c>
      <c r="Z24" s="69">
        <v>1.6864210664551196</v>
      </c>
      <c r="AA24" s="69">
        <v>2.2082902378417568</v>
      </c>
      <c r="AB24" s="69">
        <v>2.7235790735174454</v>
      </c>
      <c r="AC24" s="69"/>
      <c r="AD24" s="69">
        <f t="shared" si="32"/>
        <v>1.0371580070623259</v>
      </c>
      <c r="AE24" s="69">
        <f>'RD T1'!E110</f>
        <v>1.2601015414081658</v>
      </c>
      <c r="AF24" s="69">
        <f t="shared" si="33"/>
        <v>2.2972595484704916</v>
      </c>
      <c r="AH24" t="str">
        <f t="shared" si="34"/>
        <v>54 Textiles, printing and other skilled trades</v>
      </c>
      <c r="AI24" s="69">
        <v>0.72487638423336065</v>
      </c>
      <c r="AJ24" s="69">
        <v>0.66777814664132928</v>
      </c>
      <c r="AK24" s="69">
        <v>0.63640951737428375</v>
      </c>
      <c r="AL24" s="69">
        <v>0.74149683904558805</v>
      </c>
      <c r="AM24" s="69">
        <v>0.92054294854296981</v>
      </c>
      <c r="AN24" s="69"/>
      <c r="AO24" s="69">
        <f t="shared" si="35"/>
        <v>0.28413343116868606</v>
      </c>
      <c r="AP24" s="69">
        <f>'RD T1'!E139</f>
        <v>0.44684909095873004</v>
      </c>
      <c r="AQ24" s="69">
        <f t="shared" si="36"/>
        <v>0.7309825221274161</v>
      </c>
      <c r="AS24" t="str">
        <f t="shared" si="37"/>
        <v>54 Textiles, printing and other skilled trades</v>
      </c>
      <c r="AT24" s="69">
        <v>0.80004571364138044</v>
      </c>
      <c r="AU24" s="69">
        <v>0.68240294574298077</v>
      </c>
      <c r="AV24" s="69">
        <v>0.6329673892083495</v>
      </c>
      <c r="AW24" s="69">
        <v>0.78683640478124406</v>
      </c>
      <c r="AX24" s="69">
        <v>0.93630252726155561</v>
      </c>
      <c r="AY24" s="69"/>
      <c r="AZ24" s="69">
        <f t="shared" si="38"/>
        <v>0.30333513805320611</v>
      </c>
      <c r="BA24" s="69">
        <f>'RD T1'!E168</f>
        <v>0.43083202493644784</v>
      </c>
      <c r="BB24" s="69">
        <f t="shared" si="39"/>
        <v>0.73416716298965401</v>
      </c>
      <c r="BD24" t="str">
        <f t="shared" si="40"/>
        <v>54 Textiles, printing and other skilled trades</v>
      </c>
      <c r="BE24" s="69">
        <v>6.0863303093431487</v>
      </c>
      <c r="BF24" s="69">
        <v>5.4716136604697887</v>
      </c>
      <c r="BG24" s="69">
        <v>5.5841660594184521</v>
      </c>
      <c r="BH24" s="69">
        <v>5.9999362360140136</v>
      </c>
      <c r="BI24" s="69">
        <v>6.4542226182077469</v>
      </c>
      <c r="BJ24" s="69"/>
      <c r="BK24" s="69">
        <f t="shared" si="41"/>
        <v>0.87005655878929478</v>
      </c>
      <c r="BL24" s="69">
        <f>'RD T1'!E197</f>
        <v>2.4554268432091315</v>
      </c>
      <c r="BM24" s="69">
        <f t="shared" si="42"/>
        <v>3.3254834019984263</v>
      </c>
      <c r="BO24" t="str">
        <f t="shared" si="43"/>
        <v>54 Textiles, printing and other skilled trades</v>
      </c>
      <c r="BP24" s="69">
        <v>6.7328720732470906</v>
      </c>
      <c r="BQ24" s="69">
        <v>5.367976513314952</v>
      </c>
      <c r="BR24" s="69">
        <v>5.7414041390132509</v>
      </c>
      <c r="BS24" s="69">
        <v>4.9531859311353124</v>
      </c>
      <c r="BT24" s="69">
        <v>3.8871869007013413</v>
      </c>
      <c r="BU24" s="69"/>
      <c r="BV24" s="69">
        <f t="shared" si="44"/>
        <v>-1.8542172383119095</v>
      </c>
      <c r="BW24" s="69">
        <f>'RD T1'!E226</f>
        <v>1.8270594116257495</v>
      </c>
      <c r="BX24" s="69">
        <f t="shared" si="45"/>
        <v>-2.7157826686160069E-2</v>
      </c>
      <c r="BZ24" t="str">
        <f t="shared" si="46"/>
        <v>54 Textiles, printing and other skilled trades</v>
      </c>
      <c r="CA24" s="69">
        <v>5.6257168339412438</v>
      </c>
      <c r="CB24" s="69">
        <v>4.5151304658949449</v>
      </c>
      <c r="CC24" s="69">
        <v>4.3051123198671721</v>
      </c>
      <c r="CD24" s="69">
        <v>4.1577983173950752</v>
      </c>
      <c r="CE24" s="69">
        <v>2.9036000635126542</v>
      </c>
      <c r="CF24" s="69"/>
      <c r="CG24" s="69">
        <f t="shared" si="47"/>
        <v>-1.4015122563545179</v>
      </c>
      <c r="CH24" s="69">
        <f>'RD T1'!E255</f>
        <v>1.2741020370818497</v>
      </c>
      <c r="CI24" s="69">
        <f t="shared" si="48"/>
        <v>-0.12741021927266827</v>
      </c>
      <c r="CK24" t="str">
        <f t="shared" si="49"/>
        <v>54 Textiles, printing and other skilled trades</v>
      </c>
      <c r="CL24" s="69">
        <v>2.5722166374120556</v>
      </c>
      <c r="CM24" s="69">
        <v>2.2458815690455998</v>
      </c>
      <c r="CN24" s="69">
        <v>1.8516247928881278</v>
      </c>
      <c r="CO24" s="69">
        <v>1.2983229966957308</v>
      </c>
      <c r="CP24" s="69">
        <v>0.73213294555183339</v>
      </c>
      <c r="CQ24" s="69"/>
      <c r="CR24" s="69">
        <f t="shared" si="50"/>
        <v>-1.1194918473362945</v>
      </c>
      <c r="CS24" s="69">
        <f>'RD T1'!E284</f>
        <v>0.37791187732584164</v>
      </c>
      <c r="CT24" s="69">
        <f t="shared" si="51"/>
        <v>-0.74157997001045284</v>
      </c>
    </row>
    <row r="25" spans="1:98" x14ac:dyDescent="0.2">
      <c r="A25" s="10" t="str">
        <f>name!D21</f>
        <v>61 Caring personal service occupations</v>
      </c>
      <c r="B25" s="69">
        <v>5.4600033232879569E-2</v>
      </c>
      <c r="C25" s="69">
        <v>6.4277897634268069E-2</v>
      </c>
      <c r="D25" s="69">
        <v>5.2265288187394308E-2</v>
      </c>
      <c r="E25" s="69">
        <v>8.9226080535318983E-2</v>
      </c>
      <c r="F25" s="69">
        <v>0.13572414590092136</v>
      </c>
      <c r="G25" s="11"/>
      <c r="H25" s="69">
        <f t="shared" si="26"/>
        <v>8.345885771352704E-2</v>
      </c>
      <c r="I25" s="69">
        <f>'RD T1'!E53</f>
        <v>6.1381529352929558E-2</v>
      </c>
      <c r="J25" s="69">
        <f t="shared" si="27"/>
        <v>0.14484038706645661</v>
      </c>
      <c r="L25" t="str">
        <f t="shared" si="28"/>
        <v>61 Caring personal service occupations</v>
      </c>
      <c r="M25" s="69">
        <v>2.6123923965331279</v>
      </c>
      <c r="N25" s="69">
        <v>3.4933060650717183</v>
      </c>
      <c r="O25" s="69">
        <v>2.8514189556790068</v>
      </c>
      <c r="P25" s="69">
        <v>4.7958252825822871</v>
      </c>
      <c r="Q25" s="69">
        <v>7.4835676136056435</v>
      </c>
      <c r="R25" s="11"/>
      <c r="S25" s="69">
        <f t="shared" si="29"/>
        <v>4.6321486579266367</v>
      </c>
      <c r="T25" s="69">
        <f>'RD T1'!E82</f>
        <v>3.478645820535569</v>
      </c>
      <c r="U25" s="69">
        <f t="shared" si="30"/>
        <v>8.1107944784622052</v>
      </c>
      <c r="W25" t="str">
        <f t="shared" si="31"/>
        <v>61 Caring personal service occupations</v>
      </c>
      <c r="X25" s="69">
        <v>9.1162968031980682</v>
      </c>
      <c r="Y25" s="69">
        <v>10.475024671292251</v>
      </c>
      <c r="Z25" s="69">
        <v>9.2010865228505097</v>
      </c>
      <c r="AA25" s="69">
        <v>11.422830722256863</v>
      </c>
      <c r="AB25" s="69">
        <v>13.210956381180617</v>
      </c>
      <c r="AC25" s="69"/>
      <c r="AD25" s="69">
        <f t="shared" si="32"/>
        <v>4.0098698583301076</v>
      </c>
      <c r="AE25" s="69">
        <f>'RD T1'!E111</f>
        <v>7.8076910914965474</v>
      </c>
      <c r="AF25" s="69">
        <f t="shared" si="33"/>
        <v>11.817560949826655</v>
      </c>
      <c r="AH25" t="str">
        <f t="shared" si="34"/>
        <v>61 Caring personal service occupations</v>
      </c>
      <c r="AI25" s="69">
        <v>8.3471593489936353</v>
      </c>
      <c r="AJ25" s="69">
        <v>8.3357964711120633</v>
      </c>
      <c r="AK25" s="69">
        <v>7.272768148513574</v>
      </c>
      <c r="AL25" s="69">
        <v>7.5907127667695287</v>
      </c>
      <c r="AM25" s="69">
        <v>7.4108853985806107</v>
      </c>
      <c r="AN25" s="69"/>
      <c r="AO25" s="69">
        <f t="shared" si="35"/>
        <v>0.13811725006703668</v>
      </c>
      <c r="AP25" s="69">
        <f>'RD T1'!E140</f>
        <v>4.4669017545272398</v>
      </c>
      <c r="AQ25" s="69">
        <f t="shared" si="36"/>
        <v>4.6050190045942765</v>
      </c>
      <c r="AS25" t="str">
        <f t="shared" si="37"/>
        <v>61 Caring personal service occupations</v>
      </c>
      <c r="AT25" s="69">
        <v>4.3842317523592094</v>
      </c>
      <c r="AU25" s="69">
        <v>4.7749162333354249</v>
      </c>
      <c r="AV25" s="69">
        <v>4.1650524226949832</v>
      </c>
      <c r="AW25" s="69">
        <v>4.5411600688750244</v>
      </c>
      <c r="AX25" s="69">
        <v>4.7240158688547895</v>
      </c>
      <c r="AY25" s="69"/>
      <c r="AZ25" s="69">
        <f t="shared" si="38"/>
        <v>0.55896344615980631</v>
      </c>
      <c r="BA25" s="69">
        <f>'RD T1'!E169</f>
        <v>2.7931943681782307</v>
      </c>
      <c r="BB25" s="69">
        <f t="shared" si="39"/>
        <v>3.3521578143380371</v>
      </c>
      <c r="BD25" t="str">
        <f t="shared" si="40"/>
        <v>61 Caring personal service occupations</v>
      </c>
      <c r="BE25" s="69">
        <v>31.377490378044008</v>
      </c>
      <c r="BF25" s="69">
        <v>35.199387481561075</v>
      </c>
      <c r="BG25" s="69">
        <v>36.179768104484062</v>
      </c>
      <c r="BH25" s="69">
        <v>39.636413774365323</v>
      </c>
      <c r="BI25" s="69">
        <v>49.272788066148394</v>
      </c>
      <c r="BJ25" s="69"/>
      <c r="BK25" s="69">
        <f t="shared" si="41"/>
        <v>13.093019961664332</v>
      </c>
      <c r="BL25" s="69">
        <f>'RD T1'!E198</f>
        <v>24.023582165566786</v>
      </c>
      <c r="BM25" s="69">
        <f t="shared" si="42"/>
        <v>37.116602127231118</v>
      </c>
      <c r="BO25" t="str">
        <f t="shared" si="43"/>
        <v>61 Caring personal service occupations</v>
      </c>
      <c r="BP25" s="69">
        <v>24.125497364029648</v>
      </c>
      <c r="BQ25" s="69">
        <v>23.654127663892659</v>
      </c>
      <c r="BR25" s="69">
        <v>25.349666382793774</v>
      </c>
      <c r="BS25" s="69">
        <v>21.331738520383766</v>
      </c>
      <c r="BT25" s="69">
        <v>16.482874971390078</v>
      </c>
      <c r="BU25" s="69"/>
      <c r="BV25" s="69">
        <f t="shared" si="44"/>
        <v>-8.8667914114036961</v>
      </c>
      <c r="BW25" s="69">
        <f>'RD T1'!E227</f>
        <v>10.321716092907915</v>
      </c>
      <c r="BX25" s="69">
        <f t="shared" si="45"/>
        <v>1.4549246815042185</v>
      </c>
      <c r="BZ25" t="str">
        <f t="shared" si="46"/>
        <v>61 Caring personal service occupations</v>
      </c>
      <c r="CA25" s="69">
        <v>7.2258338530111823</v>
      </c>
      <c r="CB25" s="69">
        <v>4.273947802040956</v>
      </c>
      <c r="CC25" s="69">
        <v>3.4500684411079123</v>
      </c>
      <c r="CD25" s="69">
        <v>2.3893298576604716</v>
      </c>
      <c r="CE25" s="69">
        <v>1.7020795821145194</v>
      </c>
      <c r="CF25" s="69"/>
      <c r="CG25" s="69">
        <f t="shared" si="47"/>
        <v>-1.747988858993393</v>
      </c>
      <c r="CH25" s="69">
        <f>'RD T1'!E256</f>
        <v>0.71173999851193415</v>
      </c>
      <c r="CI25" s="69">
        <f t="shared" si="48"/>
        <v>-1.0362488604814588</v>
      </c>
      <c r="CK25" t="str">
        <f t="shared" si="49"/>
        <v>61 Caring personal service occupations</v>
      </c>
      <c r="CL25" s="69">
        <v>1.0407450251203216</v>
      </c>
      <c r="CM25" s="69">
        <v>1.0359633744497132</v>
      </c>
      <c r="CN25" s="69">
        <v>0.83378350717889127</v>
      </c>
      <c r="CO25" s="69">
        <v>0.87425366862320708</v>
      </c>
      <c r="CP25" s="69">
        <v>0.7090187793659618</v>
      </c>
      <c r="CQ25" s="69"/>
      <c r="CR25" s="69">
        <f t="shared" si="50"/>
        <v>-0.12476472781292947</v>
      </c>
      <c r="CS25" s="69">
        <f>'RD T1'!E285</f>
        <v>0.24858476959217513</v>
      </c>
      <c r="CT25" s="69">
        <f t="shared" si="51"/>
        <v>0.12382004177924566</v>
      </c>
    </row>
    <row r="26" spans="1:98" x14ac:dyDescent="0.2">
      <c r="A26" s="10" t="str">
        <f>name!D22</f>
        <v>62 Leisure, travel and related personal service occupations</v>
      </c>
      <c r="B26" s="69">
        <v>2.9783370682802769E-2</v>
      </c>
      <c r="C26" s="69">
        <v>4.5239175388072914E-2</v>
      </c>
      <c r="D26" s="69">
        <v>4.6687209555786133E-2</v>
      </c>
      <c r="E26" s="69">
        <v>7.3964188556190885E-2</v>
      </c>
      <c r="F26" s="69">
        <v>0.12235995397995882</v>
      </c>
      <c r="G26" s="11"/>
      <c r="H26" s="69">
        <f t="shared" si="26"/>
        <v>7.5672744424172683E-2</v>
      </c>
      <c r="I26" s="69">
        <f>'RD T1'!E54</f>
        <v>5.3374535908401889E-2</v>
      </c>
      <c r="J26" s="69">
        <f t="shared" si="27"/>
        <v>0.12904728033257457</v>
      </c>
      <c r="L26" t="str">
        <f t="shared" si="28"/>
        <v>62 Leisure, travel and related personal service occupations</v>
      </c>
      <c r="M26" s="69">
        <v>0.46647158862293608</v>
      </c>
      <c r="N26" s="69">
        <v>0.62528601354607938</v>
      </c>
      <c r="O26" s="69">
        <v>0.47120364681161087</v>
      </c>
      <c r="P26" s="69">
        <v>0.63512337013496456</v>
      </c>
      <c r="Q26" s="69">
        <v>0.95500325118274232</v>
      </c>
      <c r="R26" s="11"/>
      <c r="S26" s="69">
        <f t="shared" si="29"/>
        <v>0.48379960437113145</v>
      </c>
      <c r="T26" s="69">
        <f>'RD T1'!E83</f>
        <v>0.41002848785486035</v>
      </c>
      <c r="U26" s="69">
        <f t="shared" si="30"/>
        <v>0.8938280922259918</v>
      </c>
      <c r="W26" t="str">
        <f t="shared" si="31"/>
        <v>62 Leisure, travel and related personal service occupations</v>
      </c>
      <c r="X26" s="69">
        <v>2.0475390181099749</v>
      </c>
      <c r="Y26" s="69">
        <v>2.7293974529566296</v>
      </c>
      <c r="Z26" s="69">
        <v>2.3420509071880931</v>
      </c>
      <c r="AA26" s="69">
        <v>2.8648344621235009</v>
      </c>
      <c r="AB26" s="69">
        <v>3.8774840983350609</v>
      </c>
      <c r="AC26" s="69"/>
      <c r="AD26" s="69">
        <f t="shared" si="32"/>
        <v>1.5354331911469679</v>
      </c>
      <c r="AE26" s="69">
        <f>'RD T1'!E112</f>
        <v>1.9319426150920285</v>
      </c>
      <c r="AF26" s="69">
        <f t="shared" si="33"/>
        <v>3.4673758062389961</v>
      </c>
      <c r="AH26" t="str">
        <f t="shared" si="34"/>
        <v>62 Leisure, travel and related personal service occupations</v>
      </c>
      <c r="AI26" s="69">
        <v>1.2428803949477178</v>
      </c>
      <c r="AJ26" s="69">
        <v>1.7140295381055326</v>
      </c>
      <c r="AK26" s="69">
        <v>1.4726639191770945</v>
      </c>
      <c r="AL26" s="69">
        <v>1.6088672157218888</v>
      </c>
      <c r="AM26" s="69">
        <v>2.0212261720254854</v>
      </c>
      <c r="AN26" s="69"/>
      <c r="AO26" s="69">
        <f t="shared" si="35"/>
        <v>0.54856225284839089</v>
      </c>
      <c r="AP26" s="69">
        <f>'RD T1'!E141</f>
        <v>1.0708450368522648</v>
      </c>
      <c r="AQ26" s="69">
        <f t="shared" si="36"/>
        <v>1.6194072897006557</v>
      </c>
      <c r="AS26" t="str">
        <f t="shared" si="37"/>
        <v>62 Leisure, travel and related personal service occupations</v>
      </c>
      <c r="AT26" s="69">
        <v>1.4170844643614919</v>
      </c>
      <c r="AU26" s="69">
        <v>2.0310963670512825</v>
      </c>
      <c r="AV26" s="69">
        <v>1.9201617523147325</v>
      </c>
      <c r="AW26" s="69">
        <v>2.0785278000824161</v>
      </c>
      <c r="AX26" s="69">
        <v>2.7091185259457218</v>
      </c>
      <c r="AY26" s="69"/>
      <c r="AZ26" s="69">
        <f t="shared" si="38"/>
        <v>0.78895677363098926</v>
      </c>
      <c r="BA26" s="69">
        <f>'RD T1'!E170</f>
        <v>1.408440040858685</v>
      </c>
      <c r="BB26" s="69">
        <f t="shared" si="39"/>
        <v>2.1973968144896743</v>
      </c>
      <c r="BD26" t="str">
        <f t="shared" si="40"/>
        <v>62 Leisure, travel and related personal service occupations</v>
      </c>
      <c r="BE26" s="69">
        <v>6.4861207141819559</v>
      </c>
      <c r="BF26" s="69">
        <v>7.4779610640185235</v>
      </c>
      <c r="BG26" s="69">
        <v>7.4621448522852587</v>
      </c>
      <c r="BH26" s="69">
        <v>6.3387519852617054</v>
      </c>
      <c r="BI26" s="69">
        <v>5.6018719983691634</v>
      </c>
      <c r="BJ26" s="69"/>
      <c r="BK26" s="69">
        <f t="shared" si="41"/>
        <v>-1.8602728539160953</v>
      </c>
      <c r="BL26" s="69">
        <f>'RD T1'!E199</f>
        <v>2.7732367104402149</v>
      </c>
      <c r="BM26" s="69">
        <f t="shared" si="42"/>
        <v>0.9129638565241196</v>
      </c>
      <c r="BO26" t="str">
        <f t="shared" si="43"/>
        <v>62 Leisure, travel and related personal service occupations</v>
      </c>
      <c r="BP26" s="69">
        <v>6.6835300202302133</v>
      </c>
      <c r="BQ26" s="69">
        <v>7.0860184803911492</v>
      </c>
      <c r="BR26" s="69">
        <v>7.6244705408781952</v>
      </c>
      <c r="BS26" s="69">
        <v>5.5694799032987685</v>
      </c>
      <c r="BT26" s="69">
        <v>4.239718256783287</v>
      </c>
      <c r="BU26" s="69"/>
      <c r="BV26" s="69">
        <f t="shared" si="44"/>
        <v>-3.3847522840949082</v>
      </c>
      <c r="BW26" s="69">
        <f>'RD T1'!E228</f>
        <v>2.5460902177895557</v>
      </c>
      <c r="BX26" s="69">
        <f t="shared" si="45"/>
        <v>-0.83866206630535256</v>
      </c>
      <c r="BZ26" t="str">
        <f t="shared" si="46"/>
        <v>62 Leisure, travel and related personal service occupations</v>
      </c>
      <c r="CA26" s="69">
        <v>4.5298245371087029</v>
      </c>
      <c r="CB26" s="69">
        <v>5.2587923448777216</v>
      </c>
      <c r="CC26" s="69">
        <v>4.5967612257764339</v>
      </c>
      <c r="CD26" s="69">
        <v>3.7099099491622156</v>
      </c>
      <c r="CE26" s="69">
        <v>2.4700680506147026</v>
      </c>
      <c r="CF26" s="69"/>
      <c r="CG26" s="69">
        <f t="shared" si="47"/>
        <v>-2.1266931751617313</v>
      </c>
      <c r="CH26" s="69">
        <f>'RD T1'!E257</f>
        <v>1.3215768747877403</v>
      </c>
      <c r="CI26" s="69">
        <f t="shared" si="48"/>
        <v>-0.80511630037399096</v>
      </c>
      <c r="CK26" t="str">
        <f t="shared" si="49"/>
        <v>62 Leisure, travel and related personal service occupations</v>
      </c>
      <c r="CL26" s="69">
        <v>1.8318534348031161</v>
      </c>
      <c r="CM26" s="69">
        <v>1.7952809808338113</v>
      </c>
      <c r="CN26" s="69">
        <v>1.4528022925271651</v>
      </c>
      <c r="CO26" s="69">
        <v>0.91141118948569977</v>
      </c>
      <c r="CP26" s="69">
        <v>0.48843209701283902</v>
      </c>
      <c r="CQ26" s="69"/>
      <c r="CR26" s="69">
        <f t="shared" si="50"/>
        <v>-0.96437019551432601</v>
      </c>
      <c r="CS26" s="69">
        <f>'RD T1'!E286</f>
        <v>0.27764207288897835</v>
      </c>
      <c r="CT26" s="69">
        <f t="shared" si="51"/>
        <v>-0.68672812262534766</v>
      </c>
    </row>
    <row r="27" spans="1:98" x14ac:dyDescent="0.2">
      <c r="A27" s="10" t="str">
        <f>name!D23</f>
        <v>63 Community and civil enforcement occupations</v>
      </c>
      <c r="B27" s="69">
        <v>2.3522968288197527E-3</v>
      </c>
      <c r="C27" s="69">
        <v>2.3576949285204906E-3</v>
      </c>
      <c r="D27" s="69">
        <v>2.2954218430608592E-3</v>
      </c>
      <c r="E27" s="69">
        <v>2.9502646760892035E-3</v>
      </c>
      <c r="F27" s="69">
        <v>4.640114957366142E-3</v>
      </c>
      <c r="G27" s="11"/>
      <c r="H27" s="69">
        <f t="shared" si="26"/>
        <v>2.3446931143052828E-3</v>
      </c>
      <c r="I27" s="69">
        <f>'RD T1'!E55</f>
        <v>2.0928816154996773E-3</v>
      </c>
      <c r="J27" s="69">
        <f t="shared" si="27"/>
        <v>4.4375747298049601E-3</v>
      </c>
      <c r="L27" t="str">
        <f t="shared" si="28"/>
        <v>63 Community and civil enforcement occupations</v>
      </c>
      <c r="M27" s="69">
        <v>3.9410424581019877E-2</v>
      </c>
      <c r="N27" s="69">
        <v>3.6227724523425292E-2</v>
      </c>
      <c r="O27" s="69">
        <v>4.0441472966111197E-2</v>
      </c>
      <c r="P27" s="69">
        <v>4.2303465244959725E-2</v>
      </c>
      <c r="Q27" s="69">
        <v>6.3287580113947084E-2</v>
      </c>
      <c r="R27" s="11"/>
      <c r="S27" s="69">
        <f t="shared" si="29"/>
        <v>2.2846107147835887E-2</v>
      </c>
      <c r="T27" s="69">
        <f>'RD T1'!E84</f>
        <v>2.9181871986334731E-2</v>
      </c>
      <c r="U27" s="69">
        <f t="shared" si="30"/>
        <v>5.2027979134170621E-2</v>
      </c>
      <c r="W27" t="str">
        <f t="shared" si="31"/>
        <v>63 Community and civil enforcement occupations</v>
      </c>
      <c r="X27" s="69">
        <v>0.16644272980276717</v>
      </c>
      <c r="Y27" s="69">
        <v>0.17882959911056018</v>
      </c>
      <c r="Z27" s="69">
        <v>0.19226190716374444</v>
      </c>
      <c r="AA27" s="69">
        <v>0.21215083896118889</v>
      </c>
      <c r="AB27" s="69">
        <v>0.28410738729047297</v>
      </c>
      <c r="AC27" s="69"/>
      <c r="AD27" s="69">
        <f t="shared" si="32"/>
        <v>9.1845480126728524E-2</v>
      </c>
      <c r="AE27" s="69">
        <f>'RD T1'!E113</f>
        <v>0.15228547866522296</v>
      </c>
      <c r="AF27" s="69">
        <f t="shared" si="33"/>
        <v>0.24413095879195149</v>
      </c>
      <c r="AH27" t="str">
        <f t="shared" si="34"/>
        <v>63 Community and civil enforcement occupations</v>
      </c>
      <c r="AI27" s="69">
        <v>4.9373440841448908E-2</v>
      </c>
      <c r="AJ27" s="69">
        <v>4.7929489779238457E-2</v>
      </c>
      <c r="AK27" s="69">
        <v>6.0866309777811496E-2</v>
      </c>
      <c r="AL27" s="69">
        <v>5.2844794307636084E-2</v>
      </c>
      <c r="AM27" s="69">
        <v>7.0804773792410777E-2</v>
      </c>
      <c r="AN27" s="69"/>
      <c r="AO27" s="69">
        <f t="shared" si="35"/>
        <v>9.9384640145992811E-3</v>
      </c>
      <c r="AP27" s="69">
        <f>'RD T1'!E142</f>
        <v>3.597777794482579E-2</v>
      </c>
      <c r="AQ27" s="69">
        <f t="shared" si="36"/>
        <v>4.5916241959425071E-2</v>
      </c>
      <c r="AS27" t="str">
        <f t="shared" si="37"/>
        <v>63 Community and civil enforcement occupations</v>
      </c>
      <c r="AT27" s="69">
        <v>4.5911598842209321E-2</v>
      </c>
      <c r="AU27" s="69">
        <v>4.1656477670183885E-2</v>
      </c>
      <c r="AV27" s="69">
        <v>4.8198650995589336E-2</v>
      </c>
      <c r="AW27" s="69">
        <v>3.8074384027893093E-2</v>
      </c>
      <c r="AX27" s="69">
        <v>4.3308797089570916E-2</v>
      </c>
      <c r="AY27" s="69"/>
      <c r="AZ27" s="69">
        <f t="shared" si="38"/>
        <v>-4.8898539060184196E-3</v>
      </c>
      <c r="BA27" s="69">
        <f>'RD T1'!E171</f>
        <v>2.4529650465766144E-2</v>
      </c>
      <c r="BB27" s="69">
        <f t="shared" si="39"/>
        <v>1.9639796559747725E-2</v>
      </c>
      <c r="BD27" t="str">
        <f t="shared" si="40"/>
        <v>63 Community and civil enforcement occupations</v>
      </c>
      <c r="BE27" s="69">
        <v>0.21936331956960445</v>
      </c>
      <c r="BF27" s="69">
        <v>0.16336576799821342</v>
      </c>
      <c r="BG27" s="69">
        <v>0.24402438300284118</v>
      </c>
      <c r="BH27" s="69">
        <v>0.14669773126338273</v>
      </c>
      <c r="BI27" s="69">
        <v>0.17409093672555634</v>
      </c>
      <c r="BJ27" s="69"/>
      <c r="BK27" s="69">
        <f t="shared" si="41"/>
        <v>-6.9933446277284844E-2</v>
      </c>
      <c r="BL27" s="69">
        <f>'RD T1'!E200</f>
        <v>5.9400835468682182E-2</v>
      </c>
      <c r="BM27" s="69">
        <f t="shared" si="42"/>
        <v>-1.0532610808602662E-2</v>
      </c>
      <c r="BO27" t="str">
        <f t="shared" si="43"/>
        <v>63 Community and civil enforcement occupations</v>
      </c>
      <c r="BP27" s="69">
        <v>0.29459339123953732</v>
      </c>
      <c r="BQ27" s="69">
        <v>0.24324197418034957</v>
      </c>
      <c r="BR27" s="69">
        <v>0.33737719749218287</v>
      </c>
      <c r="BS27" s="69">
        <v>0.21539307000533989</v>
      </c>
      <c r="BT27" s="69">
        <v>0.20073659528476251</v>
      </c>
      <c r="BU27" s="69"/>
      <c r="BV27" s="69">
        <f t="shared" si="44"/>
        <v>-0.13664060220742036</v>
      </c>
      <c r="BW27" s="69">
        <f>'RD T1'!E229</f>
        <v>9.2563447590278347E-2</v>
      </c>
      <c r="BX27" s="69">
        <f t="shared" si="45"/>
        <v>-4.4077154617142011E-2</v>
      </c>
      <c r="BZ27" t="str">
        <f t="shared" si="46"/>
        <v>63 Community and civil enforcement occupations</v>
      </c>
      <c r="CA27" s="69">
        <v>0.27476108344858213</v>
      </c>
      <c r="CB27" s="69">
        <v>0.22751872143640473</v>
      </c>
      <c r="CC27" s="69">
        <v>0.28212593887308729</v>
      </c>
      <c r="CD27" s="69">
        <v>0.20003641803147768</v>
      </c>
      <c r="CE27" s="69">
        <v>0.16763679988374447</v>
      </c>
      <c r="CF27" s="69"/>
      <c r="CG27" s="69">
        <f t="shared" si="47"/>
        <v>-0.11448913898934282</v>
      </c>
      <c r="CH27" s="69">
        <f>'RD T1'!E258</f>
        <v>7.4928052539378259E-2</v>
      </c>
      <c r="CI27" s="69">
        <f t="shared" si="48"/>
        <v>-3.9561086449964561E-2</v>
      </c>
      <c r="CK27" t="str">
        <f t="shared" si="49"/>
        <v>63 Community and civil enforcement occupations</v>
      </c>
      <c r="CL27" s="69">
        <v>8.9475022767311008E-2</v>
      </c>
      <c r="CM27" s="69">
        <v>6.4097863870263672E-2</v>
      </c>
      <c r="CN27" s="69">
        <v>7.4763424627723951E-2</v>
      </c>
      <c r="CO27" s="69">
        <v>3.3235034043581038E-2</v>
      </c>
      <c r="CP27" s="69">
        <v>2.0674103643800325E-2</v>
      </c>
      <c r="CQ27" s="69"/>
      <c r="CR27" s="69">
        <f t="shared" si="50"/>
        <v>-5.4089320983923626E-2</v>
      </c>
      <c r="CS27" s="69">
        <f>'RD T1'!E287</f>
        <v>9.2280297735918455E-3</v>
      </c>
      <c r="CT27" s="69">
        <f t="shared" si="51"/>
        <v>-4.4861291210331777E-2</v>
      </c>
    </row>
    <row r="28" spans="1:98" x14ac:dyDescent="0.2">
      <c r="A28" s="10" t="str">
        <f>name!D24</f>
        <v>71 Sales occupations</v>
      </c>
      <c r="B28" s="69">
        <v>0.18504667307620901</v>
      </c>
      <c r="C28" s="69">
        <v>0.18747062310750054</v>
      </c>
      <c r="D28" s="69">
        <v>0.16312506375995148</v>
      </c>
      <c r="E28" s="69">
        <v>0.23520996726950938</v>
      </c>
      <c r="F28" s="69">
        <v>0.31565082575794812</v>
      </c>
      <c r="G28" s="11"/>
      <c r="H28" s="69">
        <f t="shared" si="26"/>
        <v>0.15252576199799664</v>
      </c>
      <c r="I28" s="69">
        <f>'RD T1'!E56</f>
        <v>0.13404276489567507</v>
      </c>
      <c r="J28" s="69">
        <f t="shared" si="27"/>
        <v>0.28656852689367174</v>
      </c>
      <c r="L28" t="str">
        <f t="shared" si="28"/>
        <v>71 Sales occupations</v>
      </c>
      <c r="M28" s="69">
        <v>2.0475798419734663</v>
      </c>
      <c r="N28" s="69">
        <v>2.4549425654778099</v>
      </c>
      <c r="O28" s="69">
        <v>2.0851759872838098</v>
      </c>
      <c r="P28" s="69">
        <v>3.2517513885423868</v>
      </c>
      <c r="Q28" s="69">
        <v>4.9011271374487668</v>
      </c>
      <c r="R28" s="11"/>
      <c r="S28" s="69">
        <f t="shared" si="29"/>
        <v>2.815951150164957</v>
      </c>
      <c r="T28" s="69">
        <f>'RD T1'!E85</f>
        <v>1.9742179331866727</v>
      </c>
      <c r="U28" s="69">
        <f t="shared" si="30"/>
        <v>4.7901690833516302</v>
      </c>
      <c r="W28" t="str">
        <f t="shared" si="31"/>
        <v>71 Sales occupations</v>
      </c>
      <c r="X28" s="69">
        <v>8.3389843487794781</v>
      </c>
      <c r="Y28" s="69">
        <v>9.2493127089000637</v>
      </c>
      <c r="Z28" s="69">
        <v>8.8109798462017039</v>
      </c>
      <c r="AA28" s="69">
        <v>10.630944846792104</v>
      </c>
      <c r="AB28" s="69">
        <v>13.471605248381925</v>
      </c>
      <c r="AC28" s="69"/>
      <c r="AD28" s="69">
        <f t="shared" si="32"/>
        <v>4.6606254021802211</v>
      </c>
      <c r="AE28" s="69">
        <f>'RD T1'!E114</f>
        <v>6.296903180035561</v>
      </c>
      <c r="AF28" s="69">
        <f t="shared" si="33"/>
        <v>10.957528582215783</v>
      </c>
      <c r="AH28" t="str">
        <f t="shared" si="34"/>
        <v>71 Sales occupations</v>
      </c>
      <c r="AI28" s="69">
        <v>2.938249102441306</v>
      </c>
      <c r="AJ28" s="69">
        <v>2.9545284631035318</v>
      </c>
      <c r="AK28" s="69">
        <v>2.8618412514720726</v>
      </c>
      <c r="AL28" s="69">
        <v>3.2732120734056624</v>
      </c>
      <c r="AM28" s="69">
        <v>3.9742824862247561</v>
      </c>
      <c r="AN28" s="69"/>
      <c r="AO28" s="69">
        <f t="shared" si="35"/>
        <v>1.1124412347526835</v>
      </c>
      <c r="AP28" s="69">
        <f>'RD T1'!E143</f>
        <v>1.9370410398751539</v>
      </c>
      <c r="AQ28" s="69">
        <f t="shared" si="36"/>
        <v>3.0494822746278372</v>
      </c>
      <c r="AS28" t="str">
        <f t="shared" si="37"/>
        <v>71 Sales occupations</v>
      </c>
      <c r="AT28" s="69">
        <v>2.3871295364597738</v>
      </c>
      <c r="AU28" s="69">
        <v>2.49052855192559</v>
      </c>
      <c r="AV28" s="69">
        <v>2.2547012547264176</v>
      </c>
      <c r="AW28" s="69">
        <v>2.433726842870533</v>
      </c>
      <c r="AX28" s="69">
        <v>2.9084453726281803</v>
      </c>
      <c r="AY28" s="69"/>
      <c r="AZ28" s="69">
        <f t="shared" si="38"/>
        <v>0.65374411790176268</v>
      </c>
      <c r="BA28" s="69">
        <f>'RD T1'!E172</f>
        <v>1.2328397249496306</v>
      </c>
      <c r="BB28" s="69">
        <f t="shared" si="39"/>
        <v>1.8865838428513932</v>
      </c>
      <c r="BD28" t="str">
        <f t="shared" si="40"/>
        <v>71 Sales occupations</v>
      </c>
      <c r="BE28" s="69">
        <v>20.574022281449199</v>
      </c>
      <c r="BF28" s="69">
        <v>21.694454750550406</v>
      </c>
      <c r="BG28" s="69">
        <v>22.78568453935771</v>
      </c>
      <c r="BH28" s="69">
        <v>22.650823383997103</v>
      </c>
      <c r="BI28" s="69">
        <v>24.34448540216188</v>
      </c>
      <c r="BJ28" s="69"/>
      <c r="BK28" s="69">
        <f t="shared" si="41"/>
        <v>1.5588008628041692</v>
      </c>
      <c r="BL28" s="69">
        <f>'RD T1'!E201</f>
        <v>10.580302186008504</v>
      </c>
      <c r="BM28" s="69">
        <f t="shared" si="42"/>
        <v>12.139103048812673</v>
      </c>
      <c r="BO28" t="str">
        <f t="shared" si="43"/>
        <v>71 Sales occupations</v>
      </c>
      <c r="BP28" s="69">
        <v>21.154425743815494</v>
      </c>
      <c r="BQ28" s="69">
        <v>19.731826979207977</v>
      </c>
      <c r="BR28" s="69">
        <v>21.297400066172685</v>
      </c>
      <c r="BS28" s="69">
        <v>18.107651904752164</v>
      </c>
      <c r="BT28" s="69">
        <v>14.165677607267792</v>
      </c>
      <c r="BU28" s="69"/>
      <c r="BV28" s="69">
        <f t="shared" si="44"/>
        <v>-7.1317224589048926</v>
      </c>
      <c r="BW28" s="69">
        <f>'RD T1'!E230</f>
        <v>8.1412162428231323</v>
      </c>
      <c r="BX28" s="69">
        <f t="shared" si="45"/>
        <v>1.0094937839182396</v>
      </c>
      <c r="BZ28" t="str">
        <f t="shared" si="46"/>
        <v>71 Sales occupations</v>
      </c>
      <c r="CA28" s="69">
        <v>15.333005707451614</v>
      </c>
      <c r="CB28" s="69">
        <v>14.929802778695791</v>
      </c>
      <c r="CC28" s="69">
        <v>12.665635545515023</v>
      </c>
      <c r="CD28" s="69">
        <v>10.355924707255138</v>
      </c>
      <c r="CE28" s="69">
        <v>4.9064827449216608</v>
      </c>
      <c r="CF28" s="69"/>
      <c r="CG28" s="69">
        <f t="shared" si="47"/>
        <v>-7.7591528005933625</v>
      </c>
      <c r="CH28" s="69">
        <f>'RD T1'!E259</f>
        <v>2.9726586491865179</v>
      </c>
      <c r="CI28" s="69">
        <f t="shared" si="48"/>
        <v>-4.7864941514068446</v>
      </c>
      <c r="CK28" t="str">
        <f t="shared" si="49"/>
        <v>71 Sales occupations</v>
      </c>
      <c r="CL28" s="69">
        <v>7.0195018932291386</v>
      </c>
      <c r="CM28" s="69">
        <v>6.5733297867912848</v>
      </c>
      <c r="CN28" s="69">
        <v>4.8604663684202425</v>
      </c>
      <c r="CO28" s="69">
        <v>3.5974770704603656</v>
      </c>
      <c r="CP28" s="69">
        <v>2.1258341189743417</v>
      </c>
      <c r="CQ28" s="69"/>
      <c r="CR28" s="69">
        <f t="shared" si="50"/>
        <v>-2.7346322494459008</v>
      </c>
      <c r="CS28" s="69">
        <f>'RD T1'!E288</f>
        <v>0.94201666883207691</v>
      </c>
      <c r="CT28" s="69">
        <f t="shared" si="51"/>
        <v>-1.7926155806138238</v>
      </c>
    </row>
    <row r="29" spans="1:98" x14ac:dyDescent="0.2">
      <c r="A29" s="10" t="str">
        <f>name!D25</f>
        <v>72 Customer service occupations</v>
      </c>
      <c r="B29" s="69">
        <v>8.029813169754596E-2</v>
      </c>
      <c r="C29" s="69">
        <v>8.9228216979239869E-2</v>
      </c>
      <c r="D29" s="69">
        <v>8.2706093580768816E-2</v>
      </c>
      <c r="E29" s="69">
        <v>0.14967682330113941</v>
      </c>
      <c r="F29" s="69">
        <v>0.22669011978043918</v>
      </c>
      <c r="G29" s="11"/>
      <c r="H29" s="69">
        <f>F29-D29</f>
        <v>0.14398402619967038</v>
      </c>
      <c r="I29" s="69">
        <f>'RD T1'!E57</f>
        <v>8.2594536179179362E-2</v>
      </c>
      <c r="J29" s="69">
        <f t="shared" si="27"/>
        <v>0.22657856237884974</v>
      </c>
      <c r="L29" t="str">
        <f t="shared" si="28"/>
        <v>72 Customer service occupations</v>
      </c>
      <c r="M29" s="69">
        <v>0.76447628970422443</v>
      </c>
      <c r="N29" s="69">
        <v>0.9527599333102994</v>
      </c>
      <c r="O29" s="69">
        <v>0.8590138294282359</v>
      </c>
      <c r="P29" s="69">
        <v>1.4481667776498157</v>
      </c>
      <c r="Q29" s="69">
        <v>2.1978913928356736</v>
      </c>
      <c r="R29" s="11"/>
      <c r="S29" s="69">
        <f t="shared" si="29"/>
        <v>1.3388775634074377</v>
      </c>
      <c r="T29" s="69">
        <f>'RD T1'!E86</f>
        <v>0.84682655849347332</v>
      </c>
      <c r="U29" s="69">
        <f t="shared" si="30"/>
        <v>2.185704121900911</v>
      </c>
      <c r="W29" t="str">
        <f t="shared" si="31"/>
        <v>72 Customer service occupations</v>
      </c>
      <c r="X29" s="69">
        <v>3.1831795237716616</v>
      </c>
      <c r="Y29" s="69">
        <v>3.4788339934506629</v>
      </c>
      <c r="Z29" s="69">
        <v>3.5896951160494415</v>
      </c>
      <c r="AA29" s="69">
        <v>4.6202207776016655</v>
      </c>
      <c r="AB29" s="69">
        <v>5.8965790965217879</v>
      </c>
      <c r="AC29" s="69"/>
      <c r="AD29" s="69">
        <f t="shared" si="32"/>
        <v>2.3068839804723464</v>
      </c>
      <c r="AE29" s="69">
        <f>'RD T1'!E115</f>
        <v>2.513565335462395</v>
      </c>
      <c r="AF29" s="69">
        <f t="shared" si="33"/>
        <v>4.8204493159347415</v>
      </c>
      <c r="AH29" t="str">
        <f t="shared" si="34"/>
        <v>72 Customer service occupations</v>
      </c>
      <c r="AI29" s="69">
        <v>0.89003241016335977</v>
      </c>
      <c r="AJ29" s="69">
        <v>1.0543559423504214</v>
      </c>
      <c r="AK29" s="69">
        <v>1.0793856096364451</v>
      </c>
      <c r="AL29" s="69">
        <v>1.4042919266220799</v>
      </c>
      <c r="AM29" s="69">
        <v>1.8187914629931254</v>
      </c>
      <c r="AN29" s="69"/>
      <c r="AO29" s="69">
        <f t="shared" si="35"/>
        <v>0.7394058533566803</v>
      </c>
      <c r="AP29" s="69">
        <f>'RD T1'!E144</f>
        <v>0.80275543905334734</v>
      </c>
      <c r="AQ29" s="69">
        <f t="shared" si="36"/>
        <v>1.5421612924100276</v>
      </c>
      <c r="AS29" t="str">
        <f t="shared" si="37"/>
        <v>72 Customer service occupations</v>
      </c>
      <c r="AT29" s="69">
        <v>1.4164804282336942</v>
      </c>
      <c r="AU29" s="69">
        <v>1.4840115453226108</v>
      </c>
      <c r="AV29" s="69">
        <v>1.4936048731231912</v>
      </c>
      <c r="AW29" s="69">
        <v>1.9314998695140198</v>
      </c>
      <c r="AX29" s="69">
        <v>2.3202256677136388</v>
      </c>
      <c r="AY29" s="69"/>
      <c r="AZ29" s="69">
        <f t="shared" si="38"/>
        <v>0.82662079459044757</v>
      </c>
      <c r="BA29" s="69">
        <f>'RD T1'!E173</f>
        <v>0.93356694463104972</v>
      </c>
      <c r="BB29" s="69">
        <f t="shared" si="39"/>
        <v>1.7601877392214973</v>
      </c>
      <c r="BD29" t="str">
        <f t="shared" si="40"/>
        <v>72 Customer service occupations</v>
      </c>
      <c r="BE29" s="69">
        <v>5.9541911526174376</v>
      </c>
      <c r="BF29" s="69">
        <v>6.0632880097279758</v>
      </c>
      <c r="BG29" s="69">
        <v>6.9291216674364859</v>
      </c>
      <c r="BH29" s="69">
        <v>7.4833562201080346</v>
      </c>
      <c r="BI29" s="69">
        <v>8.693542153447634</v>
      </c>
      <c r="BJ29" s="69"/>
      <c r="BK29" s="69">
        <f t="shared" si="41"/>
        <v>1.7644204860111481</v>
      </c>
      <c r="BL29" s="69">
        <f>'RD T1'!E202</f>
        <v>3.1995584813920339</v>
      </c>
      <c r="BM29" s="69">
        <f t="shared" si="42"/>
        <v>4.9639789674031825</v>
      </c>
      <c r="BO29" t="str">
        <f t="shared" si="43"/>
        <v>72 Customer service occupations</v>
      </c>
      <c r="BP29" s="69">
        <v>5.8293965746456378</v>
      </c>
      <c r="BQ29" s="69">
        <v>5.8536173928777568</v>
      </c>
      <c r="BR29" s="69">
        <v>6.690860568140784</v>
      </c>
      <c r="BS29" s="69">
        <v>6.288030103958242</v>
      </c>
      <c r="BT29" s="69">
        <v>5.5997871712632383</v>
      </c>
      <c r="BU29" s="69"/>
      <c r="BV29" s="69">
        <f t="shared" si="44"/>
        <v>-1.0910733968775457</v>
      </c>
      <c r="BW29" s="69">
        <f>'RD T1'!E231</f>
        <v>2.8081002788718079</v>
      </c>
      <c r="BX29" s="69">
        <f t="shared" si="45"/>
        <v>1.7170268819942622</v>
      </c>
      <c r="BZ29" t="str">
        <f t="shared" si="46"/>
        <v>72 Customer service occupations</v>
      </c>
      <c r="CA29" s="69">
        <v>3.3485529952875672</v>
      </c>
      <c r="CB29" s="69">
        <v>3.0413779742272284</v>
      </c>
      <c r="CC29" s="69">
        <v>2.9831078690285375</v>
      </c>
      <c r="CD29" s="69">
        <v>3.0179024977625066</v>
      </c>
      <c r="CE29" s="69">
        <v>2.871376531009703</v>
      </c>
      <c r="CF29" s="69"/>
      <c r="CG29" s="69">
        <f t="shared" si="47"/>
        <v>-0.1117313380188345</v>
      </c>
      <c r="CH29" s="69">
        <f>'RD T1'!E260</f>
        <v>0.93350643388059995</v>
      </c>
      <c r="CI29" s="69">
        <f t="shared" si="48"/>
        <v>0.82177509586176545</v>
      </c>
      <c r="CK29" t="str">
        <f t="shared" si="49"/>
        <v>72 Customer service occupations</v>
      </c>
      <c r="CL29" s="69">
        <v>0.85998638814793171</v>
      </c>
      <c r="CM29" s="69">
        <v>1.1382492113305018</v>
      </c>
      <c r="CN29" s="69">
        <v>0.95503739420591738</v>
      </c>
      <c r="CO29" s="69">
        <v>1.0648145629363734</v>
      </c>
      <c r="CP29" s="69">
        <v>0.96371305755112691</v>
      </c>
      <c r="CQ29" s="69"/>
      <c r="CR29" s="69">
        <f t="shared" si="50"/>
        <v>8.6756633452095278E-3</v>
      </c>
      <c r="CS29" s="69">
        <f>'RD T1'!E289</f>
        <v>0.35744150931864421</v>
      </c>
      <c r="CT29" s="69">
        <f t="shared" si="51"/>
        <v>0.36611717266385374</v>
      </c>
    </row>
    <row r="30" spans="1:98" x14ac:dyDescent="0.2">
      <c r="A30" s="10" t="str">
        <f>name!D26</f>
        <v>81 Process, plant and machine operatives</v>
      </c>
      <c r="B30" s="69">
        <v>8.1569203112778724E-2</v>
      </c>
      <c r="C30" s="69">
        <v>8.9092642239487305E-2</v>
      </c>
      <c r="D30" s="69">
        <v>6.1115758160559273E-2</v>
      </c>
      <c r="E30" s="69">
        <v>0.12697787959025889</v>
      </c>
      <c r="F30" s="69">
        <v>0.25951714569643558</v>
      </c>
      <c r="G30" s="11"/>
      <c r="H30" s="69">
        <f t="shared" si="26"/>
        <v>0.1984013875358763</v>
      </c>
      <c r="I30" s="69">
        <f>'RD T1'!E58</f>
        <v>9.8397287753008822E-2</v>
      </c>
      <c r="J30" s="69">
        <f t="shared" si="27"/>
        <v>0.29679867528888515</v>
      </c>
      <c r="L30" t="str">
        <f t="shared" si="28"/>
        <v>81 Process, plant and machine operatives</v>
      </c>
      <c r="M30" s="69">
        <v>0.51120352577558814</v>
      </c>
      <c r="N30" s="69">
        <v>0.60576648739651928</v>
      </c>
      <c r="O30" s="69">
        <v>0.45815057989365615</v>
      </c>
      <c r="P30" s="69">
        <v>0.88080158205219317</v>
      </c>
      <c r="Q30" s="69">
        <v>1.4401192965824483</v>
      </c>
      <c r="R30" s="11"/>
      <c r="S30" s="69">
        <f t="shared" si="29"/>
        <v>0.98196871668879215</v>
      </c>
      <c r="T30" s="69">
        <f>'RD T1'!E87</f>
        <v>0.57688502621263904</v>
      </c>
      <c r="U30" s="69">
        <f t="shared" si="30"/>
        <v>1.5588537429014311</v>
      </c>
      <c r="W30" t="str">
        <f t="shared" si="31"/>
        <v>81 Process, plant and machine operatives</v>
      </c>
      <c r="X30" s="69">
        <v>1.4222463066415048</v>
      </c>
      <c r="Y30" s="69">
        <v>1.4138056095481981</v>
      </c>
      <c r="Z30" s="69">
        <v>1.2329214599155822</v>
      </c>
      <c r="AA30" s="69">
        <v>1.981569421427517</v>
      </c>
      <c r="AB30" s="69">
        <v>3.1459382100354505</v>
      </c>
      <c r="AC30" s="69"/>
      <c r="AD30" s="69">
        <f t="shared" si="32"/>
        <v>1.9130167501198683</v>
      </c>
      <c r="AE30" s="69">
        <f>'RD T1'!E116</f>
        <v>1.2667671131107552</v>
      </c>
      <c r="AF30" s="69">
        <f t="shared" si="33"/>
        <v>3.1797838632306235</v>
      </c>
      <c r="AH30" t="str">
        <f t="shared" si="34"/>
        <v>81 Process, plant and machine operatives</v>
      </c>
      <c r="AI30" s="69">
        <v>0.62045937926127703</v>
      </c>
      <c r="AJ30" s="69">
        <v>0.63368744843388114</v>
      </c>
      <c r="AK30" s="69">
        <v>0.57979320731342032</v>
      </c>
      <c r="AL30" s="69">
        <v>0.852339565355968</v>
      </c>
      <c r="AM30" s="69">
        <v>1.1947711168323145</v>
      </c>
      <c r="AN30" s="69"/>
      <c r="AO30" s="69">
        <f t="shared" si="35"/>
        <v>0.61497790951889419</v>
      </c>
      <c r="AP30" s="69">
        <f>'RD T1'!E145</f>
        <v>0.47354606899687451</v>
      </c>
      <c r="AQ30" s="69">
        <f t="shared" si="36"/>
        <v>1.0885239785157688</v>
      </c>
      <c r="AS30" t="str">
        <f t="shared" si="37"/>
        <v>81 Process, plant and machine operatives</v>
      </c>
      <c r="AT30" s="69">
        <v>1.3423248918918558</v>
      </c>
      <c r="AU30" s="69">
        <v>1.364115691605067</v>
      </c>
      <c r="AV30" s="69">
        <v>1.2520190527797579</v>
      </c>
      <c r="AW30" s="69">
        <v>1.6923459089388388</v>
      </c>
      <c r="AX30" s="69">
        <v>2.2423990287891153</v>
      </c>
      <c r="AY30" s="69"/>
      <c r="AZ30" s="69">
        <f t="shared" si="38"/>
        <v>0.99037997600935745</v>
      </c>
      <c r="BA30" s="69">
        <f>'RD T1'!E174</f>
        <v>0.93377780271675537</v>
      </c>
      <c r="BB30" s="69">
        <f t="shared" si="39"/>
        <v>1.9241577787261128</v>
      </c>
      <c r="BD30" t="str">
        <f t="shared" si="40"/>
        <v>81 Process, plant and machine operatives</v>
      </c>
      <c r="BE30" s="69">
        <v>9.6512869718665666</v>
      </c>
      <c r="BF30" s="69">
        <v>9.9482850333099062</v>
      </c>
      <c r="BG30" s="69">
        <v>10.011900794053302</v>
      </c>
      <c r="BH30" s="69">
        <v>10.78864671397718</v>
      </c>
      <c r="BI30" s="69">
        <v>11.89339738699886</v>
      </c>
      <c r="BJ30" s="69"/>
      <c r="BK30" s="69">
        <f t="shared" si="41"/>
        <v>1.8814965929455578</v>
      </c>
      <c r="BL30" s="69">
        <f>'RD T1'!E203</f>
        <v>4.1043944537129722</v>
      </c>
      <c r="BM30" s="69">
        <f t="shared" si="42"/>
        <v>5.98589104665853</v>
      </c>
      <c r="BO30" t="str">
        <f t="shared" si="43"/>
        <v>81 Process, plant and machine operatives</v>
      </c>
      <c r="BP30" s="69">
        <v>12.102097528363952</v>
      </c>
      <c r="BQ30" s="69">
        <v>11.581364965408293</v>
      </c>
      <c r="BR30" s="69">
        <v>11.597714580693701</v>
      </c>
      <c r="BS30" s="69">
        <v>11.880282404722291</v>
      </c>
      <c r="BT30" s="69">
        <v>10.160707860345324</v>
      </c>
      <c r="BU30" s="69"/>
      <c r="BV30" s="69">
        <f t="shared" si="44"/>
        <v>-1.4370067203483767</v>
      </c>
      <c r="BW30" s="69">
        <f>'RD T1'!E232</f>
        <v>4.5451634278841269</v>
      </c>
      <c r="BX30" s="69">
        <f t="shared" si="45"/>
        <v>3.1081567075357501</v>
      </c>
      <c r="BZ30" t="str">
        <f t="shared" si="46"/>
        <v>81 Process, plant and machine operatives</v>
      </c>
      <c r="CA30" s="69">
        <v>11.719991536790385</v>
      </c>
      <c r="CB30" s="69">
        <v>10.273300452674416</v>
      </c>
      <c r="CC30" s="69">
        <v>8.8235786562186824</v>
      </c>
      <c r="CD30" s="69">
        <v>8.7315480114869661</v>
      </c>
      <c r="CE30" s="69">
        <v>4.4234013259163136</v>
      </c>
      <c r="CF30" s="69"/>
      <c r="CG30" s="69">
        <f t="shared" si="47"/>
        <v>-4.4001773303023688</v>
      </c>
      <c r="CH30" s="69">
        <f>'RD T1'!E261</f>
        <v>2.554774275598497</v>
      </c>
      <c r="CI30" s="69">
        <f t="shared" si="48"/>
        <v>-1.8454030547038718</v>
      </c>
      <c r="CK30" t="str">
        <f t="shared" si="49"/>
        <v>81 Process, plant and machine operatives</v>
      </c>
      <c r="CL30" s="69">
        <v>5.8127011301963796</v>
      </c>
      <c r="CM30" s="69">
        <v>4.8134517053310617</v>
      </c>
      <c r="CN30" s="69">
        <v>3.6661237194959817</v>
      </c>
      <c r="CO30" s="69">
        <v>1.9409117600958028</v>
      </c>
      <c r="CP30" s="69">
        <v>0.69212607412520466</v>
      </c>
      <c r="CQ30" s="69"/>
      <c r="CR30" s="69">
        <f t="shared" si="50"/>
        <v>-2.973997645370777</v>
      </c>
      <c r="CS30" s="69">
        <f>'RD T1'!E290</f>
        <v>0.46904730030027647</v>
      </c>
      <c r="CT30" s="69">
        <f t="shared" si="51"/>
        <v>-2.5049503450705006</v>
      </c>
    </row>
    <row r="31" spans="1:98" x14ac:dyDescent="0.2">
      <c r="A31" s="10" t="str">
        <f>name!D27</f>
        <v>82 Transport and mobile machine drivers and operatives</v>
      </c>
      <c r="B31" s="69">
        <v>8.316391619830639E-2</v>
      </c>
      <c r="C31" s="69">
        <v>9.4915561484849906E-2</v>
      </c>
      <c r="D31" s="69">
        <v>8.1542712088583741E-2</v>
      </c>
      <c r="E31" s="69">
        <v>0.14064601422319481</v>
      </c>
      <c r="F31" s="69">
        <v>0.2160330724578545</v>
      </c>
      <c r="G31" s="11"/>
      <c r="H31" s="69">
        <f t="shared" si="26"/>
        <v>0.13449036036927076</v>
      </c>
      <c r="I31" s="69">
        <f>'RD T1'!E59</f>
        <v>0.11794163066190937</v>
      </c>
      <c r="J31" s="69">
        <f t="shared" si="27"/>
        <v>0.25243199103118014</v>
      </c>
      <c r="L31" t="str">
        <f t="shared" si="28"/>
        <v>82 Transport and mobile machine drivers and operatives</v>
      </c>
      <c r="M31" s="69">
        <v>0.53980929010444445</v>
      </c>
      <c r="N31" s="69">
        <v>0.63715324499099979</v>
      </c>
      <c r="O31" s="69">
        <v>0.52694365705816548</v>
      </c>
      <c r="P31" s="69">
        <v>0.81892760591877667</v>
      </c>
      <c r="Q31" s="69">
        <v>1.1808951120337876</v>
      </c>
      <c r="R31" s="11"/>
      <c r="S31" s="69">
        <f t="shared" si="29"/>
        <v>0.65395145497562213</v>
      </c>
      <c r="T31" s="69">
        <f>'RD T1'!E88</f>
        <v>0.64601317747079878</v>
      </c>
      <c r="U31" s="69">
        <f t="shared" si="30"/>
        <v>1.2999646324464209</v>
      </c>
      <c r="W31" t="str">
        <f t="shared" si="31"/>
        <v>82 Transport and mobile machine drivers and operatives</v>
      </c>
      <c r="X31" s="69">
        <v>1.7120492060108434</v>
      </c>
      <c r="Y31" s="69">
        <v>1.9747871654357845</v>
      </c>
      <c r="Z31" s="69">
        <v>1.9601018636926504</v>
      </c>
      <c r="AA31" s="69">
        <v>2.5322338707821772</v>
      </c>
      <c r="AB31" s="69">
        <v>3.5332941654320922</v>
      </c>
      <c r="AC31" s="69"/>
      <c r="AD31" s="69">
        <f t="shared" si="32"/>
        <v>1.5731923017394418</v>
      </c>
      <c r="AE31" s="69">
        <f>'RD T1'!E117</f>
        <v>2.0095909965829462</v>
      </c>
      <c r="AF31" s="69">
        <f t="shared" si="33"/>
        <v>3.5827832983223882</v>
      </c>
      <c r="AH31" t="str">
        <f t="shared" si="34"/>
        <v>82 Transport and mobile machine drivers and operatives</v>
      </c>
      <c r="AI31" s="69">
        <v>0.79800537800596216</v>
      </c>
      <c r="AJ31" s="69">
        <v>0.92430036765601598</v>
      </c>
      <c r="AK31" s="69">
        <v>0.90491401562443141</v>
      </c>
      <c r="AL31" s="69">
        <v>1.1438952859893907</v>
      </c>
      <c r="AM31" s="69">
        <v>1.4811188469374268</v>
      </c>
      <c r="AN31" s="69"/>
      <c r="AO31" s="69">
        <f t="shared" si="35"/>
        <v>0.57620483131299538</v>
      </c>
      <c r="AP31" s="69">
        <f>'RD T1'!E146</f>
        <v>0.83626443786617355</v>
      </c>
      <c r="AQ31" s="69">
        <f t="shared" si="36"/>
        <v>1.4124692691791689</v>
      </c>
      <c r="AS31" t="str">
        <f t="shared" si="37"/>
        <v>82 Transport and mobile machine drivers and operatives</v>
      </c>
      <c r="AT31" s="69">
        <v>1.3448184009694628</v>
      </c>
      <c r="AU31" s="69">
        <v>1.4555894184532461</v>
      </c>
      <c r="AV31" s="69">
        <v>1.4148282074353675</v>
      </c>
      <c r="AW31" s="69">
        <v>1.790795448092223</v>
      </c>
      <c r="AX31" s="69">
        <v>2.3214962647177901</v>
      </c>
      <c r="AY31" s="69"/>
      <c r="AZ31" s="69">
        <f t="shared" si="38"/>
        <v>0.90666805728242261</v>
      </c>
      <c r="BA31" s="69">
        <f>'RD T1'!E175</f>
        <v>1.382222698831499</v>
      </c>
      <c r="BB31" s="69">
        <f t="shared" si="39"/>
        <v>2.2888907561139216</v>
      </c>
      <c r="BD31" t="str">
        <f t="shared" si="40"/>
        <v>82 Transport and mobile machine drivers and operatives</v>
      </c>
      <c r="BE31" s="69">
        <v>9.1307894979330051</v>
      </c>
      <c r="BF31" s="69">
        <v>10.029564414030522</v>
      </c>
      <c r="BG31" s="69">
        <v>9.9683153109372427</v>
      </c>
      <c r="BH31" s="69">
        <v>10.217869105717451</v>
      </c>
      <c r="BI31" s="69">
        <v>11.542234761286776</v>
      </c>
      <c r="BJ31" s="69"/>
      <c r="BK31" s="69">
        <f t="shared" si="41"/>
        <v>1.5739194503495337</v>
      </c>
      <c r="BL31" s="69">
        <f>'RD T1'!E204</f>
        <v>5.2705388453338777</v>
      </c>
      <c r="BM31" s="69">
        <f t="shared" si="42"/>
        <v>6.8444582956834115</v>
      </c>
      <c r="BO31" t="str">
        <f t="shared" si="43"/>
        <v>82 Transport and mobile machine drivers and operatives</v>
      </c>
      <c r="BP31" s="69">
        <v>13.200789108687347</v>
      </c>
      <c r="BQ31" s="69">
        <v>13.324309914829449</v>
      </c>
      <c r="BR31" s="69">
        <v>13.023366033207006</v>
      </c>
      <c r="BS31" s="69">
        <v>12.688035077687896</v>
      </c>
      <c r="BT31" s="69">
        <v>11.558100302140325</v>
      </c>
      <c r="BU31" s="69"/>
      <c r="BV31" s="69">
        <f t="shared" si="44"/>
        <v>-1.4652657310666815</v>
      </c>
      <c r="BW31" s="69">
        <f>'RD T1'!E233</f>
        <v>6.5086212037203044</v>
      </c>
      <c r="BX31" s="69">
        <f t="shared" si="45"/>
        <v>5.0433554726536229</v>
      </c>
      <c r="BZ31" t="str">
        <f t="shared" si="46"/>
        <v>82 Transport and mobile machine drivers and operatives</v>
      </c>
      <c r="CA31" s="69">
        <v>14.021557619428854</v>
      </c>
      <c r="CB31" s="69">
        <v>11.676588721642743</v>
      </c>
      <c r="CC31" s="69">
        <v>10.504467392085713</v>
      </c>
      <c r="CD31" s="69">
        <v>10.195395615170508</v>
      </c>
      <c r="CE31" s="69">
        <v>7.637703455492189</v>
      </c>
      <c r="CF31" s="69"/>
      <c r="CG31" s="69">
        <f t="shared" si="47"/>
        <v>-2.8667639365935242</v>
      </c>
      <c r="CH31" s="69">
        <f>'RD T1'!E262</f>
        <v>4.263088597260241</v>
      </c>
      <c r="CI31" s="69">
        <f t="shared" si="48"/>
        <v>1.3963246606667168</v>
      </c>
      <c r="CK31" t="str">
        <f t="shared" si="49"/>
        <v>82 Transport and mobile machine drivers and operatives</v>
      </c>
      <c r="CL31" s="69">
        <v>5.7459584104621921</v>
      </c>
      <c r="CM31" s="69">
        <v>6.1769275550175911</v>
      </c>
      <c r="CN31" s="69">
        <v>5.0333206938647894</v>
      </c>
      <c r="CO31" s="69">
        <v>4.3080910515196429</v>
      </c>
      <c r="CP31" s="69">
        <v>2.0665039632581479</v>
      </c>
      <c r="CQ31" s="69"/>
      <c r="CR31" s="69">
        <f t="shared" si="50"/>
        <v>-2.9668167306066415</v>
      </c>
      <c r="CS31" s="69">
        <f>'RD T1'!E291</f>
        <v>1.5333116151845481</v>
      </c>
      <c r="CT31" s="69">
        <f t="shared" si="51"/>
        <v>-1.4335051154220935</v>
      </c>
    </row>
    <row r="32" spans="1:98" x14ac:dyDescent="0.2">
      <c r="A32" s="10" t="str">
        <f>name!D28</f>
        <v>91 Elementary trades and related occupations</v>
      </c>
      <c r="B32" s="69">
        <v>9.9011776855514248E-4</v>
      </c>
      <c r="C32" s="69">
        <v>1.0554868380258549E-3</v>
      </c>
      <c r="D32" s="69">
        <v>8.426644806870014E-4</v>
      </c>
      <c r="E32" s="69">
        <v>5.9968648379881235E-3</v>
      </c>
      <c r="F32" s="69">
        <v>1.5289669962321197E-2</v>
      </c>
      <c r="G32" s="11"/>
      <c r="H32" s="69">
        <f t="shared" si="26"/>
        <v>1.4447005481634197E-2</v>
      </c>
      <c r="I32" s="69">
        <f>'RD T1'!E60</f>
        <v>6.5890397467483104E-3</v>
      </c>
      <c r="J32" s="69">
        <f t="shared" si="27"/>
        <v>2.1036045228382507E-2</v>
      </c>
      <c r="L32" t="str">
        <f t="shared" si="28"/>
        <v>91 Elementary trades and related occupations</v>
      </c>
      <c r="M32" s="69">
        <v>0.24941728783618519</v>
      </c>
      <c r="N32" s="69">
        <v>0.25183234885082861</v>
      </c>
      <c r="O32" s="69">
        <v>0.17067533662833737</v>
      </c>
      <c r="P32" s="69">
        <v>0.53834885681503086</v>
      </c>
      <c r="Q32" s="69">
        <v>1.158714702517371</v>
      </c>
      <c r="R32" s="11"/>
      <c r="S32" s="69">
        <f t="shared" si="29"/>
        <v>0.98803936588903363</v>
      </c>
      <c r="T32" s="69">
        <f>'RD T1'!E89</f>
        <v>0.48912773074735844</v>
      </c>
      <c r="U32" s="69">
        <f t="shared" si="30"/>
        <v>1.4771670966363921</v>
      </c>
      <c r="W32" t="str">
        <f t="shared" si="31"/>
        <v>91 Elementary trades and related occupations</v>
      </c>
      <c r="X32" s="69">
        <v>0.95897095901410978</v>
      </c>
      <c r="Y32" s="69">
        <v>0.90967972449076739</v>
      </c>
      <c r="Z32" s="69">
        <v>0.77057258722128996</v>
      </c>
      <c r="AA32" s="69">
        <v>2.1103193316268163</v>
      </c>
      <c r="AB32" s="69">
        <v>3.3278127298753866</v>
      </c>
      <c r="AC32" s="69"/>
      <c r="AD32" s="69">
        <f t="shared" si="32"/>
        <v>2.5572401426540967</v>
      </c>
      <c r="AE32" s="69">
        <f>'RD T1'!E118</f>
        <v>1.6715888480716143</v>
      </c>
      <c r="AF32" s="69">
        <f t="shared" si="33"/>
        <v>4.2288289907257113</v>
      </c>
      <c r="AH32" t="str">
        <f t="shared" si="34"/>
        <v>91 Elementary trades and related occupations</v>
      </c>
      <c r="AI32" s="69">
        <v>0.57223237365395307</v>
      </c>
      <c r="AJ32" s="69">
        <v>0.56082766059473654</v>
      </c>
      <c r="AK32" s="69">
        <v>0.46375810303352422</v>
      </c>
      <c r="AL32" s="69">
        <v>1.3809633587687307</v>
      </c>
      <c r="AM32" s="69">
        <v>2.2889312085956908</v>
      </c>
      <c r="AN32" s="69"/>
      <c r="AO32" s="69">
        <f t="shared" si="35"/>
        <v>1.8251731055621665</v>
      </c>
      <c r="AP32" s="69">
        <f>'RD T1'!E147</f>
        <v>1.1666716388436877</v>
      </c>
      <c r="AQ32" s="69">
        <f t="shared" si="36"/>
        <v>2.9918447444058542</v>
      </c>
      <c r="AS32" t="str">
        <f t="shared" si="37"/>
        <v>91 Elementary trades and related occupations</v>
      </c>
      <c r="AT32" s="69">
        <v>0.60401060340320667</v>
      </c>
      <c r="AU32" s="69">
        <v>0.58628521868770178</v>
      </c>
      <c r="AV32" s="69">
        <v>0.56895779514787814</v>
      </c>
      <c r="AW32" s="69">
        <v>1.5079275104133125</v>
      </c>
      <c r="AX32" s="69">
        <v>2.2921220466534691</v>
      </c>
      <c r="AY32" s="69"/>
      <c r="AZ32" s="69">
        <f t="shared" si="38"/>
        <v>1.7231642515055909</v>
      </c>
      <c r="BA32" s="69">
        <f>'RD T1'!E176</f>
        <v>1.0477345831950597</v>
      </c>
      <c r="BB32" s="69">
        <f t="shared" si="39"/>
        <v>2.7708988347006507</v>
      </c>
      <c r="BD32" t="str">
        <f t="shared" si="40"/>
        <v>91 Elementary trades and related occupations</v>
      </c>
      <c r="BE32" s="69">
        <v>3.8692721513780923</v>
      </c>
      <c r="BF32" s="69">
        <v>3.4639841235893298</v>
      </c>
      <c r="BG32" s="69">
        <v>3.5189495190876876</v>
      </c>
      <c r="BH32" s="69">
        <v>6.9913539035545451</v>
      </c>
      <c r="BI32" s="69">
        <v>10.308250907034635</v>
      </c>
      <c r="BJ32" s="69"/>
      <c r="BK32" s="69">
        <f t="shared" si="41"/>
        <v>6.7893013879469475</v>
      </c>
      <c r="BL32" s="69">
        <f>'RD T1'!E205</f>
        <v>3.8649245576831799</v>
      </c>
      <c r="BM32" s="69">
        <f t="shared" si="42"/>
        <v>10.654225945630127</v>
      </c>
      <c r="BO32" t="str">
        <f t="shared" si="43"/>
        <v>91 Elementary trades and related occupations</v>
      </c>
      <c r="BP32" s="69">
        <v>6.3831071691132006</v>
      </c>
      <c r="BQ32" s="69">
        <v>5.4370144915163303</v>
      </c>
      <c r="BR32" s="69">
        <v>5.4498257381687925</v>
      </c>
      <c r="BS32" s="69">
        <v>8.9115376918522973</v>
      </c>
      <c r="BT32" s="69">
        <v>9.3528023221597856</v>
      </c>
      <c r="BU32" s="69"/>
      <c r="BV32" s="69">
        <f t="shared" si="44"/>
        <v>3.9029765839909931</v>
      </c>
      <c r="BW32" s="69">
        <f>'RD T1'!E234</f>
        <v>3.8140157371378334</v>
      </c>
      <c r="BX32" s="69">
        <f t="shared" si="45"/>
        <v>7.716992321128826</v>
      </c>
      <c r="BZ32" t="str">
        <f t="shared" si="46"/>
        <v>91 Elementary trades and related occupations</v>
      </c>
      <c r="CA32" s="69">
        <v>8.9506901746110188</v>
      </c>
      <c r="CB32" s="69">
        <v>7.6535780322396061</v>
      </c>
      <c r="CC32" s="69">
        <v>6.7276360022616446</v>
      </c>
      <c r="CD32" s="69">
        <v>11.526752048527307</v>
      </c>
      <c r="CE32" s="69">
        <v>10.170798126540957</v>
      </c>
      <c r="CF32" s="69"/>
      <c r="CG32" s="69">
        <f t="shared" si="47"/>
        <v>3.4431621242793122</v>
      </c>
      <c r="CH32" s="69">
        <f>'RD T1'!E263</f>
        <v>4.3305777918737265</v>
      </c>
      <c r="CI32" s="69">
        <f t="shared" si="48"/>
        <v>7.7737399161530387</v>
      </c>
      <c r="CK32" t="str">
        <f t="shared" si="49"/>
        <v>91 Elementary trades and related occupations</v>
      </c>
      <c r="CL32" s="69">
        <v>4.1555916363498451</v>
      </c>
      <c r="CM32" s="69">
        <v>3.6088272021392935</v>
      </c>
      <c r="CN32" s="69">
        <v>2.8854884529720128</v>
      </c>
      <c r="CO32" s="69">
        <v>4.5469930501449642</v>
      </c>
      <c r="CP32" s="69">
        <v>2.8321245262800572</v>
      </c>
      <c r="CQ32" s="69"/>
      <c r="CR32" s="69">
        <f t="shared" si="50"/>
        <v>-5.3363926691955665E-2</v>
      </c>
      <c r="CS32" s="69">
        <f>'RD T1'!E292</f>
        <v>1.3870977211278566</v>
      </c>
      <c r="CT32" s="69">
        <f t="shared" si="51"/>
        <v>1.3337337944359009</v>
      </c>
    </row>
    <row r="33" spans="1:98" x14ac:dyDescent="0.2">
      <c r="A33" s="10" t="str">
        <f>name!D29</f>
        <v>92 Elementary administration and service occupations</v>
      </c>
      <c r="B33" s="69">
        <v>7.6043991691675361E-2</v>
      </c>
      <c r="C33" s="69">
        <v>9.2875543852715653E-2</v>
      </c>
      <c r="D33" s="69">
        <v>7.6613768769110302E-2</v>
      </c>
      <c r="E33" s="69">
        <v>0.11044447575969714</v>
      </c>
      <c r="F33" s="69">
        <v>0.15631984469896076</v>
      </c>
      <c r="G33" s="11"/>
      <c r="H33" s="69">
        <f t="shared" ref="H33" si="52">F33-D33</f>
        <v>7.9706075929850462E-2</v>
      </c>
      <c r="I33" s="69">
        <f>'RD T1'!E61</f>
        <v>7.6462603651644478E-2</v>
      </c>
      <c r="J33" s="69">
        <f t="shared" ref="J33" si="53">SUM(H33:I33)</f>
        <v>0.15616867958149494</v>
      </c>
      <c r="L33" t="str">
        <f t="shared" ref="L33" si="54">A33</f>
        <v>92 Elementary administration and service occupations</v>
      </c>
      <c r="M33" s="69">
        <v>1.7588242464339343</v>
      </c>
      <c r="N33" s="69">
        <v>2.015596138398724</v>
      </c>
      <c r="O33" s="69">
        <v>1.6751485108887596</v>
      </c>
      <c r="P33" s="69">
        <v>2.4677176737737048</v>
      </c>
      <c r="Q33" s="69">
        <v>3.4306245637175108</v>
      </c>
      <c r="R33" s="11"/>
      <c r="S33" s="69">
        <f t="shared" ref="S33" si="55">Q33-O33</f>
        <v>1.7554760528287512</v>
      </c>
      <c r="T33" s="69">
        <f>'RD T1'!E90</f>
        <v>1.662603907691298</v>
      </c>
      <c r="U33" s="69">
        <f t="shared" ref="U33" si="56">SUM(S33:T33)</f>
        <v>3.4180799605200489</v>
      </c>
      <c r="W33" t="str">
        <f t="shared" ref="W33" si="57">A33</f>
        <v>92 Elementary administration and service occupations</v>
      </c>
      <c r="X33" s="69">
        <v>6.2975427608672936</v>
      </c>
      <c r="Y33" s="69">
        <v>7.0262024742427114</v>
      </c>
      <c r="Z33" s="69">
        <v>6.4873358841066375</v>
      </c>
      <c r="AA33" s="69">
        <v>7.434821618257609</v>
      </c>
      <c r="AB33" s="69">
        <v>8.9082089904000288</v>
      </c>
      <c r="AC33" s="69"/>
      <c r="AD33" s="69">
        <f t="shared" ref="AD33" si="58">AB33-Z33</f>
        <v>2.4208731062933913</v>
      </c>
      <c r="AE33" s="69">
        <f>'RD T1'!E119</f>
        <v>5.0126968467728572</v>
      </c>
      <c r="AF33" s="69">
        <f t="shared" ref="AF33" si="59">SUM(AD33:AE33)</f>
        <v>7.4335699530662485</v>
      </c>
      <c r="AH33" t="str">
        <f t="shared" ref="AH33" si="60">L33</f>
        <v>92 Elementary administration and service occupations</v>
      </c>
      <c r="AI33" s="69">
        <v>3.0934897601277314</v>
      </c>
      <c r="AJ33" s="69">
        <v>3.4923253758994477</v>
      </c>
      <c r="AK33" s="69">
        <v>3.2741453229939035</v>
      </c>
      <c r="AL33" s="69">
        <v>3.6903569536209591</v>
      </c>
      <c r="AM33" s="69">
        <v>4.5709338145707417</v>
      </c>
      <c r="AN33" s="69"/>
      <c r="AO33" s="69">
        <f t="shared" ref="AO33" si="61">AM33-AK33</f>
        <v>1.2967884915768382</v>
      </c>
      <c r="AP33" s="69">
        <f>'RD T1'!E148</f>
        <v>2.4471014298823341</v>
      </c>
      <c r="AQ33" s="69">
        <f t="shared" ref="AQ33" si="62">SUM(AO33:AP33)</f>
        <v>3.7438899214591723</v>
      </c>
      <c r="AS33" t="str">
        <f t="shared" ref="AS33" si="63">W33</f>
        <v>92 Elementary administration and service occupations</v>
      </c>
      <c r="AT33" s="69">
        <v>2.7902776323088374</v>
      </c>
      <c r="AU33" s="69">
        <v>2.9639149719326507</v>
      </c>
      <c r="AV33" s="69">
        <v>2.8019958771372169</v>
      </c>
      <c r="AW33" s="69">
        <v>2.9734485417156793</v>
      </c>
      <c r="AX33" s="69">
        <v>3.5143667149284541</v>
      </c>
      <c r="AY33" s="69"/>
      <c r="AZ33" s="69">
        <f t="shared" ref="AZ33" si="64">AX33-AV33</f>
        <v>0.71237083779123722</v>
      </c>
      <c r="BA33" s="69">
        <f>'RD T1'!E177</f>
        <v>1.8963381601672222</v>
      </c>
      <c r="BB33" s="69">
        <f t="shared" ref="BB33" si="65">SUM(AZ33:BA33)</f>
        <v>2.6087089979584595</v>
      </c>
      <c r="BD33" t="str">
        <f t="shared" ref="BD33" si="66">AH33</f>
        <v>92 Elementary administration and service occupations</v>
      </c>
      <c r="BE33" s="69">
        <v>20.131421540840467</v>
      </c>
      <c r="BF33" s="69">
        <v>19.331476661545782</v>
      </c>
      <c r="BG33" s="69">
        <v>19.211892940056657</v>
      </c>
      <c r="BH33" s="69">
        <v>16.143461018110962</v>
      </c>
      <c r="BI33" s="69">
        <v>16.232342228938524</v>
      </c>
      <c r="BJ33" s="69"/>
      <c r="BK33" s="69">
        <f t="shared" ref="BK33" si="67">BI33-BG33</f>
        <v>-2.979550711118133</v>
      </c>
      <c r="BL33" s="69">
        <f>'RD T1'!E206</f>
        <v>7.7472283208174586</v>
      </c>
      <c r="BM33" s="69">
        <f t="shared" ref="BM33" si="68">SUM(BK33:BL33)</f>
        <v>4.7676776096993256</v>
      </c>
      <c r="BO33" t="str">
        <f t="shared" ref="BO33" si="69">AS33</f>
        <v>92 Elementary administration and service occupations</v>
      </c>
      <c r="BP33" s="69">
        <v>31.121173488469847</v>
      </c>
      <c r="BQ33" s="69">
        <v>30.348518287322118</v>
      </c>
      <c r="BR33" s="69">
        <v>30.630372832857887</v>
      </c>
      <c r="BS33" s="69">
        <v>24.959288168283333</v>
      </c>
      <c r="BT33" s="69">
        <v>20.279693629364814</v>
      </c>
      <c r="BU33" s="69"/>
      <c r="BV33" s="69">
        <f t="shared" ref="BV33" si="70">BT33-BR33</f>
        <v>-10.350679203493073</v>
      </c>
      <c r="BW33" s="69">
        <f>'RD T1'!E235</f>
        <v>11.123704511494456</v>
      </c>
      <c r="BX33" s="69">
        <f t="shared" ref="BX33" si="71">SUM(BV33:BW33)</f>
        <v>0.77302530800138314</v>
      </c>
      <c r="BZ33" t="str">
        <f t="shared" ref="BZ33" si="72">BD33</f>
        <v>92 Elementary administration and service occupations</v>
      </c>
      <c r="CA33" s="69">
        <v>32.631432597204963</v>
      </c>
      <c r="CB33" s="69">
        <v>30.77149980808672</v>
      </c>
      <c r="CC33" s="69">
        <v>26.771376982610089</v>
      </c>
      <c r="CD33" s="69">
        <v>23.269141756830262</v>
      </c>
      <c r="CE33" s="69">
        <v>16.220278607391386</v>
      </c>
      <c r="CF33" s="69"/>
      <c r="CG33" s="69">
        <f t="shared" ref="CG33" si="73">CE33-CC33</f>
        <v>-10.551098375218704</v>
      </c>
      <c r="CH33" s="69">
        <f>'RD T1'!E264</f>
        <v>8.1063217215594658</v>
      </c>
      <c r="CI33" s="69">
        <f t="shared" ref="CI33" si="74">SUM(CG33:CH33)</f>
        <v>-2.4447766536592379</v>
      </c>
      <c r="CK33" t="str">
        <f t="shared" ref="CK33" si="75">BO33</f>
        <v>92 Elementary administration and service occupations</v>
      </c>
      <c r="CL33" s="69">
        <v>17.565561743871175</v>
      </c>
      <c r="CM33" s="69">
        <v>14.157895674739075</v>
      </c>
      <c r="CN33" s="69">
        <v>10.258615703562892</v>
      </c>
      <c r="CO33" s="69">
        <v>5.9668969437629391</v>
      </c>
      <c r="CP33" s="69">
        <v>3.0997563266578765</v>
      </c>
      <c r="CQ33" s="69"/>
      <c r="CR33" s="69">
        <f t="shared" ref="CR33" si="76">CP33-CN33</f>
        <v>-7.1588593769050153</v>
      </c>
      <c r="CS33" s="69">
        <f>'RD T1'!E293</f>
        <v>1.6169994344281469</v>
      </c>
      <c r="CT33" s="69">
        <f t="shared" ref="CT33" si="77">SUM(CR33:CS33)</f>
        <v>-5.5418599424768686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13.768577057672804</v>
      </c>
      <c r="C35" s="67">
        <f t="shared" ref="C35:F35" si="78">SUM(C8:C33)</f>
        <v>16.937837943346388</v>
      </c>
      <c r="D35" s="67">
        <f t="shared" si="78"/>
        <v>16.278536401783242</v>
      </c>
      <c r="E35" s="67">
        <f t="shared" si="78"/>
        <v>22.078938291014317</v>
      </c>
      <c r="F35" s="67">
        <f t="shared" si="78"/>
        <v>29.759732545001832</v>
      </c>
      <c r="G35" s="11"/>
      <c r="H35" s="67">
        <f>F35-D35</f>
        <v>13.48119614321859</v>
      </c>
      <c r="I35" s="67">
        <f>SUM(I8:I33)</f>
        <v>12.410234508627457</v>
      </c>
      <c r="J35" s="67">
        <f>SUM(H35:I35)</f>
        <v>25.891430651846047</v>
      </c>
      <c r="L35" s="24" t="str">
        <f>A35</f>
        <v>All occupations</v>
      </c>
      <c r="M35" s="67">
        <f>SUM(M8:M33)</f>
        <v>92.071113929478827</v>
      </c>
      <c r="N35" s="67">
        <f t="shared" ref="N35:Q35" si="79">SUM(N8:N33)</f>
        <v>117.04946823747562</v>
      </c>
      <c r="O35" s="67">
        <f t="shared" si="79"/>
        <v>112.36122871992558</v>
      </c>
      <c r="P35" s="67">
        <f t="shared" si="79"/>
        <v>154.0480294836498</v>
      </c>
      <c r="Q35" s="67">
        <f t="shared" si="79"/>
        <v>209.27798869087385</v>
      </c>
      <c r="R35" s="11"/>
      <c r="S35" s="67">
        <f t="shared" si="29"/>
        <v>96.916759970948277</v>
      </c>
      <c r="T35" s="67">
        <f>SUM(T8:T33)</f>
        <v>91.512926725650544</v>
      </c>
      <c r="U35" s="67">
        <f>SUM(S35:T35)</f>
        <v>188.42968669659882</v>
      </c>
      <c r="W35" s="24" t="str">
        <f>A35</f>
        <v>All occupations</v>
      </c>
      <c r="X35" s="67">
        <f>SUM(X8:X33)</f>
        <v>193.48169657911043</v>
      </c>
      <c r="Y35" s="67">
        <f t="shared" ref="Y35:AB35" si="80">SUM(Y8:Y33)</f>
        <v>219.25677386372234</v>
      </c>
      <c r="Z35" s="67">
        <f t="shared" si="80"/>
        <v>225.64331006274369</v>
      </c>
      <c r="AA35" s="67">
        <f t="shared" si="80"/>
        <v>252.41570791715051</v>
      </c>
      <c r="AB35" s="67">
        <f t="shared" si="80"/>
        <v>294.28423975681824</v>
      </c>
      <c r="AC35" s="69"/>
      <c r="AD35" s="67">
        <f t="shared" ref="AD35" si="81">AB35-Z35</f>
        <v>68.640929694074543</v>
      </c>
      <c r="AE35" s="67">
        <f>SUM(AE8:AE33)</f>
        <v>144.49288232342704</v>
      </c>
      <c r="AF35" s="67">
        <f>SUM(AD35:AE35)</f>
        <v>213.13381201750158</v>
      </c>
      <c r="AH35" s="24" t="str">
        <f>L35</f>
        <v>All occupations</v>
      </c>
      <c r="AI35" s="67">
        <f>SUM(AI8:AI33)</f>
        <v>60.967229302128075</v>
      </c>
      <c r="AJ35" s="67">
        <f t="shared" ref="AJ35:AM35" si="82">SUM(AJ8:AJ33)</f>
        <v>61.563592632132405</v>
      </c>
      <c r="AK35" s="67">
        <f t="shared" si="82"/>
        <v>60.462912762476726</v>
      </c>
      <c r="AL35" s="67">
        <f t="shared" si="82"/>
        <v>63.561570471146588</v>
      </c>
      <c r="AM35" s="67">
        <f t="shared" si="82"/>
        <v>70.165567339693894</v>
      </c>
      <c r="AN35" s="69"/>
      <c r="AO35" s="67">
        <f t="shared" ref="AO35" si="83">AM35-AK35</f>
        <v>9.7026545772171673</v>
      </c>
      <c r="AP35" s="67">
        <f>SUM(AP8:AP33)</f>
        <v>35.385048222534564</v>
      </c>
      <c r="AQ35" s="67">
        <f>SUM(AO35:AP35)</f>
        <v>45.087702799751732</v>
      </c>
      <c r="AS35" s="24" t="str">
        <f>W35</f>
        <v>All occupations</v>
      </c>
      <c r="AT35" s="67">
        <f>SUM(AT8:AT33)</f>
        <v>55.295737336290394</v>
      </c>
      <c r="AU35" s="67">
        <f t="shared" ref="AU35:AX35" si="84">SUM(AU8:AU33)</f>
        <v>60.231322479372253</v>
      </c>
      <c r="AV35" s="67">
        <f t="shared" si="84"/>
        <v>60.855281259497801</v>
      </c>
      <c r="AW35" s="67">
        <f t="shared" si="84"/>
        <v>67.46355779942725</v>
      </c>
      <c r="AX35" s="67">
        <f t="shared" si="84"/>
        <v>78.400078139688731</v>
      </c>
      <c r="AY35" s="69"/>
      <c r="AZ35" s="67">
        <f t="shared" ref="AZ35" si="85">AX35-AV35</f>
        <v>17.54479688019093</v>
      </c>
      <c r="BA35" s="67">
        <f>SUM(BA8:BA33)</f>
        <v>36.964208851750868</v>
      </c>
      <c r="BB35" s="67">
        <f>SUM(AZ35:BA35)</f>
        <v>54.509005731941798</v>
      </c>
      <c r="BD35" s="24" t="str">
        <f>AH35</f>
        <v>All occupations</v>
      </c>
      <c r="BE35" s="67">
        <f>SUM(BE8:BE33)</f>
        <v>251.72831790759321</v>
      </c>
      <c r="BF35" s="67">
        <f t="shared" ref="BF35:BI35" si="86">SUM(BF8:BF33)</f>
        <v>265.57177511762058</v>
      </c>
      <c r="BG35" s="67">
        <f t="shared" si="86"/>
        <v>286.68132349974877</v>
      </c>
      <c r="BH35" s="67">
        <f t="shared" si="86"/>
        <v>278.15460881963594</v>
      </c>
      <c r="BI35" s="67">
        <f t="shared" si="86"/>
        <v>297.89734356891586</v>
      </c>
      <c r="BJ35" s="69"/>
      <c r="BK35" s="67">
        <f t="shared" ref="BK35" si="87">BI35-BG35</f>
        <v>11.216020069167087</v>
      </c>
      <c r="BL35" s="67">
        <f>SUM(BL8:BL33)</f>
        <v>128.39501635321284</v>
      </c>
      <c r="BM35" s="67">
        <f>SUM(BK35:BL35)</f>
        <v>139.61103642237993</v>
      </c>
      <c r="BO35" s="24" t="str">
        <f>AS35</f>
        <v>All occupations</v>
      </c>
      <c r="BP35" s="67">
        <f>SUM(BP8:BP33)</f>
        <v>245.51033902963408</v>
      </c>
      <c r="BQ35" s="67">
        <f t="shared" ref="BQ35:BT35" si="88">SUM(BQ8:BQ33)</f>
        <v>238.2692539590731</v>
      </c>
      <c r="BR35" s="67">
        <f t="shared" si="88"/>
        <v>257.67601564561301</v>
      </c>
      <c r="BS35" s="67">
        <f t="shared" si="88"/>
        <v>223.25945547726471</v>
      </c>
      <c r="BT35" s="67">
        <f t="shared" si="88"/>
        <v>178.4692249867723</v>
      </c>
      <c r="BU35" s="69"/>
      <c r="BV35" s="67">
        <f t="shared" ref="BV35" si="89">BT35-BR35</f>
        <v>-79.206790658840703</v>
      </c>
      <c r="BW35" s="67">
        <f>SUM(BW8:BW33)</f>
        <v>95.054263513478034</v>
      </c>
      <c r="BX35" s="67">
        <f>SUM(BV35:BW35)</f>
        <v>15.847472854637331</v>
      </c>
      <c r="BZ35" s="24" t="str">
        <f>BD35</f>
        <v>All occupations</v>
      </c>
      <c r="CA35" s="67">
        <f>SUM(CA8:CA33)</f>
        <v>180.83516842093221</v>
      </c>
      <c r="CB35" s="67">
        <f t="shared" ref="CB35:CE35" si="90">SUM(CB8:CB33)</f>
        <v>165.8277118021775</v>
      </c>
      <c r="CC35" s="67">
        <f t="shared" si="90"/>
        <v>150.8641328800866</v>
      </c>
      <c r="CD35" s="67">
        <f t="shared" si="90"/>
        <v>135.45371752751379</v>
      </c>
      <c r="CE35" s="67">
        <f t="shared" si="90"/>
        <v>90.039463257539495</v>
      </c>
      <c r="CF35" s="69"/>
      <c r="CG35" s="67">
        <f t="shared" ref="CG35" si="91">CE35-CC35</f>
        <v>-60.824669622547106</v>
      </c>
      <c r="CH35" s="67">
        <f>SUM(CH8:CH33)</f>
        <v>45.488525993934275</v>
      </c>
      <c r="CI35" s="67">
        <f>SUM(CG35:CH35)</f>
        <v>-15.336143628612831</v>
      </c>
      <c r="CK35" s="24" t="str">
        <f>BO35</f>
        <v>All occupations</v>
      </c>
      <c r="CL35" s="67">
        <f>SUM(CL8:CL33)</f>
        <v>68.457820437159924</v>
      </c>
      <c r="CM35" s="67">
        <f t="shared" ref="CM35:CP35" si="92">SUM(CM8:CM33)</f>
        <v>64.864263965080738</v>
      </c>
      <c r="CN35" s="67">
        <f t="shared" si="92"/>
        <v>51.23825876812451</v>
      </c>
      <c r="CO35" s="67">
        <f t="shared" si="92"/>
        <v>41.280414213197083</v>
      </c>
      <c r="CP35" s="67">
        <f t="shared" si="92"/>
        <v>25.214361714695276</v>
      </c>
      <c r="CQ35" s="69"/>
      <c r="CR35" s="67">
        <f t="shared" ref="CR35" si="93">CP35-CN35</f>
        <v>-26.023897053429234</v>
      </c>
      <c r="CS35" s="67">
        <f>SUM(CS8:CS33)</f>
        <v>12.740210346630496</v>
      </c>
      <c r="CT35" s="67">
        <f>SUM(CR35:CS35)</f>
        <v>-13.283686706798738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Yorkshire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Yorkshire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Yorkshire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Yorkshire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Yorkshire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Yorkshire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Yorkshire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Yorkshire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Yorkshire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6.0789482144945044</v>
      </c>
      <c r="C45" s="18">
        <f t="shared" si="104"/>
        <v>6.2130265682707853</v>
      </c>
      <c r="D45" s="18">
        <f t="shared" si="104"/>
        <v>6.1224508506082591</v>
      </c>
      <c r="E45" s="18">
        <f t="shared" si="104"/>
        <v>5.7019295484262713</v>
      </c>
      <c r="F45" s="18">
        <f t="shared" si="104"/>
        <v>5.847520114169245</v>
      </c>
      <c r="H45" s="68">
        <f t="shared" ref="H45:H70" si="105">IF(D8&gt;0,(H8/D8)*100,0)</f>
        <v>74.606370857522336</v>
      </c>
      <c r="I45" s="69">
        <f t="shared" ref="I45:I70" si="106">IF(D8&gt;0,I8/D8*100,0)</f>
        <v>80.554278142828835</v>
      </c>
      <c r="J45" s="69">
        <f t="shared" ref="J45:J70" si="107">IF(D8&gt;0,(J8/D8)*100,0)</f>
        <v>155.16064900035121</v>
      </c>
      <c r="L45" t="str">
        <f>A45</f>
        <v>11 Corporate managers and directors</v>
      </c>
      <c r="M45" s="18">
        <f t="shared" ref="M45:Q54" si="108">M8/M$35*100</f>
        <v>7.9951291448024238</v>
      </c>
      <c r="N45" s="18">
        <f t="shared" si="108"/>
        <v>8.2779424784245812</v>
      </c>
      <c r="O45" s="18">
        <f t="shared" si="108"/>
        <v>8.1585368691900619</v>
      </c>
      <c r="P45" s="18">
        <f t="shared" si="108"/>
        <v>7.3557926206715347</v>
      </c>
      <c r="Q45" s="18">
        <f t="shared" si="108"/>
        <v>7.4193219300266868</v>
      </c>
      <c r="S45" s="68">
        <f t="shared" ref="S45:S70" si="109">IF(O8&gt;0,(S8/O8)*100,0)</f>
        <v>69.378783114382159</v>
      </c>
      <c r="T45" s="69">
        <f t="shared" ref="T45:T70" si="110">IF(O8&gt;0,T8/O8*100,0)</f>
        <v>80.383487709284779</v>
      </c>
      <c r="U45" s="69">
        <f t="shared" ref="U45:U70" si="111">IF(O8&gt;0,(U8/O8)*100,0)</f>
        <v>149.76227082366694</v>
      </c>
      <c r="W45" t="str">
        <f>A45</f>
        <v>11 Corporate managers and directors</v>
      </c>
      <c r="X45" s="18">
        <f t="shared" ref="X45:AB54" si="112">X8/X$35*100</f>
        <v>9.1738856325723788</v>
      </c>
      <c r="Y45" s="18">
        <f t="shared" si="112"/>
        <v>10.144912718382452</v>
      </c>
      <c r="Z45" s="18">
        <f t="shared" si="112"/>
        <v>10.276066350962502</v>
      </c>
      <c r="AA45" s="18">
        <f t="shared" si="112"/>
        <v>9.05022736725385</v>
      </c>
      <c r="AB45" s="18">
        <f t="shared" si="112"/>
        <v>9.1253417216775983</v>
      </c>
      <c r="AD45" s="68">
        <f t="shared" ref="AD45:AD70" si="113">IF(Z8&gt;0,(AD8/Z8)*100,0)</f>
        <v>15.815524749470791</v>
      </c>
      <c r="AE45" s="69">
        <f t="shared" ref="AE45:AE70" si="114">IF(Z8&gt;0,AE8/Z8*100,0)</f>
        <v>61.911905374108485</v>
      </c>
      <c r="AF45" s="69">
        <f t="shared" ref="AF45:AF70" si="115">IF(Z8&gt;0,(AF8/Z8)*100,0)</f>
        <v>77.727430123579282</v>
      </c>
      <c r="AH45" t="str">
        <f>L45</f>
        <v>11 Corporate managers and directors</v>
      </c>
      <c r="AI45" s="18">
        <f t="shared" ref="AI45:AM54" si="116">AI8/AI$35*100</f>
        <v>6.1065831122040803</v>
      </c>
      <c r="AJ45" s="18">
        <f t="shared" si="116"/>
        <v>6.8665166774176498</v>
      </c>
      <c r="AK45" s="18">
        <f t="shared" si="116"/>
        <v>7.6371358570475678</v>
      </c>
      <c r="AL45" s="18">
        <f t="shared" si="116"/>
        <v>6.7071196840221443</v>
      </c>
      <c r="AM45" s="18">
        <f t="shared" si="116"/>
        <v>6.6032432291797578</v>
      </c>
      <c r="AO45" s="68">
        <f t="shared" ref="AO45:AO70" si="117">IF(AK8&gt;0,(AO8/AK8)*100,0)</f>
        <v>0.33714844245418374</v>
      </c>
      <c r="AP45" s="69">
        <f t="shared" ref="AP45:AP70" si="118">IF(AK8&gt;0,AP8/AK8*100,0)</f>
        <v>51.796946088817428</v>
      </c>
      <c r="AQ45" s="69">
        <f t="shared" ref="AQ45:AQ70" si="119">IF(AK8&gt;0,(AQ8/AK8)*100,0)</f>
        <v>52.134094531271614</v>
      </c>
      <c r="AS45" t="str">
        <f>W45</f>
        <v>11 Corporate managers and directors</v>
      </c>
      <c r="AT45" s="18">
        <f t="shared" ref="AT45:AX54" si="120">AT8/AT$35*100</f>
        <v>9.2468459841611015</v>
      </c>
      <c r="AU45" s="18">
        <f t="shared" si="120"/>
        <v>9.8254486300889088</v>
      </c>
      <c r="AV45" s="18">
        <f t="shared" si="120"/>
        <v>10.591130581550841</v>
      </c>
      <c r="AW45" s="18">
        <f t="shared" si="120"/>
        <v>8.7182715029506053</v>
      </c>
      <c r="AX45" s="18">
        <f t="shared" si="120"/>
        <v>8.3737449509059569</v>
      </c>
      <c r="AZ45" s="68">
        <f t="shared" ref="AZ45:AZ70" si="121">IF(AV8&gt;0,(AZ8/AV8)*100,0)</f>
        <v>1.858113372537453</v>
      </c>
      <c r="BA45" s="69">
        <f t="shared" ref="BA45:BA70" si="122">IF(AV8&gt;0,BA8/AV8*100,0)</f>
        <v>52.498243183016392</v>
      </c>
      <c r="BB45" s="69">
        <f t="shared" ref="BB45:BB70" si="123">IF(AV8&gt;0,(BB8/AV8)*100,0)</f>
        <v>54.356356555553845</v>
      </c>
      <c r="BD45" t="str">
        <f>AH45</f>
        <v>11 Corporate managers and directors</v>
      </c>
      <c r="BE45" s="18">
        <f t="shared" ref="BE45:BI54" si="124">BE8/BE$35*100</f>
        <v>5.2444832700939612</v>
      </c>
      <c r="BF45" s="18">
        <f t="shared" si="124"/>
        <v>5.9364618542196474</v>
      </c>
      <c r="BG45" s="18">
        <f t="shared" si="124"/>
        <v>6.5772652191075034</v>
      </c>
      <c r="BH45" s="18">
        <f t="shared" si="124"/>
        <v>5.2679931624140508</v>
      </c>
      <c r="BI45" s="18">
        <f t="shared" si="124"/>
        <v>5.3627266571453163</v>
      </c>
      <c r="BK45" s="68">
        <f t="shared" ref="BK45:BK70" si="125">IF(BG8&gt;0,(BK8/BG8)*100,0)</f>
        <v>-15.275788370525795</v>
      </c>
      <c r="BL45" s="69">
        <f t="shared" ref="BL45:BL70" si="126">IF(BG8&gt;0,BL8/BG8*100,0)</f>
        <v>35.559361298279335</v>
      </c>
      <c r="BM45" s="69">
        <f t="shared" ref="BM45:BM70" si="127">IF(BG8&gt;0,(BM8/BG8)*100,0)</f>
        <v>20.283572927753539</v>
      </c>
      <c r="BO45" t="str">
        <f>AS45</f>
        <v>11 Corporate managers and directors</v>
      </c>
      <c r="BP45" s="18">
        <f t="shared" ref="BP45:BT54" si="128">BP8/BP$35*100</f>
        <v>4.3201932381315169</v>
      </c>
      <c r="BQ45" s="18">
        <f t="shared" si="128"/>
        <v>4.7917745950215389</v>
      </c>
      <c r="BR45" s="18">
        <f t="shared" si="128"/>
        <v>5.0567537809440797</v>
      </c>
      <c r="BS45" s="18">
        <f t="shared" si="128"/>
        <v>4.0829205271860758</v>
      </c>
      <c r="BT45" s="18">
        <f t="shared" si="128"/>
        <v>3.8840403745516978</v>
      </c>
      <c r="BV45" s="68">
        <f t="shared" ref="BV45:BV70" si="129">IF(BR8&gt;0,(BV8/BR8)*100,0)</f>
        <v>-46.801269454704617</v>
      </c>
      <c r="BW45" s="69">
        <f t="shared" ref="BW45:BW70" si="130">IF(BR8&gt;0,BW8/BR8*100,0)</f>
        <v>29.974489737530362</v>
      </c>
      <c r="BX45" s="69">
        <f t="shared" ref="BX45:BX70" si="131">IF(BR8&gt;0,(BX8/BR8)*100,0)</f>
        <v>-16.826779717174251</v>
      </c>
      <c r="BZ45" t="str">
        <f>BD45</f>
        <v>11 Corporate managers and directors</v>
      </c>
      <c r="CA45" s="18">
        <f t="shared" ref="CA45:CE54" si="132">CA8/CA$35*100</f>
        <v>4.2958260170569513</v>
      </c>
      <c r="CB45" s="18">
        <f t="shared" si="132"/>
        <v>4.9835214521133224</v>
      </c>
      <c r="CC45" s="18">
        <f t="shared" si="132"/>
        <v>5.7443080182446771</v>
      </c>
      <c r="CD45" s="18">
        <f t="shared" si="132"/>
        <v>5.11044554360336</v>
      </c>
      <c r="CE45" s="18">
        <f t="shared" si="132"/>
        <v>5.43282645668691</v>
      </c>
      <c r="CG45" s="68">
        <f t="shared" ref="CG45:CG70" si="133">IF(CC8&gt;0,(CG8/CC8)*100,0)</f>
        <v>-43.553761098754947</v>
      </c>
      <c r="CH45" s="69">
        <f t="shared" ref="CH45:CH70" si="134">IF(CC8&gt;0,CH8/CC8*100,0)</f>
        <v>30.45862080716844</v>
      </c>
      <c r="CI45" s="69">
        <f t="shared" ref="CI45:CI70" si="135">IF(CC8&gt;0,(CI8/CC8)*100,0)</f>
        <v>-13.095140291586501</v>
      </c>
      <c r="CK45" t="str">
        <f>BO45</f>
        <v>11 Corporate managers and directors</v>
      </c>
      <c r="CL45" s="18">
        <f t="shared" ref="CL45:CP54" si="136">CL8/CL$35*100</f>
        <v>2.5582994397607601</v>
      </c>
      <c r="CM45" s="18">
        <f t="shared" si="136"/>
        <v>3.271707101013404</v>
      </c>
      <c r="CN45" s="18">
        <f t="shared" si="136"/>
        <v>3.2992091317000511</v>
      </c>
      <c r="CO45" s="18">
        <f t="shared" si="136"/>
        <v>3.2835651152050707</v>
      </c>
      <c r="CP45" s="18">
        <f t="shared" si="136"/>
        <v>4.3349742954362105</v>
      </c>
      <c r="CR45" s="68">
        <f t="shared" ref="CR45:CR70" si="137">IF(CN8&gt;0,(CR8/CN8)*100,0)</f>
        <v>-35.340804455658756</v>
      </c>
      <c r="CS45" s="69">
        <f t="shared" ref="CS45:CS70" si="138">IF(CN8&gt;0,CS8/CN8*100,0)</f>
        <v>27.839632014867931</v>
      </c>
      <c r="CT45" s="69">
        <f t="shared" ref="CT45:CT70" si="139">IF(CN8&gt;0,(CT8/CN8)*100,0)</f>
        <v>-7.5011724407908185</v>
      </c>
    </row>
    <row r="46" spans="1:98" x14ac:dyDescent="0.2">
      <c r="A46" t="str">
        <f t="shared" si="103"/>
        <v>12 Other managers and proprietors</v>
      </c>
      <c r="B46" s="18">
        <f t="shared" si="104"/>
        <v>2.6492573360289202</v>
      </c>
      <c r="C46" s="18">
        <f t="shared" si="104"/>
        <v>2.5745292308337913</v>
      </c>
      <c r="D46" s="18">
        <f t="shared" si="104"/>
        <v>2.610928093818901</v>
      </c>
      <c r="E46" s="18">
        <f t="shared" si="104"/>
        <v>2.7331195237428525</v>
      </c>
      <c r="F46" s="18">
        <f t="shared" si="104"/>
        <v>2.9198312116670846</v>
      </c>
      <c r="H46" s="68">
        <f t="shared" si="105"/>
        <v>104.445004912786</v>
      </c>
      <c r="I46" s="69">
        <f t="shared" si="106"/>
        <v>106.00825181186184</v>
      </c>
      <c r="J46" s="69">
        <f t="shared" si="107"/>
        <v>210.45325672464784</v>
      </c>
      <c r="L46" t="str">
        <f t="shared" ref="L46:L69" si="140">A46</f>
        <v>12 Other managers and proprietors</v>
      </c>
      <c r="M46" s="18">
        <f t="shared" si="108"/>
        <v>3.1375491387673162</v>
      </c>
      <c r="N46" s="18">
        <f t="shared" si="108"/>
        <v>3.0781187694370269</v>
      </c>
      <c r="O46" s="18">
        <f t="shared" si="108"/>
        <v>2.9815195356367541</v>
      </c>
      <c r="P46" s="18">
        <f t="shared" si="108"/>
        <v>3.0230833922864919</v>
      </c>
      <c r="Q46" s="18">
        <f t="shared" si="108"/>
        <v>3.2871997430253521</v>
      </c>
      <c r="S46" s="68">
        <f t="shared" si="109"/>
        <v>105.35037867060618</v>
      </c>
      <c r="T46" s="69">
        <f t="shared" si="110"/>
        <v>101.82151364033491</v>
      </c>
      <c r="U46" s="69">
        <f t="shared" si="111"/>
        <v>207.17189231094108</v>
      </c>
      <c r="W46" t="str">
        <f t="shared" ref="W46:W69" si="141">A46</f>
        <v>12 Other managers and proprietors</v>
      </c>
      <c r="X46" s="18">
        <f t="shared" si="112"/>
        <v>3.5408875678653149</v>
      </c>
      <c r="Y46" s="18">
        <f t="shared" si="112"/>
        <v>3.5622862074223565</v>
      </c>
      <c r="Z46" s="18">
        <f t="shared" si="112"/>
        <v>3.5049256473732395</v>
      </c>
      <c r="AA46" s="18">
        <f t="shared" si="112"/>
        <v>3.5285712726215355</v>
      </c>
      <c r="AB46" s="18">
        <f t="shared" si="112"/>
        <v>3.807032441947797</v>
      </c>
      <c r="AD46" s="68">
        <f t="shared" si="113"/>
        <v>41.661654807910871</v>
      </c>
      <c r="AE46" s="69">
        <f t="shared" si="114"/>
        <v>77.772472257584013</v>
      </c>
      <c r="AF46" s="69">
        <f t="shared" si="115"/>
        <v>119.43412706549488</v>
      </c>
      <c r="AH46" t="str">
        <f t="shared" ref="AH46:AH69" si="142">L46</f>
        <v>12 Other managers and proprietors</v>
      </c>
      <c r="AI46" s="18">
        <f t="shared" si="116"/>
        <v>3.2658049829368743</v>
      </c>
      <c r="AJ46" s="18">
        <f t="shared" si="116"/>
        <v>3.6847015856714904</v>
      </c>
      <c r="AK46" s="18">
        <f t="shared" si="116"/>
        <v>4.0065519380946535</v>
      </c>
      <c r="AL46" s="18">
        <f t="shared" si="116"/>
        <v>3.925685457650113</v>
      </c>
      <c r="AM46" s="18">
        <f t="shared" si="116"/>
        <v>4.3553008709310532</v>
      </c>
      <c r="AO46" s="68">
        <f t="shared" si="117"/>
        <v>26.148578501508712</v>
      </c>
      <c r="AP46" s="69">
        <f t="shared" si="118"/>
        <v>70.476943967596782</v>
      </c>
      <c r="AQ46" s="69">
        <f t="shared" si="119"/>
        <v>96.625522469105505</v>
      </c>
      <c r="AS46" t="str">
        <f t="shared" ref="AS46:AS69" si="143">W46</f>
        <v>12 Other managers and proprietors</v>
      </c>
      <c r="AT46" s="18">
        <f t="shared" si="120"/>
        <v>3.9879407813388132</v>
      </c>
      <c r="AU46" s="18">
        <f t="shared" si="120"/>
        <v>4.0509736570785106</v>
      </c>
      <c r="AV46" s="18">
        <f t="shared" si="120"/>
        <v>4.0651273644355062</v>
      </c>
      <c r="AW46" s="18">
        <f t="shared" si="120"/>
        <v>4.1367330096576431</v>
      </c>
      <c r="AX46" s="18">
        <f t="shared" si="120"/>
        <v>4.3201797309341083</v>
      </c>
      <c r="AZ46" s="68">
        <f t="shared" si="121"/>
        <v>36.913376045697937</v>
      </c>
      <c r="BA46" s="69">
        <f t="shared" si="122"/>
        <v>71.55065003147331</v>
      </c>
      <c r="BB46" s="69">
        <f t="shared" si="123"/>
        <v>108.46402607717125</v>
      </c>
      <c r="BD46" t="str">
        <f t="shared" ref="BD46:BD69" si="144">AH46</f>
        <v>12 Other managers and proprietors</v>
      </c>
      <c r="BE46" s="18">
        <f t="shared" si="124"/>
        <v>2.6566258357900936</v>
      </c>
      <c r="BF46" s="18">
        <f t="shared" si="124"/>
        <v>2.6162580588577922</v>
      </c>
      <c r="BG46" s="18">
        <f t="shared" si="124"/>
        <v>2.788716780155843</v>
      </c>
      <c r="BH46" s="18">
        <f t="shared" si="124"/>
        <v>2.4934125908387719</v>
      </c>
      <c r="BI46" s="18">
        <f t="shared" si="124"/>
        <v>2.5374105162764153</v>
      </c>
      <c r="BK46" s="68">
        <f t="shared" si="125"/>
        <v>-5.451736845372003</v>
      </c>
      <c r="BL46" s="69">
        <f t="shared" si="126"/>
        <v>41.31202621397442</v>
      </c>
      <c r="BM46" s="69">
        <f t="shared" si="127"/>
        <v>35.860289368602416</v>
      </c>
      <c r="BO46" t="str">
        <f t="shared" ref="BO46:BO69" si="145">AS46</f>
        <v>12 Other managers and proprietors</v>
      </c>
      <c r="BP46" s="18">
        <f t="shared" si="128"/>
        <v>2.8035969489325621</v>
      </c>
      <c r="BQ46" s="18">
        <f t="shared" si="128"/>
        <v>2.9796066079420434</v>
      </c>
      <c r="BR46" s="18">
        <f t="shared" si="128"/>
        <v>3.0056510130614669</v>
      </c>
      <c r="BS46" s="18">
        <f t="shared" si="128"/>
        <v>2.8926371411754368</v>
      </c>
      <c r="BT46" s="18">
        <f t="shared" si="128"/>
        <v>3.1252954244214335</v>
      </c>
      <c r="BV46" s="68">
        <f t="shared" si="129"/>
        <v>-27.981866062712175</v>
      </c>
      <c r="BW46" s="69">
        <f t="shared" si="130"/>
        <v>43.502174014856045</v>
      </c>
      <c r="BX46" s="69">
        <f t="shared" si="131"/>
        <v>15.520307952143872</v>
      </c>
      <c r="BZ46" t="str">
        <f t="shared" ref="BZ46:BZ69" si="146">BD46</f>
        <v>12 Other managers and proprietors</v>
      </c>
      <c r="CA46" s="18">
        <f t="shared" si="132"/>
        <v>2.7408528615307746</v>
      </c>
      <c r="CB46" s="18">
        <f t="shared" si="132"/>
        <v>2.9808039802448878</v>
      </c>
      <c r="CC46" s="18">
        <f t="shared" si="132"/>
        <v>3.0467342947406784</v>
      </c>
      <c r="CD46" s="18">
        <f t="shared" si="132"/>
        <v>2.9338571892093199</v>
      </c>
      <c r="CE46" s="18">
        <f t="shared" si="132"/>
        <v>3.1492314104758301</v>
      </c>
      <c r="CG46" s="68">
        <f t="shared" si="133"/>
        <v>-38.309698917772003</v>
      </c>
      <c r="CH46" s="69">
        <f t="shared" si="134"/>
        <v>34.170351803730334</v>
      </c>
      <c r="CI46" s="69">
        <f t="shared" si="135"/>
        <v>-4.1393471140416711</v>
      </c>
      <c r="CK46" t="str">
        <f t="shared" ref="CK46:CK69" si="147">BO46</f>
        <v>12 Other managers and proprietors</v>
      </c>
      <c r="CL46" s="18">
        <f t="shared" si="136"/>
        <v>2.7615513594128469</v>
      </c>
      <c r="CM46" s="18">
        <f t="shared" si="136"/>
        <v>3.0015888149566194</v>
      </c>
      <c r="CN46" s="18">
        <f t="shared" si="136"/>
        <v>2.9578080940845135</v>
      </c>
      <c r="CO46" s="18">
        <f t="shared" si="136"/>
        <v>3.341647629258262</v>
      </c>
      <c r="CP46" s="18">
        <f t="shared" si="136"/>
        <v>4.2155704869596082</v>
      </c>
      <c r="CR46" s="68">
        <f t="shared" si="137"/>
        <v>-29.864163942366307</v>
      </c>
      <c r="CS46" s="69">
        <f t="shared" si="138"/>
        <v>32.343115431478672</v>
      </c>
      <c r="CT46" s="69">
        <f t="shared" si="139"/>
        <v>2.4789514891123643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17.57476039301773</v>
      </c>
      <c r="C47" s="18">
        <f t="shared" si="104"/>
        <v>17.598662530912925</v>
      </c>
      <c r="D47" s="18">
        <f t="shared" si="104"/>
        <v>17.779222990237738</v>
      </c>
      <c r="E47" s="18">
        <f t="shared" si="104"/>
        <v>19.842939525771527</v>
      </c>
      <c r="F47" s="18">
        <f t="shared" si="104"/>
        <v>19.475638117604309</v>
      </c>
      <c r="H47" s="68">
        <f t="shared" si="105"/>
        <v>100.25925124132158</v>
      </c>
      <c r="I47" s="69">
        <f t="shared" si="106"/>
        <v>68.001162153297329</v>
      </c>
      <c r="J47" s="69">
        <f t="shared" si="107"/>
        <v>168.26041339461892</v>
      </c>
      <c r="L47" t="str">
        <f t="shared" si="140"/>
        <v>21 Science, research, engineering and technology professionals</v>
      </c>
      <c r="M47" s="18">
        <f t="shared" si="108"/>
        <v>9.8816904237770835</v>
      </c>
      <c r="N47" s="18">
        <f t="shared" si="108"/>
        <v>10.324875700667462</v>
      </c>
      <c r="O47" s="18">
        <f t="shared" si="108"/>
        <v>10.381159922552051</v>
      </c>
      <c r="P47" s="18">
        <f t="shared" si="108"/>
        <v>12.255815073836866</v>
      </c>
      <c r="Q47" s="18">
        <f t="shared" si="108"/>
        <v>12.285417486206162</v>
      </c>
      <c r="S47" s="68">
        <f t="shared" si="109"/>
        <v>120.42005730831946</v>
      </c>
      <c r="T47" s="69">
        <f t="shared" si="110"/>
        <v>76.671788619666344</v>
      </c>
      <c r="U47" s="69">
        <f t="shared" si="111"/>
        <v>197.09184592798582</v>
      </c>
      <c r="W47" t="str">
        <f t="shared" si="141"/>
        <v>21 Science, research, engineering and technology professionals</v>
      </c>
      <c r="X47" s="18">
        <f t="shared" si="112"/>
        <v>8.6034042530872288</v>
      </c>
      <c r="Y47" s="18">
        <f t="shared" si="112"/>
        <v>9.1252104007591228</v>
      </c>
      <c r="Z47" s="18">
        <f t="shared" si="112"/>
        <v>9.3971612274105105</v>
      </c>
      <c r="AA47" s="18">
        <f t="shared" si="112"/>
        <v>10.3212339933596</v>
      </c>
      <c r="AB47" s="18">
        <f t="shared" si="112"/>
        <v>10.15657773454808</v>
      </c>
      <c r="AD47" s="68">
        <f t="shared" si="113"/>
        <v>40.959795499511095</v>
      </c>
      <c r="AE47" s="69">
        <f t="shared" si="114"/>
        <v>50.549336497879715</v>
      </c>
      <c r="AF47" s="69">
        <f t="shared" si="115"/>
        <v>91.50913199739081</v>
      </c>
      <c r="AH47" t="str">
        <f t="shared" si="142"/>
        <v>21 Science, research, engineering and technology professionals</v>
      </c>
      <c r="AI47" s="18">
        <f t="shared" si="116"/>
        <v>2.9071471362110515</v>
      </c>
      <c r="AJ47" s="18">
        <f t="shared" si="116"/>
        <v>3.3239213466222481</v>
      </c>
      <c r="AK47" s="18">
        <f t="shared" si="116"/>
        <v>3.8274378754643616</v>
      </c>
      <c r="AL47" s="18">
        <f t="shared" si="116"/>
        <v>4.4006748112091234</v>
      </c>
      <c r="AM47" s="18">
        <f t="shared" si="116"/>
        <v>4.5780600300328542</v>
      </c>
      <c r="AO47" s="68">
        <f t="shared" si="117"/>
        <v>38.806022225191839</v>
      </c>
      <c r="AP47" s="69">
        <f t="shared" si="118"/>
        <v>48.049794549178273</v>
      </c>
      <c r="AQ47" s="69">
        <f t="shared" si="119"/>
        <v>86.855816774370126</v>
      </c>
      <c r="AS47" t="str">
        <f t="shared" si="143"/>
        <v>21 Science, research, engineering and technology professionals</v>
      </c>
      <c r="AT47" s="18">
        <f t="shared" si="120"/>
        <v>8.102533202061668</v>
      </c>
      <c r="AU47" s="18">
        <f t="shared" si="120"/>
        <v>8.778321972221514</v>
      </c>
      <c r="AV47" s="18">
        <f t="shared" si="120"/>
        <v>9.3901273688492175</v>
      </c>
      <c r="AW47" s="18">
        <f t="shared" si="120"/>
        <v>9.786647099480712</v>
      </c>
      <c r="AX47" s="18">
        <f t="shared" si="120"/>
        <v>9.3048600874270555</v>
      </c>
      <c r="AZ47" s="68">
        <f t="shared" si="121"/>
        <v>27.660513111107665</v>
      </c>
      <c r="BA47" s="69">
        <f t="shared" si="122"/>
        <v>43.32328484938833</v>
      </c>
      <c r="BB47" s="69">
        <f t="shared" si="123"/>
        <v>70.983797960495991</v>
      </c>
      <c r="BD47" t="str">
        <f t="shared" si="144"/>
        <v>21 Science, research, engineering and technology professionals</v>
      </c>
      <c r="BE47" s="18">
        <f t="shared" si="124"/>
        <v>2.9088263756745705</v>
      </c>
      <c r="BF47" s="18">
        <f t="shared" si="124"/>
        <v>3.1944761020004644</v>
      </c>
      <c r="BG47" s="18">
        <f t="shared" si="124"/>
        <v>3.5675574012704874</v>
      </c>
      <c r="BH47" s="18">
        <f t="shared" si="124"/>
        <v>3.5084356599582334</v>
      </c>
      <c r="BI47" s="18">
        <f t="shared" si="124"/>
        <v>3.392672033719931</v>
      </c>
      <c r="BK47" s="68">
        <f t="shared" si="125"/>
        <v>-1.181526909421541</v>
      </c>
      <c r="BL47" s="69">
        <f t="shared" si="126"/>
        <v>27.828787565006348</v>
      </c>
      <c r="BM47" s="69">
        <f t="shared" si="127"/>
        <v>26.647260655584802</v>
      </c>
      <c r="BO47" t="str">
        <f t="shared" si="145"/>
        <v>21 Science, research, engineering and technology professionals</v>
      </c>
      <c r="BP47" s="18">
        <f t="shared" si="128"/>
        <v>2.1569922311730774</v>
      </c>
      <c r="BQ47" s="18">
        <f t="shared" si="128"/>
        <v>2.421577885446816</v>
      </c>
      <c r="BR47" s="18">
        <f t="shared" si="128"/>
        <v>2.6895574166337073</v>
      </c>
      <c r="BS47" s="18">
        <f t="shared" si="128"/>
        <v>2.9376878215917239</v>
      </c>
      <c r="BT47" s="18">
        <f t="shared" si="128"/>
        <v>3.1626986148076548</v>
      </c>
      <c r="BV47" s="68">
        <f t="shared" si="129"/>
        <v>-18.554643331758928</v>
      </c>
      <c r="BW47" s="69">
        <f t="shared" si="130"/>
        <v>30.509941021779536</v>
      </c>
      <c r="BX47" s="69">
        <f t="shared" si="131"/>
        <v>11.955297690020608</v>
      </c>
      <c r="BZ47" t="str">
        <f t="shared" si="146"/>
        <v>21 Science, research, engineering and technology professionals</v>
      </c>
      <c r="CA47" s="18">
        <f t="shared" si="132"/>
        <v>1.8865657929485757</v>
      </c>
      <c r="CB47" s="18">
        <f t="shared" si="132"/>
        <v>2.2479830557041867</v>
      </c>
      <c r="CC47" s="18">
        <f t="shared" si="132"/>
        <v>2.6490047314718161</v>
      </c>
      <c r="CD47" s="18">
        <f t="shared" si="132"/>
        <v>3.1724959371390851</v>
      </c>
      <c r="CE47" s="18">
        <f t="shared" si="132"/>
        <v>3.5819850356476444</v>
      </c>
      <c r="CG47" s="68">
        <f t="shared" si="133"/>
        <v>-19.297325104619439</v>
      </c>
      <c r="CH47" s="69">
        <f t="shared" si="134"/>
        <v>27.006673478367745</v>
      </c>
      <c r="CI47" s="69">
        <f t="shared" si="135"/>
        <v>7.7093483737483064</v>
      </c>
      <c r="CK47" t="str">
        <f t="shared" si="147"/>
        <v>21 Science, research, engineering and technology professionals</v>
      </c>
      <c r="CL47" s="18">
        <f t="shared" si="136"/>
        <v>0.9930811857511006</v>
      </c>
      <c r="CM47" s="18">
        <f t="shared" si="136"/>
        <v>1.5436110942987269</v>
      </c>
      <c r="CN47" s="18">
        <f t="shared" si="136"/>
        <v>1.8209156080748505</v>
      </c>
      <c r="CO47" s="18">
        <f t="shared" si="136"/>
        <v>2.8350992261687185</v>
      </c>
      <c r="CP47" s="18">
        <f t="shared" si="136"/>
        <v>3.7129220586859439</v>
      </c>
      <c r="CR47" s="68">
        <f t="shared" si="137"/>
        <v>0.34127848267975541</v>
      </c>
      <c r="CS47" s="69">
        <f t="shared" si="138"/>
        <v>36.333031433012671</v>
      </c>
      <c r="CT47" s="69">
        <f t="shared" si="139"/>
        <v>36.674309915692426</v>
      </c>
    </row>
    <row r="48" spans="1:98" x14ac:dyDescent="0.2">
      <c r="A48" t="str">
        <f t="shared" si="103"/>
        <v>22 Health professionals</v>
      </c>
      <c r="B48" s="18">
        <f t="shared" si="104"/>
        <v>18.758658840639434</v>
      </c>
      <c r="C48" s="18">
        <f t="shared" si="104"/>
        <v>19.871561512645471</v>
      </c>
      <c r="D48" s="18">
        <f t="shared" si="104"/>
        <v>19.99866115267411</v>
      </c>
      <c r="E48" s="18">
        <f t="shared" si="104"/>
        <v>20.192434296570404</v>
      </c>
      <c r="F48" s="18">
        <f t="shared" si="104"/>
        <v>20.482404262794503</v>
      </c>
      <c r="H48" s="68">
        <f t="shared" si="105"/>
        <v>87.237865003066588</v>
      </c>
      <c r="I48" s="69">
        <f t="shared" si="106"/>
        <v>77.777766895062257</v>
      </c>
      <c r="J48" s="69">
        <f t="shared" si="107"/>
        <v>165.01563189812882</v>
      </c>
      <c r="L48" t="str">
        <f t="shared" si="140"/>
        <v>22 Health professionals</v>
      </c>
      <c r="M48" s="18">
        <f t="shared" si="108"/>
        <v>7.8340750642872647</v>
      </c>
      <c r="N48" s="18">
        <f t="shared" si="108"/>
        <v>8.4638944716416535</v>
      </c>
      <c r="O48" s="18">
        <f t="shared" si="108"/>
        <v>8.3913747996350505</v>
      </c>
      <c r="P48" s="18">
        <f t="shared" si="108"/>
        <v>7.8173727584435362</v>
      </c>
      <c r="Q48" s="18">
        <f t="shared" si="108"/>
        <v>7.6657473426195892</v>
      </c>
      <c r="S48" s="68">
        <f t="shared" si="109"/>
        <v>70.148629344788588</v>
      </c>
      <c r="T48" s="69">
        <f t="shared" si="110"/>
        <v>75.957244583184888</v>
      </c>
      <c r="U48" s="69">
        <f t="shared" si="111"/>
        <v>146.10587392797351</v>
      </c>
      <c r="W48" t="str">
        <f t="shared" si="141"/>
        <v>22 Health professionals</v>
      </c>
      <c r="X48" s="18">
        <f t="shared" si="112"/>
        <v>8.1916378997883008</v>
      </c>
      <c r="Y48" s="18">
        <f t="shared" si="112"/>
        <v>8.759730282848377</v>
      </c>
      <c r="Z48" s="18">
        <f t="shared" si="112"/>
        <v>8.7286512986452234</v>
      </c>
      <c r="AA48" s="18">
        <f t="shared" si="112"/>
        <v>7.8402611238543782</v>
      </c>
      <c r="AB48" s="18">
        <f t="shared" si="112"/>
        <v>7.1984269348756236</v>
      </c>
      <c r="AD48" s="68">
        <f t="shared" si="113"/>
        <v>7.5560882997123739</v>
      </c>
      <c r="AE48" s="69">
        <f t="shared" si="114"/>
        <v>58.328837688324718</v>
      </c>
      <c r="AF48" s="69">
        <f t="shared" si="115"/>
        <v>65.884925988037097</v>
      </c>
      <c r="AH48" t="str">
        <f t="shared" si="142"/>
        <v>22 Health professionals</v>
      </c>
      <c r="AI48" s="18">
        <f t="shared" si="116"/>
        <v>13.720060738604467</v>
      </c>
      <c r="AJ48" s="18">
        <f t="shared" si="116"/>
        <v>10.995226057064734</v>
      </c>
      <c r="AK48" s="18">
        <f t="shared" si="116"/>
        <v>10.288500698110594</v>
      </c>
      <c r="AL48" s="18">
        <f t="shared" si="116"/>
        <v>5.1276173652955652</v>
      </c>
      <c r="AM48" s="18">
        <f t="shared" si="116"/>
        <v>1.7683188857593877</v>
      </c>
      <c r="AO48" s="68">
        <f t="shared" si="117"/>
        <v>-80.054566960662527</v>
      </c>
      <c r="AP48" s="69">
        <f t="shared" si="118"/>
        <v>17.292868700489812</v>
      </c>
      <c r="AQ48" s="69">
        <f t="shared" si="119"/>
        <v>-62.761698260172714</v>
      </c>
      <c r="AS48" t="str">
        <f t="shared" si="143"/>
        <v>22 Health professionals</v>
      </c>
      <c r="AT48" s="18">
        <f t="shared" si="120"/>
        <v>1.7963975382778112</v>
      </c>
      <c r="AU48" s="18">
        <f t="shared" si="120"/>
        <v>2.03762539614794</v>
      </c>
      <c r="AV48" s="18">
        <f t="shared" si="120"/>
        <v>2.2623866594337629</v>
      </c>
      <c r="AW48" s="18">
        <f t="shared" si="120"/>
        <v>2.1011404413550259</v>
      </c>
      <c r="AX48" s="18">
        <f t="shared" si="120"/>
        <v>2.0644667483925647</v>
      </c>
      <c r="AZ48" s="68">
        <f t="shared" si="121"/>
        <v>17.559920193398479</v>
      </c>
      <c r="BA48" s="69">
        <f t="shared" si="122"/>
        <v>54.600781091177396</v>
      </c>
      <c r="BB48" s="69">
        <f t="shared" si="123"/>
        <v>72.160701284575879</v>
      </c>
      <c r="BD48" t="str">
        <f t="shared" si="144"/>
        <v>22 Health professionals</v>
      </c>
      <c r="BE48" s="18">
        <f t="shared" si="124"/>
        <v>1.7379421288040362</v>
      </c>
      <c r="BF48" s="18">
        <f t="shared" si="124"/>
        <v>2.0950622275434991</v>
      </c>
      <c r="BG48" s="18">
        <f t="shared" si="124"/>
        <v>2.345011707562779</v>
      </c>
      <c r="BH48" s="18">
        <f t="shared" si="124"/>
        <v>2.3318341743198427</v>
      </c>
      <c r="BI48" s="18">
        <f t="shared" si="124"/>
        <v>2.5523671228462068</v>
      </c>
      <c r="BK48" s="68">
        <f t="shared" si="125"/>
        <v>13.100716512923668</v>
      </c>
      <c r="BL48" s="69">
        <f t="shared" si="126"/>
        <v>55.36224465028463</v>
      </c>
      <c r="BM48" s="69">
        <f t="shared" si="127"/>
        <v>68.462961163208305</v>
      </c>
      <c r="BO48" t="str">
        <f t="shared" si="145"/>
        <v>22 Health professionals</v>
      </c>
      <c r="BP48" s="18">
        <f t="shared" si="128"/>
        <v>1.2627391387375402</v>
      </c>
      <c r="BQ48" s="18">
        <f t="shared" si="128"/>
        <v>1.5812713744551214</v>
      </c>
      <c r="BR48" s="18">
        <f t="shared" si="128"/>
        <v>1.7748928877396102</v>
      </c>
      <c r="BS48" s="18">
        <f t="shared" si="128"/>
        <v>1.5666737739865402</v>
      </c>
      <c r="BT48" s="18">
        <f t="shared" si="128"/>
        <v>1.4849177287070774</v>
      </c>
      <c r="BV48" s="68">
        <f t="shared" si="129"/>
        <v>-42.054517372161058</v>
      </c>
      <c r="BW48" s="69">
        <f t="shared" si="130"/>
        <v>34.413940228285256</v>
      </c>
      <c r="BX48" s="69">
        <f t="shared" si="131"/>
        <v>-7.6405771438758014</v>
      </c>
      <c r="BZ48" t="str">
        <f t="shared" si="146"/>
        <v>22 Health professionals</v>
      </c>
      <c r="CA48" s="18">
        <f t="shared" si="132"/>
        <v>1.1457738048464425</v>
      </c>
      <c r="CB48" s="18">
        <f t="shared" si="132"/>
        <v>1.5714832812620434</v>
      </c>
      <c r="CC48" s="18">
        <f t="shared" si="132"/>
        <v>1.53597075671619</v>
      </c>
      <c r="CD48" s="18">
        <f t="shared" si="132"/>
        <v>1.2915401296493796</v>
      </c>
      <c r="CE48" s="18">
        <f t="shared" si="132"/>
        <v>1.0657630207344619</v>
      </c>
      <c r="CG48" s="68">
        <f t="shared" si="133"/>
        <v>-58.588153410017419</v>
      </c>
      <c r="CH48" s="69">
        <f t="shared" si="134"/>
        <v>25.569906493487888</v>
      </c>
      <c r="CI48" s="69">
        <f t="shared" si="135"/>
        <v>-33.018246916529534</v>
      </c>
      <c r="CK48" t="str">
        <f t="shared" si="147"/>
        <v>22 Health professionals</v>
      </c>
      <c r="CL48" s="18">
        <f t="shared" si="136"/>
        <v>0.35526079099100655</v>
      </c>
      <c r="CM48" s="18">
        <f t="shared" si="136"/>
        <v>0.55334289912312962</v>
      </c>
      <c r="CN48" s="18">
        <f t="shared" si="136"/>
        <v>0.698852222314433</v>
      </c>
      <c r="CO48" s="18">
        <f t="shared" si="136"/>
        <v>0.77983498671157803</v>
      </c>
      <c r="CP48" s="18">
        <f t="shared" si="136"/>
        <v>0.99099191992828262</v>
      </c>
      <c r="CR48" s="68">
        <f t="shared" si="137"/>
        <v>-30.218808767213627</v>
      </c>
      <c r="CS48" s="69">
        <f t="shared" si="138"/>
        <v>32.600677439698686</v>
      </c>
      <c r="CT48" s="69">
        <f t="shared" si="139"/>
        <v>2.3818686724850546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28.205999041700402</v>
      </c>
      <c r="C49" s="18">
        <f t="shared" si="104"/>
        <v>26.741700969279336</v>
      </c>
      <c r="D49" s="18">
        <f t="shared" si="104"/>
        <v>27.29155808055939</v>
      </c>
      <c r="E49" s="18">
        <f t="shared" si="104"/>
        <v>23.131435932696476</v>
      </c>
      <c r="F49" s="18">
        <f t="shared" si="104"/>
        <v>20.35387199771592</v>
      </c>
      <c r="H49" s="68">
        <f t="shared" si="105"/>
        <v>36.342852997247107</v>
      </c>
      <c r="I49" s="69">
        <f t="shared" si="106"/>
        <v>62.667494617594222</v>
      </c>
      <c r="J49" s="69">
        <f t="shared" si="107"/>
        <v>99.010347614841336</v>
      </c>
      <c r="L49" t="str">
        <f t="shared" si="140"/>
        <v>23 Teaching and other educational professionals</v>
      </c>
      <c r="M49" s="18">
        <f t="shared" si="108"/>
        <v>23.970105029465586</v>
      </c>
      <c r="N49" s="18">
        <f t="shared" si="108"/>
        <v>23.07121900159342</v>
      </c>
      <c r="O49" s="18">
        <f t="shared" si="108"/>
        <v>24.177885054929007</v>
      </c>
      <c r="P49" s="18">
        <f t="shared" si="108"/>
        <v>20.378962165215452</v>
      </c>
      <c r="Q49" s="18">
        <f t="shared" si="108"/>
        <v>17.996100441243062</v>
      </c>
      <c r="S49" s="68">
        <f t="shared" si="109"/>
        <v>38.633176039960873</v>
      </c>
      <c r="T49" s="69">
        <f t="shared" si="110"/>
        <v>65.699386163457433</v>
      </c>
      <c r="U49" s="69">
        <f t="shared" si="111"/>
        <v>104.33256220341831</v>
      </c>
      <c r="W49" t="str">
        <f t="shared" si="141"/>
        <v>23 Teaching and other educational professionals</v>
      </c>
      <c r="X49" s="18">
        <f t="shared" si="112"/>
        <v>7.9276140346858384</v>
      </c>
      <c r="Y49" s="18">
        <f t="shared" si="112"/>
        <v>6.5057217932971509</v>
      </c>
      <c r="Z49" s="18">
        <f t="shared" si="112"/>
        <v>6.9126885278091317</v>
      </c>
      <c r="AA49" s="18">
        <f t="shared" si="112"/>
        <v>4.6616715151064403</v>
      </c>
      <c r="AB49" s="18">
        <f t="shared" si="112"/>
        <v>2.986079520425152</v>
      </c>
      <c r="AD49" s="68">
        <f t="shared" si="113"/>
        <v>-43.662324697984843</v>
      </c>
      <c r="AE49" s="69">
        <f t="shared" si="114"/>
        <v>36.882102717041462</v>
      </c>
      <c r="AF49" s="69">
        <f t="shared" si="115"/>
        <v>-6.7802219809433879</v>
      </c>
      <c r="AH49" t="str">
        <f t="shared" si="142"/>
        <v>23 Teaching and other educational professionals</v>
      </c>
      <c r="AI49" s="18">
        <f t="shared" si="116"/>
        <v>3.2691765168634457</v>
      </c>
      <c r="AJ49" s="18">
        <f t="shared" si="116"/>
        <v>1.7733669070592804</v>
      </c>
      <c r="AK49" s="18">
        <f t="shared" si="116"/>
        <v>1.6228177889513293</v>
      </c>
      <c r="AL49" s="18">
        <f t="shared" si="116"/>
        <v>0.72490535135890588</v>
      </c>
      <c r="AM49" s="18">
        <f t="shared" si="116"/>
        <v>0.59830026486512611</v>
      </c>
      <c r="AO49" s="68">
        <f t="shared" si="117"/>
        <v>-57.215701919110899</v>
      </c>
      <c r="AP49" s="69">
        <f t="shared" si="118"/>
        <v>13.814627573450114</v>
      </c>
      <c r="AQ49" s="69">
        <f t="shared" si="119"/>
        <v>-43.401074345660781</v>
      </c>
      <c r="AS49" t="str">
        <f t="shared" si="143"/>
        <v>23 Teaching and other educational professionals</v>
      </c>
      <c r="AT49" s="18">
        <f t="shared" si="120"/>
        <v>0.85097901618187177</v>
      </c>
      <c r="AU49" s="18">
        <f t="shared" si="120"/>
        <v>0.75142278124586426</v>
      </c>
      <c r="AV49" s="18">
        <f t="shared" si="120"/>
        <v>0.80366013720585883</v>
      </c>
      <c r="AW49" s="18">
        <f t="shared" si="120"/>
        <v>0.55015896351946092</v>
      </c>
      <c r="AX49" s="18">
        <f t="shared" si="120"/>
        <v>0.40615422980082555</v>
      </c>
      <c r="AZ49" s="68">
        <f t="shared" si="121"/>
        <v>-34.891637196845068</v>
      </c>
      <c r="BA49" s="69">
        <f t="shared" si="122"/>
        <v>33.075726477929202</v>
      </c>
      <c r="BB49" s="69">
        <f t="shared" si="123"/>
        <v>-1.8159107189158623</v>
      </c>
      <c r="BD49" t="str">
        <f t="shared" si="144"/>
        <v>23 Teaching and other educational professionals</v>
      </c>
      <c r="BE49" s="18">
        <f t="shared" si="124"/>
        <v>0.86907712767018852</v>
      </c>
      <c r="BF49" s="18">
        <f t="shared" si="124"/>
        <v>0.84636384375497886</v>
      </c>
      <c r="BG49" s="18">
        <f t="shared" si="124"/>
        <v>1.0138364830877509</v>
      </c>
      <c r="BH49" s="18">
        <f t="shared" si="124"/>
        <v>0.78855244315121553</v>
      </c>
      <c r="BI49" s="18">
        <f t="shared" si="124"/>
        <v>0.81685136166225691</v>
      </c>
      <c r="BK49" s="68">
        <f t="shared" si="125"/>
        <v>-16.277468460433397</v>
      </c>
      <c r="BL49" s="69">
        <f t="shared" si="126"/>
        <v>31.988189286982312</v>
      </c>
      <c r="BM49" s="69">
        <f t="shared" si="127"/>
        <v>15.710720826548915</v>
      </c>
      <c r="BO49" t="str">
        <f t="shared" si="145"/>
        <v>23 Teaching and other educational professionals</v>
      </c>
      <c r="BP49" s="18">
        <f t="shared" si="128"/>
        <v>0.71882223385095723</v>
      </c>
      <c r="BQ49" s="18">
        <f t="shared" si="128"/>
        <v>0.75226125008146416</v>
      </c>
      <c r="BR49" s="18">
        <f t="shared" si="128"/>
        <v>0.88683402098539443</v>
      </c>
      <c r="BS49" s="18">
        <f t="shared" si="128"/>
        <v>0.6745614856796559</v>
      </c>
      <c r="BT49" s="18">
        <f t="shared" si="128"/>
        <v>0.64257582684395276</v>
      </c>
      <c r="BV49" s="68">
        <f t="shared" si="129"/>
        <v>-49.815294533934846</v>
      </c>
      <c r="BW49" s="69">
        <f t="shared" si="130"/>
        <v>31.326890739617447</v>
      </c>
      <c r="BX49" s="69">
        <f t="shared" si="131"/>
        <v>-18.488403794317396</v>
      </c>
      <c r="BZ49" t="str">
        <f t="shared" si="146"/>
        <v>23 Teaching and other educational professionals</v>
      </c>
      <c r="CA49" s="18">
        <f t="shared" si="132"/>
        <v>0.70885511892399011</v>
      </c>
      <c r="CB49" s="18">
        <f t="shared" si="132"/>
        <v>0.82616518031908992</v>
      </c>
      <c r="CC49" s="18">
        <f t="shared" si="132"/>
        <v>0.94182792825657047</v>
      </c>
      <c r="CD49" s="18">
        <f t="shared" si="132"/>
        <v>0.75119279540544892</v>
      </c>
      <c r="CE49" s="18">
        <f t="shared" si="132"/>
        <v>0.67771955957565055</v>
      </c>
      <c r="CG49" s="68">
        <f t="shared" si="133"/>
        <v>-57.0537397154121</v>
      </c>
      <c r="CH49" s="69">
        <f t="shared" si="134"/>
        <v>25.273116523801924</v>
      </c>
      <c r="CI49" s="69">
        <f t="shared" si="135"/>
        <v>-31.780623191610179</v>
      </c>
      <c r="CK49" t="str">
        <f t="shared" si="147"/>
        <v>23 Teaching and other educational professionals</v>
      </c>
      <c r="CL49" s="18">
        <f t="shared" si="136"/>
        <v>0.3537314252229839</v>
      </c>
      <c r="CM49" s="18">
        <f t="shared" si="136"/>
        <v>0.49344246257689267</v>
      </c>
      <c r="CN49" s="18">
        <f t="shared" si="136"/>
        <v>0.67776220722018932</v>
      </c>
      <c r="CO49" s="18">
        <f t="shared" si="136"/>
        <v>0.65305119350068219</v>
      </c>
      <c r="CP49" s="18">
        <f t="shared" si="136"/>
        <v>0.73699037462717454</v>
      </c>
      <c r="CR49" s="68">
        <f t="shared" si="137"/>
        <v>-46.489614037200525</v>
      </c>
      <c r="CS49" s="69">
        <f t="shared" si="138"/>
        <v>29.435824647301974</v>
      </c>
      <c r="CT49" s="69">
        <f t="shared" si="139"/>
        <v>-17.053789389898547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6.9721211622975012</v>
      </c>
      <c r="C50" s="18">
        <f t="shared" si="104"/>
        <v>7.5073487616614489</v>
      </c>
      <c r="D50" s="18">
        <f t="shared" si="104"/>
        <v>7.7186174400425775</v>
      </c>
      <c r="E50" s="18">
        <f t="shared" si="104"/>
        <v>7.8017017252662679</v>
      </c>
      <c r="F50" s="18">
        <f t="shared" si="104"/>
        <v>7.860675209832392</v>
      </c>
      <c r="H50" s="68">
        <f t="shared" si="105"/>
        <v>86.180419580887758</v>
      </c>
      <c r="I50" s="69">
        <f t="shared" si="106"/>
        <v>80.603961274393924</v>
      </c>
      <c r="J50" s="69">
        <f t="shared" si="107"/>
        <v>166.78438085528168</v>
      </c>
      <c r="L50" t="str">
        <f t="shared" si="140"/>
        <v>24 Business, media and public service professionals</v>
      </c>
      <c r="M50" s="18">
        <f t="shared" si="108"/>
        <v>12.751383608767256</v>
      </c>
      <c r="N50" s="18">
        <f t="shared" si="108"/>
        <v>13.482531914617477</v>
      </c>
      <c r="O50" s="18">
        <f t="shared" si="108"/>
        <v>14.237161203801247</v>
      </c>
      <c r="P50" s="18">
        <f t="shared" si="108"/>
        <v>13.755164059628219</v>
      </c>
      <c r="Q50" s="18">
        <f t="shared" si="108"/>
        <v>13.415326249824197</v>
      </c>
      <c r="S50" s="68">
        <f t="shared" si="109"/>
        <v>75.503147421922222</v>
      </c>
      <c r="T50" s="69">
        <f t="shared" si="110"/>
        <v>77.042472793376305</v>
      </c>
      <c r="U50" s="69">
        <f t="shared" si="111"/>
        <v>152.54562021529853</v>
      </c>
      <c r="W50" t="str">
        <f t="shared" si="141"/>
        <v>24 Business, media and public service professionals</v>
      </c>
      <c r="X50" s="18">
        <f t="shared" si="112"/>
        <v>11.256867575161673</v>
      </c>
      <c r="Y50" s="18">
        <f t="shared" si="112"/>
        <v>11.926152879164698</v>
      </c>
      <c r="Z50" s="18">
        <f t="shared" si="112"/>
        <v>13.115608989929942</v>
      </c>
      <c r="AA50" s="18">
        <f t="shared" si="112"/>
        <v>12.157679844257537</v>
      </c>
      <c r="AB50" s="18">
        <f t="shared" si="112"/>
        <v>11.567017131917387</v>
      </c>
      <c r="AD50" s="68">
        <f t="shared" si="113"/>
        <v>15.021085105965392</v>
      </c>
      <c r="AE50" s="69">
        <f t="shared" si="114"/>
        <v>55.816248538681791</v>
      </c>
      <c r="AF50" s="69">
        <f t="shared" si="115"/>
        <v>70.837333644647188</v>
      </c>
      <c r="AH50" t="str">
        <f t="shared" si="142"/>
        <v>24 Business, media and public service professionals</v>
      </c>
      <c r="AI50" s="18">
        <f t="shared" si="116"/>
        <v>3.8009777878161599</v>
      </c>
      <c r="AJ50" s="18">
        <f t="shared" si="116"/>
        <v>3.7149250944271781</v>
      </c>
      <c r="AK50" s="18">
        <f t="shared" si="116"/>
        <v>4.2495346367625961</v>
      </c>
      <c r="AL50" s="18">
        <f t="shared" si="116"/>
        <v>3.6158754756791422</v>
      </c>
      <c r="AM50" s="18">
        <f t="shared" si="116"/>
        <v>3.4605108371325985</v>
      </c>
      <c r="AO50" s="68">
        <f t="shared" si="117"/>
        <v>-5.4995631417908672</v>
      </c>
      <c r="AP50" s="69">
        <f t="shared" si="118"/>
        <v>34.204805379170189</v>
      </c>
      <c r="AQ50" s="69">
        <f t="shared" si="119"/>
        <v>28.705242237379323</v>
      </c>
      <c r="AS50" t="str">
        <f t="shared" si="143"/>
        <v>24 Business, media and public service professionals</v>
      </c>
      <c r="AT50" s="18">
        <f t="shared" si="120"/>
        <v>5.9677900016098828</v>
      </c>
      <c r="AU50" s="18">
        <f t="shared" si="120"/>
        <v>6.4369373155847178</v>
      </c>
      <c r="AV50" s="18">
        <f t="shared" si="120"/>
        <v>7.2514962690997873</v>
      </c>
      <c r="AW50" s="18">
        <f t="shared" si="120"/>
        <v>6.7868461402001961</v>
      </c>
      <c r="AX50" s="18">
        <f t="shared" si="120"/>
        <v>6.6510272771160937</v>
      </c>
      <c r="AZ50" s="68">
        <f t="shared" si="121"/>
        <v>18.162405250279438</v>
      </c>
      <c r="BA50" s="69">
        <f t="shared" si="122"/>
        <v>52.588612665456772</v>
      </c>
      <c r="BB50" s="69">
        <f t="shared" si="123"/>
        <v>70.751017915736199</v>
      </c>
      <c r="BD50" t="str">
        <f t="shared" si="144"/>
        <v>24 Business, media and public service professionals</v>
      </c>
      <c r="BE50" s="18">
        <f t="shared" si="124"/>
        <v>3.3793227760765552</v>
      </c>
      <c r="BF50" s="18">
        <f t="shared" si="124"/>
        <v>3.9271194799216156</v>
      </c>
      <c r="BG50" s="18">
        <f t="shared" si="124"/>
        <v>4.5947153363552058</v>
      </c>
      <c r="BH50" s="18">
        <f t="shared" si="124"/>
        <v>4.2666951153673818</v>
      </c>
      <c r="BI50" s="18">
        <f t="shared" si="124"/>
        <v>4.3200107385638553</v>
      </c>
      <c r="BK50" s="68">
        <f t="shared" si="125"/>
        <v>-2.3002514257344178</v>
      </c>
      <c r="BL50" s="69">
        <f t="shared" si="126"/>
        <v>37.247221315110259</v>
      </c>
      <c r="BM50" s="69">
        <f t="shared" si="127"/>
        <v>34.946969889375836</v>
      </c>
      <c r="BO50" t="str">
        <f t="shared" si="145"/>
        <v>24 Business, media and public service professionals</v>
      </c>
      <c r="BP50" s="18">
        <f t="shared" si="128"/>
        <v>2.359677871916845</v>
      </c>
      <c r="BQ50" s="18">
        <f t="shared" si="128"/>
        <v>2.6198710330419379</v>
      </c>
      <c r="BR50" s="18">
        <f t="shared" si="128"/>
        <v>3.1101586461418598</v>
      </c>
      <c r="BS50" s="18">
        <f t="shared" si="128"/>
        <v>2.7701842450965959</v>
      </c>
      <c r="BT50" s="18">
        <f t="shared" si="128"/>
        <v>2.7417058869943864</v>
      </c>
      <c r="BV50" s="68">
        <f t="shared" si="129"/>
        <v>-38.944096367941597</v>
      </c>
      <c r="BW50" s="69">
        <f t="shared" si="130"/>
        <v>29.454759754321628</v>
      </c>
      <c r="BX50" s="69">
        <f t="shared" si="131"/>
        <v>-9.4893366136199653</v>
      </c>
      <c r="BZ50" t="str">
        <f t="shared" si="146"/>
        <v>24 Business, media and public service professionals</v>
      </c>
      <c r="CA50" s="18">
        <f t="shared" si="132"/>
        <v>2.1335472044526469</v>
      </c>
      <c r="CB50" s="18">
        <f t="shared" si="132"/>
        <v>2.5913265747193921</v>
      </c>
      <c r="CC50" s="18">
        <f t="shared" si="132"/>
        <v>3.0701148742554154</v>
      </c>
      <c r="CD50" s="18">
        <f t="shared" si="132"/>
        <v>2.8663922203780263</v>
      </c>
      <c r="CE50" s="18">
        <f t="shared" si="132"/>
        <v>2.7656665318041314</v>
      </c>
      <c r="CG50" s="68">
        <f t="shared" si="133"/>
        <v>-46.235936550106224</v>
      </c>
      <c r="CH50" s="69">
        <f t="shared" si="134"/>
        <v>27.062661348639022</v>
      </c>
      <c r="CI50" s="69">
        <f t="shared" si="135"/>
        <v>-19.173275201467202</v>
      </c>
      <c r="CK50" t="str">
        <f t="shared" si="147"/>
        <v>24 Business, media and public service professionals</v>
      </c>
      <c r="CL50" s="18">
        <f t="shared" si="136"/>
        <v>1.2926209724540159</v>
      </c>
      <c r="CM50" s="18">
        <f t="shared" si="136"/>
        <v>1.8802136337393134</v>
      </c>
      <c r="CN50" s="18">
        <f t="shared" si="136"/>
        <v>2.2388288894047474</v>
      </c>
      <c r="CO50" s="18">
        <f t="shared" si="136"/>
        <v>2.5044414440032656</v>
      </c>
      <c r="CP50" s="18">
        <f t="shared" si="136"/>
        <v>2.9112235669069668</v>
      </c>
      <c r="CR50" s="68">
        <f t="shared" si="137"/>
        <v>-36.010565516532061</v>
      </c>
      <c r="CS50" s="69">
        <f t="shared" si="138"/>
        <v>31.002906612385793</v>
      </c>
      <c r="CT50" s="69">
        <f t="shared" si="139"/>
        <v>-5.0076589041462674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2.4210490656681087</v>
      </c>
      <c r="C51" s="18">
        <f t="shared" si="104"/>
        <v>2.5998401601208889</v>
      </c>
      <c r="D51" s="18">
        <f t="shared" si="104"/>
        <v>2.6574473505885003</v>
      </c>
      <c r="E51" s="18">
        <f t="shared" si="104"/>
        <v>2.6570180393965854</v>
      </c>
      <c r="F51" s="18">
        <f t="shared" si="104"/>
        <v>3.0138699192840583</v>
      </c>
      <c r="H51" s="68">
        <f t="shared" si="105"/>
        <v>107.33542137546179</v>
      </c>
      <c r="I51" s="69">
        <f t="shared" si="106"/>
        <v>79.614226410604147</v>
      </c>
      <c r="J51" s="69">
        <f t="shared" si="107"/>
        <v>186.94964778606592</v>
      </c>
      <c r="L51" t="str">
        <f t="shared" si="140"/>
        <v>31 Science, engineering and technology associate professionals</v>
      </c>
      <c r="M51" s="18">
        <f t="shared" si="108"/>
        <v>2.2700452845807582</v>
      </c>
      <c r="N51" s="18">
        <f t="shared" si="108"/>
        <v>2.3018712084852231</v>
      </c>
      <c r="O51" s="18">
        <f t="shared" si="108"/>
        <v>2.354725974552708</v>
      </c>
      <c r="P51" s="18">
        <f t="shared" si="108"/>
        <v>2.1832405177667087</v>
      </c>
      <c r="Q51" s="18">
        <f t="shared" si="108"/>
        <v>2.1730775954427757</v>
      </c>
      <c r="S51" s="68">
        <f t="shared" si="109"/>
        <v>71.886565046207991</v>
      </c>
      <c r="T51" s="69">
        <f t="shared" si="110"/>
        <v>66.918662292051309</v>
      </c>
      <c r="U51" s="69">
        <f t="shared" si="111"/>
        <v>138.8052273382593</v>
      </c>
      <c r="W51" t="str">
        <f t="shared" si="141"/>
        <v>31 Science, engineering and technology associate professionals</v>
      </c>
      <c r="X51" s="18">
        <f t="shared" si="112"/>
        <v>2.4385011411977677</v>
      </c>
      <c r="Y51" s="18">
        <f t="shared" si="112"/>
        <v>2.7931907381537355</v>
      </c>
      <c r="Z51" s="18">
        <f t="shared" si="112"/>
        <v>2.8586683705638429</v>
      </c>
      <c r="AA51" s="18">
        <f t="shared" si="112"/>
        <v>2.6243278563806536</v>
      </c>
      <c r="AB51" s="18">
        <f t="shared" si="112"/>
        <v>2.6618599509832093</v>
      </c>
      <c r="AD51" s="68">
        <f t="shared" si="113"/>
        <v>21.44117706623425</v>
      </c>
      <c r="AE51" s="69">
        <f t="shared" si="114"/>
        <v>49.402658973822014</v>
      </c>
      <c r="AF51" s="69">
        <f t="shared" si="115"/>
        <v>70.84383604005626</v>
      </c>
      <c r="AH51" t="str">
        <f t="shared" si="142"/>
        <v>31 Science, engineering and technology associate professionals</v>
      </c>
      <c r="AI51" s="18">
        <f t="shared" si="116"/>
        <v>1.2842047297942774</v>
      </c>
      <c r="AJ51" s="18">
        <f t="shared" si="116"/>
        <v>1.6595948471991924</v>
      </c>
      <c r="AK51" s="18">
        <f t="shared" si="116"/>
        <v>1.8136007004315775</v>
      </c>
      <c r="AL51" s="18">
        <f t="shared" si="116"/>
        <v>1.8979549025002489</v>
      </c>
      <c r="AM51" s="18">
        <f t="shared" si="116"/>
        <v>2.3210897855956611</v>
      </c>
      <c r="AO51" s="68">
        <f t="shared" si="117"/>
        <v>48.520102909765733</v>
      </c>
      <c r="AP51" s="69">
        <f t="shared" si="118"/>
        <v>57.178435325896572</v>
      </c>
      <c r="AQ51" s="69">
        <f t="shared" si="119"/>
        <v>105.69853823566231</v>
      </c>
      <c r="AS51" t="str">
        <f t="shared" si="143"/>
        <v>31 Science, engineering and technology associate professionals</v>
      </c>
      <c r="AT51" s="18">
        <f t="shared" si="120"/>
        <v>3.6555271671297165</v>
      </c>
      <c r="AU51" s="18">
        <f t="shared" si="120"/>
        <v>3.8693680700354118</v>
      </c>
      <c r="AV51" s="18">
        <f t="shared" si="120"/>
        <v>3.9838826315954328</v>
      </c>
      <c r="AW51" s="18">
        <f t="shared" si="120"/>
        <v>3.3096509210922727</v>
      </c>
      <c r="AX51" s="18">
        <f t="shared" si="120"/>
        <v>3.039548197705054</v>
      </c>
      <c r="AZ51" s="68">
        <f t="shared" si="121"/>
        <v>-1.707423177758435</v>
      </c>
      <c r="BA51" s="69">
        <f t="shared" si="122"/>
        <v>36.76343496068511</v>
      </c>
      <c r="BB51" s="69">
        <f t="shared" si="123"/>
        <v>35.056011782926674</v>
      </c>
      <c r="BD51" t="str">
        <f t="shared" si="144"/>
        <v>31 Science, engineering and technology associate professionals</v>
      </c>
      <c r="BE51" s="18">
        <f t="shared" si="124"/>
        <v>1.635582885876417</v>
      </c>
      <c r="BF51" s="18">
        <f t="shared" si="124"/>
        <v>1.6826865309781698</v>
      </c>
      <c r="BG51" s="18">
        <f t="shared" si="124"/>
        <v>1.8740918880488993</v>
      </c>
      <c r="BH51" s="18">
        <f t="shared" si="124"/>
        <v>1.4441219803670433</v>
      </c>
      <c r="BI51" s="18">
        <f t="shared" si="124"/>
        <v>1.2015842007495292</v>
      </c>
      <c r="BK51" s="68">
        <f t="shared" si="125"/>
        <v>-33.376022290350917</v>
      </c>
      <c r="BL51" s="69">
        <f t="shared" si="126"/>
        <v>25.40456723644019</v>
      </c>
      <c r="BM51" s="69">
        <f t="shared" si="127"/>
        <v>-7.9714550539107325</v>
      </c>
      <c r="BO51" t="str">
        <f t="shared" si="145"/>
        <v>31 Science, engineering and technology associate professionals</v>
      </c>
      <c r="BP51" s="18">
        <f t="shared" si="128"/>
        <v>1.1567063117136456</v>
      </c>
      <c r="BQ51" s="18">
        <f t="shared" si="128"/>
        <v>1.3452852297413462</v>
      </c>
      <c r="BR51" s="18">
        <f t="shared" si="128"/>
        <v>1.4805382069902504</v>
      </c>
      <c r="BS51" s="18">
        <f t="shared" si="128"/>
        <v>1.3300419684775702</v>
      </c>
      <c r="BT51" s="18">
        <f t="shared" si="128"/>
        <v>1.5229616639549799</v>
      </c>
      <c r="BV51" s="68">
        <f t="shared" si="129"/>
        <v>-28.754294192276241</v>
      </c>
      <c r="BW51" s="69">
        <f t="shared" si="130"/>
        <v>28.352269617020241</v>
      </c>
      <c r="BX51" s="69">
        <f t="shared" si="131"/>
        <v>-0.40202457525600199</v>
      </c>
      <c r="BZ51" t="str">
        <f t="shared" si="146"/>
        <v>31 Science, engineering and technology associate professionals</v>
      </c>
      <c r="CA51" s="18">
        <f t="shared" si="132"/>
        <v>1.3369206236540818</v>
      </c>
      <c r="CB51" s="18">
        <f t="shared" si="132"/>
        <v>1.6622264221154819</v>
      </c>
      <c r="CC51" s="18">
        <f t="shared" si="132"/>
        <v>2.0210330134655452</v>
      </c>
      <c r="CD51" s="18">
        <f t="shared" si="132"/>
        <v>1.9979109686349612</v>
      </c>
      <c r="CE51" s="18">
        <f t="shared" si="132"/>
        <v>2.5377018083695928</v>
      </c>
      <c r="CG51" s="68">
        <f t="shared" si="133"/>
        <v>-25.059932848695244</v>
      </c>
      <c r="CH51" s="69">
        <f t="shared" si="134"/>
        <v>28.39952731146418</v>
      </c>
      <c r="CI51" s="69">
        <f t="shared" si="135"/>
        <v>3.3395944627689342</v>
      </c>
      <c r="CK51" t="str">
        <f t="shared" si="147"/>
        <v>31 Science, engineering and technology associate professionals</v>
      </c>
      <c r="CL51" s="18">
        <f t="shared" si="136"/>
        <v>0.63521152057527364</v>
      </c>
      <c r="CM51" s="18">
        <f t="shared" si="136"/>
        <v>0.9554429823530467</v>
      </c>
      <c r="CN51" s="18">
        <f t="shared" si="136"/>
        <v>1.2070631455665619</v>
      </c>
      <c r="CO51" s="18">
        <f t="shared" si="136"/>
        <v>1.435151678183723</v>
      </c>
      <c r="CP51" s="18">
        <f t="shared" si="136"/>
        <v>2.1667203935888852</v>
      </c>
      <c r="CR51" s="68">
        <f t="shared" si="137"/>
        <v>-11.666284739744146</v>
      </c>
      <c r="CS51" s="69">
        <f t="shared" si="138"/>
        <v>37.489792472580191</v>
      </c>
      <c r="CT51" s="69">
        <f t="shared" si="139"/>
        <v>25.823507732836042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0.51115476915562752</v>
      </c>
      <c r="C52" s="18">
        <f t="shared" si="104"/>
        <v>0.56754515692060004</v>
      </c>
      <c r="D52" s="18">
        <f t="shared" si="104"/>
        <v>0.46665847250527681</v>
      </c>
      <c r="E52" s="18">
        <f t="shared" si="104"/>
        <v>0.75095593436796571</v>
      </c>
      <c r="F52" s="18">
        <f t="shared" si="104"/>
        <v>0.96316917185928319</v>
      </c>
      <c r="H52" s="68">
        <f t="shared" si="105"/>
        <v>277.326308980372</v>
      </c>
      <c r="I52" s="69">
        <f t="shared" si="106"/>
        <v>161.89904478036294</v>
      </c>
      <c r="J52" s="69">
        <f t="shared" si="107"/>
        <v>439.22535376073489</v>
      </c>
      <c r="L52" t="str">
        <f t="shared" si="140"/>
        <v>32 Health and social care associate professionals</v>
      </c>
      <c r="M52" s="18">
        <f t="shared" si="108"/>
        <v>1.7114947760994272</v>
      </c>
      <c r="N52" s="18">
        <f t="shared" si="108"/>
        <v>1.8936994446842412</v>
      </c>
      <c r="O52" s="18">
        <f t="shared" si="108"/>
        <v>1.8015051924518213</v>
      </c>
      <c r="P52" s="18">
        <f t="shared" si="108"/>
        <v>2.9984994731978807</v>
      </c>
      <c r="Q52" s="18">
        <f t="shared" si="108"/>
        <v>3.6825669962286778</v>
      </c>
      <c r="S52" s="68">
        <f t="shared" si="109"/>
        <v>280.73448205560953</v>
      </c>
      <c r="T52" s="69">
        <f t="shared" si="110"/>
        <v>161.20445650412583</v>
      </c>
      <c r="U52" s="69">
        <f t="shared" si="111"/>
        <v>441.93893855973539</v>
      </c>
      <c r="W52" t="str">
        <f t="shared" si="141"/>
        <v>32 Health and social care associate professionals</v>
      </c>
      <c r="X52" s="18">
        <f t="shared" si="112"/>
        <v>2.6558163146220566</v>
      </c>
      <c r="Y52" s="18">
        <f t="shared" si="112"/>
        <v>2.8653532022804624</v>
      </c>
      <c r="Z52" s="18">
        <f t="shared" si="112"/>
        <v>2.7550044507834341</v>
      </c>
      <c r="AA52" s="18">
        <f t="shared" si="112"/>
        <v>4.3702673230849776</v>
      </c>
      <c r="AB52" s="18">
        <f t="shared" si="112"/>
        <v>4.7404724853010016</v>
      </c>
      <c r="AD52" s="68">
        <f t="shared" si="113"/>
        <v>124.41085878632967</v>
      </c>
      <c r="AE52" s="69">
        <f t="shared" si="114"/>
        <v>118.43602467094101</v>
      </c>
      <c r="AF52" s="69">
        <f t="shared" si="115"/>
        <v>242.84688345727071</v>
      </c>
      <c r="AH52" t="str">
        <f t="shared" si="142"/>
        <v>32 Health and social care associate professionals</v>
      </c>
      <c r="AI52" s="18">
        <f t="shared" si="116"/>
        <v>6.1033141851541748</v>
      </c>
      <c r="AJ52" s="18">
        <f t="shared" si="116"/>
        <v>5.4372812798311889</v>
      </c>
      <c r="AK52" s="18">
        <f t="shared" si="116"/>
        <v>5.2409340136972089</v>
      </c>
      <c r="AL52" s="18">
        <f t="shared" si="116"/>
        <v>5.8667219846192529</v>
      </c>
      <c r="AM52" s="18">
        <f t="shared" si="116"/>
        <v>3.5012216922773223</v>
      </c>
      <c r="AO52" s="68">
        <f t="shared" si="117"/>
        <v>-22.474264572929503</v>
      </c>
      <c r="AP52" s="69">
        <f t="shared" si="118"/>
        <v>45.824521372952482</v>
      </c>
      <c r="AQ52" s="69">
        <f t="shared" si="119"/>
        <v>23.350256800022979</v>
      </c>
      <c r="AS52" t="str">
        <f t="shared" si="143"/>
        <v>32 Health and social care associate professionals</v>
      </c>
      <c r="AT52" s="18">
        <f t="shared" si="120"/>
        <v>1.4283082286392184</v>
      </c>
      <c r="AU52" s="18">
        <f t="shared" si="120"/>
        <v>1.5892435203014563</v>
      </c>
      <c r="AV52" s="18">
        <f t="shared" si="120"/>
        <v>1.6563646617830021</v>
      </c>
      <c r="AW52" s="18">
        <f t="shared" si="120"/>
        <v>2.2978136376857674</v>
      </c>
      <c r="AX52" s="18">
        <f t="shared" si="120"/>
        <v>2.3819626964707972</v>
      </c>
      <c r="AZ52" s="68">
        <f t="shared" si="121"/>
        <v>85.266638205414537</v>
      </c>
      <c r="BA52" s="69">
        <f t="shared" si="122"/>
        <v>92.858370726113336</v>
      </c>
      <c r="BB52" s="69">
        <f t="shared" si="123"/>
        <v>178.12500893152787</v>
      </c>
      <c r="BD52" t="str">
        <f t="shared" si="144"/>
        <v>32 Health and social care associate professionals</v>
      </c>
      <c r="BE52" s="18">
        <f t="shared" si="124"/>
        <v>1.386469481539959</v>
      </c>
      <c r="BF52" s="18">
        <f t="shared" si="124"/>
        <v>1.6474434072333746</v>
      </c>
      <c r="BG52" s="18">
        <f t="shared" si="124"/>
        <v>1.795490576850528</v>
      </c>
      <c r="BH52" s="18">
        <f t="shared" si="124"/>
        <v>2.9877616390757891</v>
      </c>
      <c r="BI52" s="18">
        <f t="shared" si="124"/>
        <v>3.8103531086618974</v>
      </c>
      <c r="BK52" s="68">
        <f t="shared" si="125"/>
        <v>120.52068026375251</v>
      </c>
      <c r="BL52" s="69">
        <f t="shared" si="126"/>
        <v>100.92627075194271</v>
      </c>
      <c r="BM52" s="69">
        <f t="shared" si="127"/>
        <v>221.44695101569519</v>
      </c>
      <c r="BO52" t="str">
        <f t="shared" si="145"/>
        <v>32 Health and social care associate professionals</v>
      </c>
      <c r="BP52" s="18">
        <f t="shared" si="128"/>
        <v>1.1138381162621416</v>
      </c>
      <c r="BQ52" s="18">
        <f t="shared" si="128"/>
        <v>1.3161925567953041</v>
      </c>
      <c r="BR52" s="18">
        <f t="shared" si="128"/>
        <v>1.4597899499284854</v>
      </c>
      <c r="BS52" s="18">
        <f t="shared" si="128"/>
        <v>2.1104350383728518</v>
      </c>
      <c r="BT52" s="18">
        <f t="shared" si="128"/>
        <v>2.2115856208909443</v>
      </c>
      <c r="BV52" s="68">
        <f t="shared" si="129"/>
        <v>4.9307384968335146</v>
      </c>
      <c r="BW52" s="69">
        <f t="shared" si="130"/>
        <v>62.043241463041724</v>
      </c>
      <c r="BX52" s="69">
        <f t="shared" si="131"/>
        <v>66.973979959875223</v>
      </c>
      <c r="BZ52" t="str">
        <f t="shared" si="146"/>
        <v>32 Health and social care associate professionals</v>
      </c>
      <c r="CA52" s="18">
        <f t="shared" si="132"/>
        <v>0.63837564353110454</v>
      </c>
      <c r="CB52" s="18">
        <f t="shared" si="132"/>
        <v>0.66424522568514088</v>
      </c>
      <c r="CC52" s="18">
        <f t="shared" si="132"/>
        <v>0.6419110419608911</v>
      </c>
      <c r="CD52" s="18">
        <f t="shared" si="132"/>
        <v>0.78202871334422808</v>
      </c>
      <c r="CE52" s="18">
        <f t="shared" si="132"/>
        <v>0.66079628682658809</v>
      </c>
      <c r="CG52" s="68">
        <f t="shared" si="133"/>
        <v>-38.561635798962556</v>
      </c>
      <c r="CH52" s="69">
        <f t="shared" si="134"/>
        <v>37.842946637867733</v>
      </c>
      <c r="CI52" s="69">
        <f t="shared" si="135"/>
        <v>-0.71868916109482395</v>
      </c>
      <c r="CK52" t="str">
        <f t="shared" si="147"/>
        <v>32 Health and social care associate professionals</v>
      </c>
      <c r="CL52" s="18">
        <f t="shared" si="136"/>
        <v>0.22403224422641163</v>
      </c>
      <c r="CM52" s="18">
        <f t="shared" si="136"/>
        <v>0.29625014261948923</v>
      </c>
      <c r="CN52" s="18">
        <f t="shared" si="136"/>
        <v>0.35217243229942169</v>
      </c>
      <c r="CO52" s="18">
        <f t="shared" si="136"/>
        <v>0.5844352646765254</v>
      </c>
      <c r="CP52" s="18">
        <f t="shared" si="136"/>
        <v>0.82697886072469251</v>
      </c>
      <c r="CR52" s="68">
        <f t="shared" si="137"/>
        <v>15.556044504255572</v>
      </c>
      <c r="CS52" s="69">
        <f t="shared" si="138"/>
        <v>54.433780975462319</v>
      </c>
      <c r="CT52" s="69">
        <f t="shared" si="139"/>
        <v>69.989825479717879</v>
      </c>
    </row>
    <row r="53" spans="1:98" x14ac:dyDescent="0.2">
      <c r="A53" t="str">
        <f t="shared" si="103"/>
        <v>33 Protective service occupations</v>
      </c>
      <c r="B53" s="18">
        <f t="shared" si="104"/>
        <v>0.3106677364890994</v>
      </c>
      <c r="C53" s="18">
        <f t="shared" si="104"/>
        <v>0.27409975371199585</v>
      </c>
      <c r="D53" s="18">
        <f t="shared" si="104"/>
        <v>0.25872562147401579</v>
      </c>
      <c r="E53" s="18">
        <f t="shared" si="104"/>
        <v>0.24052232158872103</v>
      </c>
      <c r="F53" s="18">
        <f t="shared" si="104"/>
        <v>0.26179880497034436</v>
      </c>
      <c r="H53" s="68">
        <f t="shared" si="105"/>
        <v>84.987289832586427</v>
      </c>
      <c r="I53" s="69">
        <f t="shared" si="106"/>
        <v>56.572150578199611</v>
      </c>
      <c r="J53" s="69">
        <f t="shared" si="107"/>
        <v>141.55944041078604</v>
      </c>
      <c r="L53" t="str">
        <f t="shared" si="140"/>
        <v>33 Protective service occupations</v>
      </c>
      <c r="M53" s="18">
        <f t="shared" si="108"/>
        <v>0.67112806784626</v>
      </c>
      <c r="N53" s="18">
        <f t="shared" si="108"/>
        <v>0.60722431226123563</v>
      </c>
      <c r="O53" s="18">
        <f t="shared" si="108"/>
        <v>0.59173306076780052</v>
      </c>
      <c r="P53" s="18">
        <f t="shared" si="108"/>
        <v>0.50571640628841752</v>
      </c>
      <c r="Q53" s="18">
        <f t="shared" si="108"/>
        <v>0.51092286981509527</v>
      </c>
      <c r="S53" s="68">
        <f t="shared" si="109"/>
        <v>60.818712725395805</v>
      </c>
      <c r="T53" s="69">
        <f t="shared" si="110"/>
        <v>47.996816521804433</v>
      </c>
      <c r="U53" s="69">
        <f t="shared" si="111"/>
        <v>108.81552924720023</v>
      </c>
      <c r="W53" t="str">
        <f t="shared" si="141"/>
        <v>33 Protective service occupations</v>
      </c>
      <c r="X53" s="18">
        <f t="shared" si="112"/>
        <v>1.2701036713014464</v>
      </c>
      <c r="Y53" s="18">
        <f t="shared" si="112"/>
        <v>1.3305895895273236</v>
      </c>
      <c r="Z53" s="18">
        <f t="shared" si="112"/>
        <v>1.4156824258434666</v>
      </c>
      <c r="AA53" s="18">
        <f t="shared" si="112"/>
        <v>1.2215455416276226</v>
      </c>
      <c r="AB53" s="18">
        <f t="shared" si="112"/>
        <v>1.4549262897249982</v>
      </c>
      <c r="AD53" s="68">
        <f t="shared" si="113"/>
        <v>34.035455001312862</v>
      </c>
      <c r="AE53" s="69">
        <f t="shared" si="114"/>
        <v>46.349661130867105</v>
      </c>
      <c r="AF53" s="69">
        <f t="shared" si="115"/>
        <v>80.385116132179974</v>
      </c>
      <c r="AH53" t="str">
        <f t="shared" si="142"/>
        <v>33 Protective service occupations</v>
      </c>
      <c r="AI53" s="18">
        <f t="shared" si="116"/>
        <v>1.174975974204943</v>
      </c>
      <c r="AJ53" s="18">
        <f t="shared" si="116"/>
        <v>1.3215338689544063</v>
      </c>
      <c r="AK53" s="18">
        <f t="shared" si="116"/>
        <v>1.5245691125763265</v>
      </c>
      <c r="AL53" s="18">
        <f t="shared" si="116"/>
        <v>1.461895225034364</v>
      </c>
      <c r="AM53" s="18">
        <f t="shared" si="116"/>
        <v>1.870564959480332</v>
      </c>
      <c r="AO53" s="68">
        <f t="shared" si="117"/>
        <v>42.383824378369397</v>
      </c>
      <c r="AP53" s="69">
        <f t="shared" si="118"/>
        <v>43.240864284926886</v>
      </c>
      <c r="AQ53" s="69">
        <f t="shared" si="119"/>
        <v>85.624688663296283</v>
      </c>
      <c r="AS53" t="str">
        <f t="shared" si="143"/>
        <v>33 Protective service occupations</v>
      </c>
      <c r="AT53" s="18">
        <f t="shared" si="120"/>
        <v>1.1176818634979717</v>
      </c>
      <c r="AU53" s="18">
        <f t="shared" si="120"/>
        <v>1.0213965402542575</v>
      </c>
      <c r="AV53" s="18">
        <f t="shared" si="120"/>
        <v>1.0559927496398025</v>
      </c>
      <c r="AW53" s="18">
        <f t="shared" si="120"/>
        <v>0.82126297033608653</v>
      </c>
      <c r="AX53" s="18">
        <f t="shared" si="120"/>
        <v>0.86662268724956737</v>
      </c>
      <c r="AZ53" s="68">
        <f t="shared" si="121"/>
        <v>5.7273481522065479</v>
      </c>
      <c r="BA53" s="69">
        <f t="shared" si="122"/>
        <v>30.912143092360793</v>
      </c>
      <c r="BB53" s="69">
        <f t="shared" si="123"/>
        <v>36.639491244567338</v>
      </c>
      <c r="BD53" t="str">
        <f t="shared" si="144"/>
        <v>33 Protective service occupations</v>
      </c>
      <c r="BE53" s="18">
        <f t="shared" si="124"/>
        <v>1.1057813657821425</v>
      </c>
      <c r="BF53" s="18">
        <f t="shared" si="124"/>
        <v>1.036561569958607</v>
      </c>
      <c r="BG53" s="18">
        <f t="shared" si="124"/>
        <v>1.0815668411295938</v>
      </c>
      <c r="BH53" s="18">
        <f t="shared" si="124"/>
        <v>0.81543134177169529</v>
      </c>
      <c r="BI53" s="18">
        <f t="shared" si="124"/>
        <v>0.67358585721922459</v>
      </c>
      <c r="BK53" s="68">
        <f t="shared" si="125"/>
        <v>-35.284721327774079</v>
      </c>
      <c r="BL53" s="69">
        <f t="shared" si="126"/>
        <v>17.386211372986075</v>
      </c>
      <c r="BM53" s="69">
        <f t="shared" si="127"/>
        <v>-17.898509954788008</v>
      </c>
      <c r="BO53" t="str">
        <f t="shared" si="145"/>
        <v>33 Protective service occupations</v>
      </c>
      <c r="BP53" s="18">
        <f t="shared" si="128"/>
        <v>1.1972718996863014</v>
      </c>
      <c r="BQ53" s="18">
        <f t="shared" si="128"/>
        <v>1.2183285653411349</v>
      </c>
      <c r="BR53" s="18">
        <f t="shared" si="128"/>
        <v>1.2720808201694029</v>
      </c>
      <c r="BS53" s="18">
        <f t="shared" si="128"/>
        <v>0.99971042797503473</v>
      </c>
      <c r="BT53" s="18">
        <f t="shared" si="128"/>
        <v>0.8642373007839349</v>
      </c>
      <c r="BV53" s="68">
        <f t="shared" si="129"/>
        <v>-52.944797873301084</v>
      </c>
      <c r="BW53" s="69">
        <f t="shared" si="130"/>
        <v>18.047131901030269</v>
      </c>
      <c r="BX53" s="69">
        <f t="shared" si="131"/>
        <v>-34.897665972270822</v>
      </c>
      <c r="BZ53" t="str">
        <f t="shared" si="146"/>
        <v>33 Protective service occupations</v>
      </c>
      <c r="CA53" s="18">
        <f t="shared" si="132"/>
        <v>0.98511164248448835</v>
      </c>
      <c r="CB53" s="18">
        <f t="shared" si="132"/>
        <v>1.0068563885842734</v>
      </c>
      <c r="CC53" s="18">
        <f t="shared" si="132"/>
        <v>1.1267321509515795</v>
      </c>
      <c r="CD53" s="18">
        <f t="shared" si="132"/>
        <v>0.97386404675390736</v>
      </c>
      <c r="CE53" s="18">
        <f t="shared" si="132"/>
        <v>1.0176651535800874</v>
      </c>
      <c r="CG53" s="68">
        <f t="shared" si="133"/>
        <v>-46.094743933112916</v>
      </c>
      <c r="CH53" s="69">
        <f t="shared" si="134"/>
        <v>22.932918564402136</v>
      </c>
      <c r="CI53" s="69">
        <f t="shared" si="135"/>
        <v>-23.16182536871078</v>
      </c>
      <c r="CK53" t="str">
        <f t="shared" si="147"/>
        <v>33 Protective service occupations</v>
      </c>
      <c r="CL53" s="18">
        <f t="shared" si="136"/>
        <v>0.428036793395213</v>
      </c>
      <c r="CM53" s="18">
        <f t="shared" si="136"/>
        <v>0.42582662785837239</v>
      </c>
      <c r="CN53" s="18">
        <f t="shared" si="136"/>
        <v>0.47403664842563381</v>
      </c>
      <c r="CO53" s="18">
        <f t="shared" si="136"/>
        <v>0.56204740141591258</v>
      </c>
      <c r="CP53" s="18">
        <f t="shared" si="136"/>
        <v>0.79670999354896355</v>
      </c>
      <c r="CR53" s="68">
        <f t="shared" si="137"/>
        <v>-17.293058299503169</v>
      </c>
      <c r="CS53" s="69">
        <f t="shared" si="138"/>
        <v>20.644455348363749</v>
      </c>
      <c r="CT53" s="69">
        <f t="shared" si="139"/>
        <v>3.3513970488605804</v>
      </c>
    </row>
    <row r="54" spans="1:98" x14ac:dyDescent="0.2">
      <c r="A54" t="str">
        <f t="shared" si="103"/>
        <v>34 Culture, media and sports occupations</v>
      </c>
      <c r="B54" s="18">
        <f t="shared" si="104"/>
        <v>1.2778606706547437</v>
      </c>
      <c r="C54" s="18">
        <f t="shared" si="104"/>
        <v>1.9358950947503124</v>
      </c>
      <c r="D54" s="18">
        <f t="shared" si="104"/>
        <v>1.9655963207621852</v>
      </c>
      <c r="E54" s="18">
        <f t="shared" si="104"/>
        <v>1.8595737104243906</v>
      </c>
      <c r="F54" s="18">
        <f t="shared" si="104"/>
        <v>1.985117598374244</v>
      </c>
      <c r="H54" s="68">
        <f t="shared" si="105"/>
        <v>84.631406333548412</v>
      </c>
      <c r="I54" s="69">
        <f t="shared" si="106"/>
        <v>84.753203985738452</v>
      </c>
      <c r="J54" s="69">
        <f t="shared" si="107"/>
        <v>169.38461031928685</v>
      </c>
      <c r="L54" t="str">
        <f t="shared" si="140"/>
        <v>34 Culture, media and sports occupations</v>
      </c>
      <c r="M54" s="18">
        <f t="shared" si="108"/>
        <v>2.5674665941673709</v>
      </c>
      <c r="N54" s="18">
        <f t="shared" si="108"/>
        <v>2.6706678727272242</v>
      </c>
      <c r="O54" s="18">
        <f t="shared" si="108"/>
        <v>2.8520539573301882</v>
      </c>
      <c r="P54" s="18">
        <f t="shared" si="108"/>
        <v>2.3942802515171389</v>
      </c>
      <c r="Q54" s="18">
        <f t="shared" si="108"/>
        <v>2.3159111993375912</v>
      </c>
      <c r="S54" s="68">
        <f t="shared" si="109"/>
        <v>51.241591365128727</v>
      </c>
      <c r="T54" s="69">
        <f t="shared" si="110"/>
        <v>69.52680902459818</v>
      </c>
      <c r="U54" s="69">
        <f t="shared" si="111"/>
        <v>120.76840038972692</v>
      </c>
      <c r="W54" t="str">
        <f t="shared" si="141"/>
        <v>34 Culture, media and sports occupations</v>
      </c>
      <c r="X54" s="18">
        <f t="shared" si="112"/>
        <v>2.8178219240453473</v>
      </c>
      <c r="Y54" s="18">
        <f t="shared" si="112"/>
        <v>2.9039265229521756</v>
      </c>
      <c r="Z54" s="18">
        <f t="shared" si="112"/>
        <v>3.0564616807823217</v>
      </c>
      <c r="AA54" s="18">
        <f t="shared" si="112"/>
        <v>2.4129306785947575</v>
      </c>
      <c r="AB54" s="18">
        <f t="shared" si="112"/>
        <v>2.2097434107418872</v>
      </c>
      <c r="AD54" s="68">
        <f t="shared" si="113"/>
        <v>-5.7096094624353828</v>
      </c>
      <c r="AE54" s="69">
        <f t="shared" si="114"/>
        <v>46.117958570563452</v>
      </c>
      <c r="AF54" s="69">
        <f t="shared" si="115"/>
        <v>40.408349108128071</v>
      </c>
      <c r="AH54" t="str">
        <f t="shared" si="142"/>
        <v>34 Culture, media and sports occupations</v>
      </c>
      <c r="AI54" s="18">
        <f t="shared" si="116"/>
        <v>1.1996301748251279</v>
      </c>
      <c r="AJ54" s="18">
        <f t="shared" si="116"/>
        <v>1.3933228569287359</v>
      </c>
      <c r="AK54" s="18">
        <f t="shared" si="116"/>
        <v>1.4343005371411797</v>
      </c>
      <c r="AL54" s="18">
        <f t="shared" si="116"/>
        <v>1.229382003887866</v>
      </c>
      <c r="AM54" s="18">
        <f t="shared" si="116"/>
        <v>1.3934997630085795</v>
      </c>
      <c r="AO54" s="68">
        <f t="shared" si="117"/>
        <v>12.746148271787316</v>
      </c>
      <c r="AP54" s="69">
        <f t="shared" si="118"/>
        <v>48.390974921776568</v>
      </c>
      <c r="AQ54" s="69">
        <f t="shared" si="119"/>
        <v>61.13712319356388</v>
      </c>
      <c r="AS54" t="str">
        <f t="shared" si="143"/>
        <v>34 Culture, media and sports occupations</v>
      </c>
      <c r="AT54" s="18">
        <f t="shared" si="120"/>
        <v>1.6068139156060257</v>
      </c>
      <c r="AU54" s="18">
        <f t="shared" si="120"/>
        <v>1.5201866122645302</v>
      </c>
      <c r="AV54" s="18">
        <f t="shared" si="120"/>
        <v>1.7007362762078686</v>
      </c>
      <c r="AW54" s="18">
        <f t="shared" si="120"/>
        <v>1.2805488014681039</v>
      </c>
      <c r="AX54" s="18">
        <f t="shared" si="120"/>
        <v>1.1412315928345111</v>
      </c>
      <c r="AZ54" s="68">
        <f t="shared" si="121"/>
        <v>-13.551983687026095</v>
      </c>
      <c r="BA54" s="69">
        <f t="shared" si="122"/>
        <v>41.674481683075861</v>
      </c>
      <c r="BB54" s="69">
        <f t="shared" si="123"/>
        <v>28.122497996049763</v>
      </c>
      <c r="BD54" t="str">
        <f t="shared" si="144"/>
        <v>34 Culture, media and sports occupations</v>
      </c>
      <c r="BE54" s="18">
        <f t="shared" si="124"/>
        <v>1.0226612859366475</v>
      </c>
      <c r="BF54" s="18">
        <f t="shared" si="124"/>
        <v>1.0487308997423415</v>
      </c>
      <c r="BG54" s="18">
        <f t="shared" si="124"/>
        <v>1.1851155900419168</v>
      </c>
      <c r="BH54" s="18">
        <f t="shared" si="124"/>
        <v>0.83595455063490476</v>
      </c>
      <c r="BI54" s="18">
        <f t="shared" si="124"/>
        <v>0.77288749367426146</v>
      </c>
      <c r="BK54" s="68">
        <f t="shared" si="125"/>
        <v>-32.232291850495265</v>
      </c>
      <c r="BL54" s="69">
        <f t="shared" si="126"/>
        <v>26.753641231429327</v>
      </c>
      <c r="BM54" s="69">
        <f t="shared" si="127"/>
        <v>-5.4786506190659399</v>
      </c>
      <c r="BO54" t="str">
        <f t="shared" si="145"/>
        <v>34 Culture, media and sports occupations</v>
      </c>
      <c r="BP54" s="18">
        <f t="shared" si="128"/>
        <v>0.52021444143226636</v>
      </c>
      <c r="BQ54" s="18">
        <f t="shared" si="128"/>
        <v>0.43841353378965742</v>
      </c>
      <c r="BR54" s="18">
        <f t="shared" si="128"/>
        <v>0.54048602886751829</v>
      </c>
      <c r="BS54" s="18">
        <f t="shared" si="128"/>
        <v>0.34955396603528266</v>
      </c>
      <c r="BT54" s="18">
        <f t="shared" si="128"/>
        <v>0.27250687687516656</v>
      </c>
      <c r="BV54" s="68">
        <f t="shared" si="129"/>
        <v>-65.079348678100033</v>
      </c>
      <c r="BW54" s="69">
        <f t="shared" si="130"/>
        <v>18.744737784101606</v>
      </c>
      <c r="BX54" s="69">
        <f t="shared" si="131"/>
        <v>-46.33461089399843</v>
      </c>
      <c r="BZ54" t="str">
        <f t="shared" si="146"/>
        <v>34 Culture, media and sports occupations</v>
      </c>
      <c r="CA54" s="18">
        <f t="shared" si="132"/>
        <v>0.73019964702612528</v>
      </c>
      <c r="CB54" s="18">
        <f t="shared" si="132"/>
        <v>0.82023838727609755</v>
      </c>
      <c r="CC54" s="18">
        <f t="shared" si="132"/>
        <v>0.88759515591632776</v>
      </c>
      <c r="CD54" s="18">
        <f t="shared" si="132"/>
        <v>0.6386032588963374</v>
      </c>
      <c r="CE54" s="18">
        <f t="shared" si="132"/>
        <v>0.53493043698316045</v>
      </c>
      <c r="CG54" s="68">
        <f t="shared" si="133"/>
        <v>-64.030923906204094</v>
      </c>
      <c r="CH54" s="69">
        <f t="shared" si="134"/>
        <v>20.2549032813507</v>
      </c>
      <c r="CI54" s="69">
        <f t="shared" si="135"/>
        <v>-43.776020624853388</v>
      </c>
      <c r="CK54" t="str">
        <f t="shared" si="147"/>
        <v>34 Culture, media and sports occupations</v>
      </c>
      <c r="CL54" s="18">
        <f t="shared" si="136"/>
        <v>0.57052306834215327</v>
      </c>
      <c r="CM54" s="18">
        <f t="shared" si="136"/>
        <v>0.93395284455645899</v>
      </c>
      <c r="CN54" s="18">
        <f t="shared" si="136"/>
        <v>1.0030934743772579</v>
      </c>
      <c r="CO54" s="18">
        <f t="shared" si="136"/>
        <v>1.0237382930860741</v>
      </c>
      <c r="CP54" s="18">
        <f t="shared" si="136"/>
        <v>1.0341049788998036</v>
      </c>
      <c r="CR54" s="68">
        <f t="shared" si="137"/>
        <v>-49.268600856237946</v>
      </c>
      <c r="CS54" s="69">
        <f t="shared" si="138"/>
        <v>31.22618241795163</v>
      </c>
      <c r="CT54" s="69">
        <f t="shared" si="139"/>
        <v>-18.042418438286319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4.5430835936715148</v>
      </c>
      <c r="C55" s="18">
        <f t="shared" si="148"/>
        <v>4.5839865999370257</v>
      </c>
      <c r="D55" s="18">
        <f t="shared" si="148"/>
        <v>4.4150017435993751</v>
      </c>
      <c r="E55" s="18">
        <f t="shared" si="148"/>
        <v>4.6330705607172877</v>
      </c>
      <c r="F55" s="18">
        <f t="shared" si="148"/>
        <v>4.8585404542084625</v>
      </c>
      <c r="H55" s="68">
        <f t="shared" si="105"/>
        <v>101.18176435278944</v>
      </c>
      <c r="I55" s="69">
        <f t="shared" si="106"/>
        <v>83.171888844495285</v>
      </c>
      <c r="J55" s="69">
        <f t="shared" si="107"/>
        <v>184.35365319728473</v>
      </c>
      <c r="L55" t="str">
        <f t="shared" si="140"/>
        <v>35 Business and public service associate professionals</v>
      </c>
      <c r="M55" s="18">
        <f t="shared" ref="M55:Q64" si="149">M18/M$35*100</f>
        <v>7.3868121412150938</v>
      </c>
      <c r="N55" s="18">
        <f t="shared" si="149"/>
        <v>7.2234630392459875</v>
      </c>
      <c r="O55" s="18">
        <f t="shared" si="149"/>
        <v>7.1591275544156927</v>
      </c>
      <c r="P55" s="18">
        <f t="shared" si="149"/>
        <v>7.2984083868967655</v>
      </c>
      <c r="Q55" s="18">
        <f t="shared" si="149"/>
        <v>7.4078044915919374</v>
      </c>
      <c r="S55" s="68">
        <f t="shared" si="109"/>
        <v>92.724303373222</v>
      </c>
      <c r="T55" s="69">
        <f t="shared" si="110"/>
        <v>82.363649121154907</v>
      </c>
      <c r="U55" s="69">
        <f t="shared" si="111"/>
        <v>175.08795249437691</v>
      </c>
      <c r="W55" t="str">
        <f t="shared" si="141"/>
        <v>35 Business and public service associate professionals</v>
      </c>
      <c r="X55" s="18">
        <f t="shared" ref="X55:AB64" si="150">X18/X$35*100</f>
        <v>8.1775771387456455</v>
      </c>
      <c r="Y55" s="18">
        <f t="shared" si="150"/>
        <v>7.910692351114113</v>
      </c>
      <c r="Z55" s="18">
        <f t="shared" si="150"/>
        <v>7.9277177692734098</v>
      </c>
      <c r="AA55" s="18">
        <f t="shared" si="150"/>
        <v>7.6604514196454891</v>
      </c>
      <c r="AB55" s="18">
        <f t="shared" si="150"/>
        <v>7.2275764819180983</v>
      </c>
      <c r="AD55" s="68">
        <f t="shared" si="113"/>
        <v>18.901972068949288</v>
      </c>
      <c r="AE55" s="69">
        <f t="shared" si="114"/>
        <v>57.674544935501778</v>
      </c>
      <c r="AF55" s="69">
        <f t="shared" si="115"/>
        <v>76.576517004451063</v>
      </c>
      <c r="AH55" t="str">
        <f t="shared" si="142"/>
        <v>35 Business and public service associate professionals</v>
      </c>
      <c r="AI55" s="18">
        <f t="shared" ref="AI55:AM64" si="151">AI18/AI$35*100</f>
        <v>6.9301403460616955</v>
      </c>
      <c r="AJ55" s="18">
        <f t="shared" si="151"/>
        <v>7.437435972449336</v>
      </c>
      <c r="AK55" s="18">
        <f t="shared" si="151"/>
        <v>8.1808587440416964</v>
      </c>
      <c r="AL55" s="18">
        <f t="shared" si="151"/>
        <v>8.3978975858614842</v>
      </c>
      <c r="AM55" s="18">
        <f t="shared" si="151"/>
        <v>8.7103829206592422</v>
      </c>
      <c r="AO55" s="68">
        <f t="shared" si="117"/>
        <v>23.558699812095821</v>
      </c>
      <c r="AP55" s="69">
        <f t="shared" si="118"/>
        <v>55.502832142752091</v>
      </c>
      <c r="AQ55" s="69">
        <f t="shared" si="119"/>
        <v>79.061531954847922</v>
      </c>
      <c r="AS55" t="str">
        <f t="shared" si="143"/>
        <v>35 Business and public service associate professionals</v>
      </c>
      <c r="AT55" s="18">
        <f t="shared" ref="AT55:AX64" si="152">AT18/AT$35*100</f>
        <v>6.8152907462933481</v>
      </c>
      <c r="AU55" s="18">
        <f t="shared" si="152"/>
        <v>6.7256298733958708</v>
      </c>
      <c r="AV55" s="18">
        <f t="shared" si="152"/>
        <v>7.0919729818575039</v>
      </c>
      <c r="AW55" s="18">
        <f t="shared" si="152"/>
        <v>6.8671826777442728</v>
      </c>
      <c r="AX55" s="18">
        <f t="shared" si="152"/>
        <v>6.6873453889512406</v>
      </c>
      <c r="AZ55" s="68">
        <f t="shared" si="121"/>
        <v>21.480033618180304</v>
      </c>
      <c r="BA55" s="69">
        <f t="shared" si="122"/>
        <v>54.053992917791085</v>
      </c>
      <c r="BB55" s="69">
        <f t="shared" si="123"/>
        <v>75.534026535971392</v>
      </c>
      <c r="BD55" t="str">
        <f t="shared" si="144"/>
        <v>35 Business and public service associate professionals</v>
      </c>
      <c r="BE55" s="18">
        <f t="shared" ref="BE55:BI64" si="153">BE18/BE$35*100</f>
        <v>5.0629310088176993</v>
      </c>
      <c r="BF55" s="18">
        <f t="shared" si="153"/>
        <v>5.1212283630659261</v>
      </c>
      <c r="BG55" s="18">
        <f t="shared" si="153"/>
        <v>5.6477880024418967</v>
      </c>
      <c r="BH55" s="18">
        <f t="shared" si="153"/>
        <v>5.1580611466472481</v>
      </c>
      <c r="BI55" s="18">
        <f t="shared" si="153"/>
        <v>5.0009784351277151</v>
      </c>
      <c r="BK55" s="68">
        <f t="shared" si="125"/>
        <v>-7.9881368034663227</v>
      </c>
      <c r="BL55" s="69">
        <f t="shared" si="126"/>
        <v>38.075806536534301</v>
      </c>
      <c r="BM55" s="69">
        <f t="shared" si="127"/>
        <v>30.08766973306798</v>
      </c>
      <c r="BO55" t="str">
        <f t="shared" si="145"/>
        <v>35 Business and public service associate professionals</v>
      </c>
      <c r="BP55" s="18">
        <f t="shared" ref="BP55:BT64" si="154">BP18/BP$35*100</f>
        <v>4.1526438962872865</v>
      </c>
      <c r="BQ55" s="18">
        <f t="shared" si="154"/>
        <v>4.2405481075780376</v>
      </c>
      <c r="BR55" s="18">
        <f t="shared" si="154"/>
        <v>4.7358019874118122</v>
      </c>
      <c r="BS55" s="18">
        <f t="shared" si="154"/>
        <v>4.3684254622710972</v>
      </c>
      <c r="BT55" s="18">
        <f t="shared" si="154"/>
        <v>4.3310977723217539</v>
      </c>
      <c r="BV55" s="68">
        <f t="shared" si="129"/>
        <v>-36.657705146175083</v>
      </c>
      <c r="BW55" s="69">
        <f t="shared" si="130"/>
        <v>30.69395354647877</v>
      </c>
      <c r="BX55" s="69">
        <f t="shared" si="131"/>
        <v>-5.9637515996963177</v>
      </c>
      <c r="BZ55" t="str">
        <f t="shared" si="146"/>
        <v>35 Business and public service associate professionals</v>
      </c>
      <c r="CA55" s="18">
        <f t="shared" ref="CA55:CE64" si="155">CA18/CA$35*100</f>
        <v>3.6914542387275575</v>
      </c>
      <c r="CB55" s="18">
        <f t="shared" si="155"/>
        <v>3.8612292710484706</v>
      </c>
      <c r="CC55" s="18">
        <f t="shared" si="155"/>
        <v>4.2248122140989839</v>
      </c>
      <c r="CD55" s="18">
        <f t="shared" si="155"/>
        <v>3.8576680666785239</v>
      </c>
      <c r="CE55" s="18">
        <f t="shared" si="155"/>
        <v>3.6361593106503056</v>
      </c>
      <c r="CG55" s="68">
        <f t="shared" si="133"/>
        <v>-48.633214450705417</v>
      </c>
      <c r="CH55" s="69">
        <f t="shared" si="134"/>
        <v>24.664749678860531</v>
      </c>
      <c r="CI55" s="69">
        <f t="shared" si="135"/>
        <v>-23.968464771844879</v>
      </c>
      <c r="CK55" t="str">
        <f t="shared" si="147"/>
        <v>35 Business and public service associate professionals</v>
      </c>
      <c r="CL55" s="18">
        <f t="shared" ref="CL55:CP64" si="156">CL18/CL$35*100</f>
        <v>2.0816151415335162</v>
      </c>
      <c r="CM55" s="18">
        <f t="shared" si="156"/>
        <v>2.5133543267825695</v>
      </c>
      <c r="CN55" s="18">
        <f t="shared" si="156"/>
        <v>2.8324864490957538</v>
      </c>
      <c r="CO55" s="18">
        <f t="shared" si="156"/>
        <v>2.5900013459577176</v>
      </c>
      <c r="CP55" s="18">
        <f t="shared" si="156"/>
        <v>3.166970807620789</v>
      </c>
      <c r="CR55" s="68">
        <f t="shared" si="137"/>
        <v>-44.978828202917043</v>
      </c>
      <c r="CS55" s="69">
        <f t="shared" si="138"/>
        <v>24.752993824793084</v>
      </c>
      <c r="CT55" s="69">
        <f t="shared" si="139"/>
        <v>-20.225834378123956</v>
      </c>
    </row>
    <row r="56" spans="1:98" x14ac:dyDescent="0.2">
      <c r="A56" t="str">
        <f t="shared" si="103"/>
        <v>41 Administrative occupations</v>
      </c>
      <c r="B56" s="18">
        <f t="shared" si="148"/>
        <v>4.8116502480556553</v>
      </c>
      <c r="C56" s="18">
        <f t="shared" si="148"/>
        <v>4.3260203469483658</v>
      </c>
      <c r="D56" s="18">
        <f t="shared" si="148"/>
        <v>4.1726648483010065</v>
      </c>
      <c r="E56" s="18">
        <f t="shared" si="148"/>
        <v>4.9215375296652883</v>
      </c>
      <c r="F56" s="18">
        <f t="shared" si="148"/>
        <v>5.6111072568170819</v>
      </c>
      <c r="H56" s="68">
        <f t="shared" si="105"/>
        <v>145.83784254012735</v>
      </c>
      <c r="I56" s="69">
        <f t="shared" si="106"/>
        <v>99.887792131783655</v>
      </c>
      <c r="J56" s="69">
        <f t="shared" si="107"/>
        <v>245.725634671911</v>
      </c>
      <c r="L56" t="str">
        <f t="shared" si="140"/>
        <v>41 Administrative occupations</v>
      </c>
      <c r="M56" s="18">
        <f t="shared" si="149"/>
        <v>6.8078618626546392</v>
      </c>
      <c r="N56" s="18">
        <f t="shared" si="149"/>
        <v>6.3094094386799169</v>
      </c>
      <c r="O56" s="18">
        <f t="shared" si="149"/>
        <v>6.2280794747583474</v>
      </c>
      <c r="P56" s="18">
        <f t="shared" si="149"/>
        <v>7.3522717606665751</v>
      </c>
      <c r="Q56" s="18">
        <f t="shared" si="149"/>
        <v>7.8492871900534116</v>
      </c>
      <c r="S56" s="68">
        <f t="shared" si="109"/>
        <v>134.73786300069293</v>
      </c>
      <c r="T56" s="69">
        <f t="shared" si="110"/>
        <v>102.3399504003135</v>
      </c>
      <c r="U56" s="69">
        <f t="shared" si="111"/>
        <v>237.07781340100644</v>
      </c>
      <c r="W56" t="str">
        <f t="shared" si="141"/>
        <v>41 Administrative occupations</v>
      </c>
      <c r="X56" s="18">
        <f t="shared" si="150"/>
        <v>11.50226223097941</v>
      </c>
      <c r="Y56" s="18">
        <f t="shared" si="150"/>
        <v>10.459863361919032</v>
      </c>
      <c r="Z56" s="18">
        <f t="shared" si="150"/>
        <v>10.577499732339508</v>
      </c>
      <c r="AA56" s="18">
        <f t="shared" si="150"/>
        <v>11.998170230144733</v>
      </c>
      <c r="AB56" s="18">
        <f t="shared" si="150"/>
        <v>12.624346227626329</v>
      </c>
      <c r="AD56" s="68">
        <f t="shared" si="113"/>
        <v>55.657630837531379</v>
      </c>
      <c r="AE56" s="69">
        <f t="shared" si="114"/>
        <v>73.873730890620635</v>
      </c>
      <c r="AF56" s="69">
        <f t="shared" si="115"/>
        <v>129.53136172815201</v>
      </c>
      <c r="AH56" t="str">
        <f t="shared" si="142"/>
        <v>41 Administrative occupations</v>
      </c>
      <c r="AI56" s="18">
        <f t="shared" si="151"/>
        <v>12.114181822114169</v>
      </c>
      <c r="AJ56" s="18">
        <f t="shared" si="151"/>
        <v>12.696654907634663</v>
      </c>
      <c r="AK56" s="18">
        <f t="shared" si="151"/>
        <v>13.206882756724465</v>
      </c>
      <c r="AL56" s="18">
        <f t="shared" si="151"/>
        <v>15.215925554881785</v>
      </c>
      <c r="AM56" s="18">
        <f t="shared" si="151"/>
        <v>16.021837297054066</v>
      </c>
      <c r="AO56" s="68">
        <f t="shared" si="117"/>
        <v>40.781948127271598</v>
      </c>
      <c r="AP56" s="69">
        <f t="shared" si="118"/>
        <v>72.967457264508241</v>
      </c>
      <c r="AQ56" s="69">
        <f t="shared" si="119"/>
        <v>113.74940539177985</v>
      </c>
      <c r="AS56" t="str">
        <f t="shared" si="143"/>
        <v>41 Administrative occupations</v>
      </c>
      <c r="AT56" s="18">
        <f t="shared" si="152"/>
        <v>13.346462919726815</v>
      </c>
      <c r="AU56" s="18">
        <f t="shared" si="152"/>
        <v>12.418238195990964</v>
      </c>
      <c r="AV56" s="18">
        <f t="shared" si="152"/>
        <v>12.782852661022892</v>
      </c>
      <c r="AW56" s="18">
        <f t="shared" si="152"/>
        <v>13.304157036192249</v>
      </c>
      <c r="AX56" s="18">
        <f t="shared" si="152"/>
        <v>13.317182911602105</v>
      </c>
      <c r="AZ56" s="68">
        <f t="shared" si="121"/>
        <v>34.215540057294646</v>
      </c>
      <c r="BA56" s="69">
        <f t="shared" si="122"/>
        <v>65.995150750257906</v>
      </c>
      <c r="BB56" s="69">
        <f t="shared" si="123"/>
        <v>100.21069080755254</v>
      </c>
      <c r="BD56" t="str">
        <f t="shared" si="144"/>
        <v>41 Administrative occupations</v>
      </c>
      <c r="BE56" s="18">
        <f t="shared" si="153"/>
        <v>11.140573479208838</v>
      </c>
      <c r="BF56" s="18">
        <f t="shared" si="153"/>
        <v>10.26114449792062</v>
      </c>
      <c r="BG56" s="18">
        <f t="shared" si="153"/>
        <v>10.974359780938165</v>
      </c>
      <c r="BH56" s="18">
        <f t="shared" si="153"/>
        <v>11.25036357160665</v>
      </c>
      <c r="BI56" s="18">
        <f t="shared" si="153"/>
        <v>10.357839888771455</v>
      </c>
      <c r="BK56" s="68">
        <f t="shared" si="125"/>
        <v>-1.9252455972553644</v>
      </c>
      <c r="BL56" s="69">
        <f t="shared" si="126"/>
        <v>45.041712536546505</v>
      </c>
      <c r="BM56" s="69">
        <f t="shared" si="127"/>
        <v>43.116466939291136</v>
      </c>
      <c r="BO56" t="str">
        <f t="shared" si="145"/>
        <v>41 Administrative occupations</v>
      </c>
      <c r="BP56" s="18">
        <f t="shared" si="154"/>
        <v>12.561661795281518</v>
      </c>
      <c r="BQ56" s="18">
        <f t="shared" si="154"/>
        <v>11.602672079652809</v>
      </c>
      <c r="BR56" s="18">
        <f t="shared" si="154"/>
        <v>12.816033496947762</v>
      </c>
      <c r="BS56" s="18">
        <f t="shared" si="154"/>
        <v>12.82695004034426</v>
      </c>
      <c r="BT56" s="18">
        <f t="shared" si="154"/>
        <v>11.505024343508381</v>
      </c>
      <c r="BV56" s="68">
        <f t="shared" si="129"/>
        <v>-37.823932662909037</v>
      </c>
      <c r="BW56" s="69">
        <f t="shared" si="130"/>
        <v>34.228005930400471</v>
      </c>
      <c r="BX56" s="69">
        <f t="shared" si="131"/>
        <v>-3.5959267325085658</v>
      </c>
      <c r="BZ56" t="str">
        <f t="shared" si="146"/>
        <v>41 Administrative occupations</v>
      </c>
      <c r="CA56" s="18">
        <f t="shared" si="155"/>
        <v>9.5676700800438468</v>
      </c>
      <c r="CB56" s="18">
        <f t="shared" si="155"/>
        <v>8.8604291758914648</v>
      </c>
      <c r="CC56" s="18">
        <f t="shared" si="155"/>
        <v>9.0623297752234482</v>
      </c>
      <c r="CD56" s="18">
        <f t="shared" si="155"/>
        <v>7.4821438057316225</v>
      </c>
      <c r="CE56" s="18">
        <f t="shared" si="155"/>
        <v>4.5506557656968107</v>
      </c>
      <c r="CG56" s="68">
        <f t="shared" si="133"/>
        <v>-70.030394991989581</v>
      </c>
      <c r="CH56" s="69">
        <f t="shared" si="134"/>
        <v>20.825383983098583</v>
      </c>
      <c r="CI56" s="69">
        <f t="shared" si="135"/>
        <v>-49.205011008890999</v>
      </c>
      <c r="CK56" t="str">
        <f t="shared" si="147"/>
        <v>41 Administrative occupations</v>
      </c>
      <c r="CL56" s="18">
        <f t="shared" si="156"/>
        <v>5.8239425197032313</v>
      </c>
      <c r="CM56" s="18">
        <f t="shared" si="156"/>
        <v>5.7607696085431526</v>
      </c>
      <c r="CN56" s="18">
        <f t="shared" si="156"/>
        <v>6.6978334600653557</v>
      </c>
      <c r="CO56" s="18">
        <f t="shared" si="156"/>
        <v>6.4278082830559757</v>
      </c>
      <c r="CP56" s="18">
        <f t="shared" si="156"/>
        <v>5.8362038289588103</v>
      </c>
      <c r="CR56" s="68">
        <f t="shared" si="137"/>
        <v>-57.120499016840029</v>
      </c>
      <c r="CS56" s="69">
        <f t="shared" si="138"/>
        <v>22.264185911141961</v>
      </c>
      <c r="CT56" s="69">
        <f t="shared" si="139"/>
        <v>-34.856313105698078</v>
      </c>
    </row>
    <row r="57" spans="1:98" x14ac:dyDescent="0.2">
      <c r="A57" t="str">
        <f t="shared" si="103"/>
        <v>42 Secretarial and related occupations</v>
      </c>
      <c r="B57" s="18">
        <f t="shared" si="148"/>
        <v>0.29875758522367862</v>
      </c>
      <c r="C57" s="18">
        <f t="shared" si="148"/>
        <v>0.28749581880086106</v>
      </c>
      <c r="D57" s="18">
        <f t="shared" si="148"/>
        <v>0.24537915870093985</v>
      </c>
      <c r="E57" s="18">
        <f t="shared" si="148"/>
        <v>0.33527219091852173</v>
      </c>
      <c r="F57" s="18">
        <f t="shared" si="148"/>
        <v>0.45549149651645005</v>
      </c>
      <c r="H57" s="68">
        <f t="shared" si="105"/>
        <v>239.35657600212878</v>
      </c>
      <c r="I57" s="69">
        <f t="shared" si="106"/>
        <v>145.12929769243186</v>
      </c>
      <c r="J57" s="69">
        <f t="shared" si="107"/>
        <v>384.48587369456061</v>
      </c>
      <c r="L57" t="str">
        <f t="shared" si="140"/>
        <v>42 Secretarial and related occupations</v>
      </c>
      <c r="M57" s="18">
        <f t="shared" si="149"/>
        <v>1.0899295727832996</v>
      </c>
      <c r="N57" s="18">
        <f t="shared" si="149"/>
        <v>0.95311236858648929</v>
      </c>
      <c r="O57" s="18">
        <f t="shared" si="149"/>
        <v>0.89822320127994448</v>
      </c>
      <c r="P57" s="18">
        <f t="shared" si="149"/>
        <v>1.1239011926713534</v>
      </c>
      <c r="Q57" s="18">
        <f t="shared" si="149"/>
        <v>1.0725853012447264</v>
      </c>
      <c r="S57" s="68">
        <f t="shared" si="109"/>
        <v>122.41017167417063</v>
      </c>
      <c r="T57" s="69">
        <f t="shared" si="110"/>
        <v>109.79673031473661</v>
      </c>
      <c r="U57" s="69">
        <f t="shared" si="111"/>
        <v>232.20690198890722</v>
      </c>
      <c r="W57" t="str">
        <f t="shared" si="141"/>
        <v>42 Secretarial and related occupations</v>
      </c>
      <c r="X57" s="18">
        <f t="shared" si="150"/>
        <v>1.9124405225711627</v>
      </c>
      <c r="Y57" s="18">
        <f t="shared" si="150"/>
        <v>1.6402779495031377</v>
      </c>
      <c r="Z57" s="18">
        <f t="shared" si="150"/>
        <v>1.5185523001120067</v>
      </c>
      <c r="AA57" s="18">
        <f t="shared" si="150"/>
        <v>1.8390710777073902</v>
      </c>
      <c r="AB57" s="18">
        <f t="shared" si="150"/>
        <v>2.0528955001737672</v>
      </c>
      <c r="AD57" s="68">
        <f t="shared" si="113"/>
        <v>76.311902269428501</v>
      </c>
      <c r="AE57" s="69">
        <f t="shared" si="114"/>
        <v>90.897782259824481</v>
      </c>
      <c r="AF57" s="69">
        <f t="shared" si="115"/>
        <v>167.20968452925297</v>
      </c>
      <c r="AH57" t="str">
        <f t="shared" si="142"/>
        <v>42 Secretarial and related occupations</v>
      </c>
      <c r="AI57" s="18">
        <f t="shared" si="151"/>
        <v>2.940675972735098</v>
      </c>
      <c r="AJ57" s="18">
        <f t="shared" si="151"/>
        <v>2.6948305968089339</v>
      </c>
      <c r="AK57" s="18">
        <f t="shared" si="151"/>
        <v>2.7284152894762044</v>
      </c>
      <c r="AL57" s="18">
        <f t="shared" si="151"/>
        <v>3.1532962146125372</v>
      </c>
      <c r="AM57" s="18">
        <f t="shared" si="151"/>
        <v>3.2262124505988874</v>
      </c>
      <c r="AO57" s="68">
        <f t="shared" si="117"/>
        <v>37.220015570738944</v>
      </c>
      <c r="AP57" s="69">
        <f t="shared" si="118"/>
        <v>75.185474907928793</v>
      </c>
      <c r="AQ57" s="69">
        <f t="shared" si="119"/>
        <v>112.40549047866774</v>
      </c>
      <c r="AS57" t="str">
        <f t="shared" si="143"/>
        <v>42 Secretarial and related occupations</v>
      </c>
      <c r="AT57" s="18">
        <f t="shared" si="152"/>
        <v>2.5576886968057795</v>
      </c>
      <c r="AU57" s="18">
        <f t="shared" si="152"/>
        <v>2.1038842487081202</v>
      </c>
      <c r="AV57" s="18">
        <f t="shared" si="152"/>
        <v>2.0419874215234612</v>
      </c>
      <c r="AW57" s="18">
        <f t="shared" si="152"/>
        <v>2.1172857951912172</v>
      </c>
      <c r="AX57" s="18">
        <f t="shared" si="152"/>
        <v>1.8406912870674457</v>
      </c>
      <c r="AZ57" s="68">
        <f t="shared" si="121"/>
        <v>16.130451789132781</v>
      </c>
      <c r="BA57" s="69">
        <f t="shared" si="122"/>
        <v>65.867806456638718</v>
      </c>
      <c r="BB57" s="69">
        <f t="shared" si="123"/>
        <v>81.998258245771481</v>
      </c>
      <c r="BD57" t="str">
        <f t="shared" si="144"/>
        <v>42 Secretarial and related occupations</v>
      </c>
      <c r="BE57" s="18">
        <f t="shared" si="153"/>
        <v>2.3871329425416956</v>
      </c>
      <c r="BF57" s="18">
        <f t="shared" si="153"/>
        <v>2.0103693542761416</v>
      </c>
      <c r="BG57" s="18">
        <f t="shared" si="153"/>
        <v>2.0975166354835135</v>
      </c>
      <c r="BH57" s="18">
        <f t="shared" si="153"/>
        <v>2.1985635002484125</v>
      </c>
      <c r="BI57" s="18">
        <f t="shared" si="153"/>
        <v>0.98483752556817561</v>
      </c>
      <c r="BK57" s="68">
        <f t="shared" si="125"/>
        <v>-51.210495880324899</v>
      </c>
      <c r="BL57" s="69">
        <f t="shared" si="126"/>
        <v>42.114527885483525</v>
      </c>
      <c r="BM57" s="69">
        <f t="shared" si="127"/>
        <v>-9.0959679948413754</v>
      </c>
      <c r="BO57" t="str">
        <f t="shared" si="145"/>
        <v>42 Secretarial and related occupations</v>
      </c>
      <c r="BP57" s="18">
        <f t="shared" si="154"/>
        <v>2.9798413482772306</v>
      </c>
      <c r="BQ57" s="18">
        <f t="shared" si="154"/>
        <v>2.406969194975038</v>
      </c>
      <c r="BR57" s="18">
        <f t="shared" si="154"/>
        <v>2.5415157876487493</v>
      </c>
      <c r="BS57" s="18">
        <f t="shared" si="154"/>
        <v>2.0837063922843311</v>
      </c>
      <c r="BT57" s="18">
        <f t="shared" si="154"/>
        <v>0.6720913043268697</v>
      </c>
      <c r="BV57" s="68">
        <f t="shared" si="129"/>
        <v>-81.684245834992296</v>
      </c>
      <c r="BW57" s="69">
        <f t="shared" si="130"/>
        <v>25.924081302187123</v>
      </c>
      <c r="BX57" s="69">
        <f t="shared" si="131"/>
        <v>-55.760164532805177</v>
      </c>
      <c r="BZ57" t="str">
        <f t="shared" si="146"/>
        <v>42 Secretarial and related occupations</v>
      </c>
      <c r="CA57" s="18">
        <f t="shared" si="155"/>
        <v>3.7638801958971699</v>
      </c>
      <c r="CB57" s="18">
        <f t="shared" si="155"/>
        <v>3.6849232714148799</v>
      </c>
      <c r="CC57" s="18">
        <f t="shared" si="155"/>
        <v>3.5072194848314004</v>
      </c>
      <c r="CD57" s="18">
        <f t="shared" si="155"/>
        <v>2.3961965908982821</v>
      </c>
      <c r="CE57" s="18">
        <f t="shared" si="155"/>
        <v>1.0897471463676462</v>
      </c>
      <c r="CG57" s="68">
        <f t="shared" si="133"/>
        <v>-81.455732143374561</v>
      </c>
      <c r="CH57" s="69">
        <f t="shared" si="134"/>
        <v>19.580718001472484</v>
      </c>
      <c r="CI57" s="69">
        <f t="shared" si="135"/>
        <v>-61.875014141902071</v>
      </c>
      <c r="CK57" t="str">
        <f t="shared" si="147"/>
        <v>42 Secretarial and related occupations</v>
      </c>
      <c r="CL57" s="18">
        <f t="shared" si="156"/>
        <v>2.3145024117257158</v>
      </c>
      <c r="CM57" s="18">
        <f t="shared" si="156"/>
        <v>2.5409798620766395</v>
      </c>
      <c r="CN57" s="18">
        <f t="shared" si="156"/>
        <v>2.797433341180072</v>
      </c>
      <c r="CO57" s="18">
        <f t="shared" si="156"/>
        <v>3.1973212677980909</v>
      </c>
      <c r="CP57" s="18">
        <f t="shared" si="156"/>
        <v>5.8483903934486738</v>
      </c>
      <c r="CR57" s="68">
        <f t="shared" si="137"/>
        <v>2.8798267985559072</v>
      </c>
      <c r="CS57" s="69">
        <f t="shared" si="138"/>
        <v>40.254675017434074</v>
      </c>
      <c r="CT57" s="69">
        <f t="shared" si="139"/>
        <v>43.134501815989978</v>
      </c>
    </row>
    <row r="58" spans="1:98" x14ac:dyDescent="0.2">
      <c r="A58" t="str">
        <f t="shared" si="103"/>
        <v>51 Skilled agricultural and related trades</v>
      </c>
      <c r="B58" s="18">
        <f t="shared" si="148"/>
        <v>0.12555588272482732</v>
      </c>
      <c r="C58" s="18">
        <f t="shared" si="148"/>
        <v>0.18288694720626208</v>
      </c>
      <c r="D58" s="18">
        <f t="shared" si="148"/>
        <v>0.10255816714709572</v>
      </c>
      <c r="E58" s="18">
        <f t="shared" si="148"/>
        <v>0.1084774846926783</v>
      </c>
      <c r="F58" s="18">
        <f t="shared" si="148"/>
        <v>0.14089023472644208</v>
      </c>
      <c r="H58" s="68">
        <f t="shared" si="105"/>
        <v>151.14486951973268</v>
      </c>
      <c r="I58" s="69">
        <f t="shared" si="106"/>
        <v>112.20842543940883</v>
      </c>
      <c r="J58" s="69">
        <f t="shared" si="107"/>
        <v>263.35329495914152</v>
      </c>
      <c r="L58" t="str">
        <f t="shared" si="140"/>
        <v>51 Skilled agricultural and related trades</v>
      </c>
      <c r="M58" s="18">
        <f t="shared" si="149"/>
        <v>0.20260843413041152</v>
      </c>
      <c r="N58" s="18">
        <f t="shared" si="149"/>
        <v>0.1769602556462346</v>
      </c>
      <c r="O58" s="18">
        <f t="shared" si="149"/>
        <v>0.14284661148521235</v>
      </c>
      <c r="P58" s="18">
        <f t="shared" si="149"/>
        <v>0.15390513249566695</v>
      </c>
      <c r="Q58" s="18">
        <f t="shared" si="149"/>
        <v>0.19024956429805256</v>
      </c>
      <c r="S58" s="68">
        <f t="shared" si="109"/>
        <v>148.06231997935711</v>
      </c>
      <c r="T58" s="69">
        <f t="shared" si="110"/>
        <v>108.56032922475818</v>
      </c>
      <c r="U58" s="69">
        <f t="shared" si="111"/>
        <v>256.62264920411531</v>
      </c>
      <c r="W58" t="str">
        <f t="shared" si="141"/>
        <v>51 Skilled agricultural and related trades</v>
      </c>
      <c r="X58" s="18">
        <f t="shared" si="150"/>
        <v>0.66057479300437727</v>
      </c>
      <c r="Y58" s="18">
        <f t="shared" si="150"/>
        <v>0.6195389052344219</v>
      </c>
      <c r="Z58" s="18">
        <f t="shared" si="150"/>
        <v>0.55485201278822349</v>
      </c>
      <c r="AA58" s="18">
        <f t="shared" si="150"/>
        <v>0.58622857643469228</v>
      </c>
      <c r="AB58" s="18">
        <f t="shared" si="150"/>
        <v>0.7384952280913748</v>
      </c>
      <c r="AD58" s="68">
        <f t="shared" si="113"/>
        <v>73.58614957744058</v>
      </c>
      <c r="AE58" s="69">
        <f t="shared" si="114"/>
        <v>92.928299107036125</v>
      </c>
      <c r="AF58" s="69">
        <f t="shared" si="115"/>
        <v>166.51444868447672</v>
      </c>
      <c r="AH58" t="str">
        <f t="shared" si="142"/>
        <v>51 Skilled agricultural and related trades</v>
      </c>
      <c r="AI58" s="18">
        <f t="shared" si="151"/>
        <v>1.0786237530399385</v>
      </c>
      <c r="AJ58" s="18">
        <f t="shared" si="151"/>
        <v>1.234641177462523</v>
      </c>
      <c r="AK58" s="18">
        <f t="shared" si="151"/>
        <v>1.0920647658633242</v>
      </c>
      <c r="AL58" s="18">
        <f t="shared" si="151"/>
        <v>1.236889379204609</v>
      </c>
      <c r="AM58" s="18">
        <f t="shared" si="151"/>
        <v>1.5885805783349189</v>
      </c>
      <c r="AO58" s="68">
        <f t="shared" si="117"/>
        <v>68.809090199636685</v>
      </c>
      <c r="AP58" s="69">
        <f t="shared" si="118"/>
        <v>98.929208042591355</v>
      </c>
      <c r="AQ58" s="69">
        <f t="shared" si="119"/>
        <v>167.73829824222804</v>
      </c>
      <c r="AS58" t="str">
        <f t="shared" si="143"/>
        <v>51 Skilled agricultural and related trades</v>
      </c>
      <c r="AT58" s="18">
        <f t="shared" si="152"/>
        <v>1.63440911208024</v>
      </c>
      <c r="AU58" s="18">
        <f t="shared" si="152"/>
        <v>1.6708388130324836</v>
      </c>
      <c r="AV58" s="18">
        <f t="shared" si="152"/>
        <v>1.5727652232563287</v>
      </c>
      <c r="AW58" s="18">
        <f t="shared" si="152"/>
        <v>1.5875291861173189</v>
      </c>
      <c r="AX58" s="18">
        <f t="shared" si="152"/>
        <v>1.899400342920273</v>
      </c>
      <c r="AZ58" s="68">
        <f t="shared" si="121"/>
        <v>55.586114832853298</v>
      </c>
      <c r="BA58" s="69">
        <f t="shared" si="122"/>
        <v>83.386956248314789</v>
      </c>
      <c r="BB58" s="69">
        <f t="shared" si="123"/>
        <v>138.97307108116809</v>
      </c>
      <c r="BD58" t="str">
        <f t="shared" si="144"/>
        <v>51 Skilled agricultural and related trades</v>
      </c>
      <c r="BE58" s="18">
        <f t="shared" si="153"/>
        <v>0.74975085281629128</v>
      </c>
      <c r="BF58" s="18">
        <f t="shared" si="153"/>
        <v>0.77790485294707323</v>
      </c>
      <c r="BG58" s="18">
        <f t="shared" si="153"/>
        <v>0.62522480006199055</v>
      </c>
      <c r="BH58" s="18">
        <f t="shared" si="153"/>
        <v>0.57660748167436471</v>
      </c>
      <c r="BI58" s="18">
        <f t="shared" si="153"/>
        <v>0.60711753621512854</v>
      </c>
      <c r="BK58" s="68">
        <f t="shared" si="125"/>
        <v>0.90293775911061724</v>
      </c>
      <c r="BL58" s="69">
        <f t="shared" si="126"/>
        <v>46.604597952162443</v>
      </c>
      <c r="BM58" s="69">
        <f t="shared" si="127"/>
        <v>47.507535711273057</v>
      </c>
      <c r="BO58" t="str">
        <f t="shared" si="145"/>
        <v>51 Skilled agricultural and related trades</v>
      </c>
      <c r="BP58" s="18">
        <f t="shared" si="154"/>
        <v>1.2447937334780657</v>
      </c>
      <c r="BQ58" s="18">
        <f t="shared" si="154"/>
        <v>1.30511728632004</v>
      </c>
      <c r="BR58" s="18">
        <f t="shared" si="154"/>
        <v>1.0280810666109199</v>
      </c>
      <c r="BS58" s="18">
        <f t="shared" si="154"/>
        <v>1.0276536264750893</v>
      </c>
      <c r="BT58" s="18">
        <f t="shared" si="154"/>
        <v>1.1639435600931924</v>
      </c>
      <c r="BV58" s="68">
        <f t="shared" si="129"/>
        <v>-21.585947014204994</v>
      </c>
      <c r="BW58" s="69">
        <f t="shared" si="130"/>
        <v>45.005570904787028</v>
      </c>
      <c r="BX58" s="69">
        <f t="shared" si="131"/>
        <v>23.419623890582038</v>
      </c>
      <c r="BZ58" t="str">
        <f t="shared" si="146"/>
        <v>51 Skilled agricultural and related trades</v>
      </c>
      <c r="CA58" s="18">
        <f t="shared" si="155"/>
        <v>1.5025191100073907</v>
      </c>
      <c r="CB58" s="18">
        <f t="shared" si="155"/>
        <v>1.3400092226021232</v>
      </c>
      <c r="CC58" s="18">
        <f t="shared" si="155"/>
        <v>1.2788992081576902</v>
      </c>
      <c r="CD58" s="18">
        <f t="shared" si="155"/>
        <v>1.3694979291627158</v>
      </c>
      <c r="CE58" s="18">
        <f t="shared" si="155"/>
        <v>2.2723375609670438</v>
      </c>
      <c r="CG58" s="68">
        <f t="shared" si="133"/>
        <v>6.0433466550178627</v>
      </c>
      <c r="CH58" s="69">
        <f t="shared" si="134"/>
        <v>45.579175042617457</v>
      </c>
      <c r="CI58" s="69">
        <f t="shared" si="135"/>
        <v>51.622521697635328</v>
      </c>
      <c r="CK58" t="str">
        <f t="shared" si="147"/>
        <v>51 Skilled agricultural and related trades</v>
      </c>
      <c r="CL58" s="18">
        <f t="shared" si="156"/>
        <v>2.5946617479692375</v>
      </c>
      <c r="CM58" s="18">
        <f t="shared" si="156"/>
        <v>2.5762042147451329</v>
      </c>
      <c r="CN58" s="18">
        <f t="shared" si="156"/>
        <v>2.4141155332408033</v>
      </c>
      <c r="CO58" s="18">
        <f t="shared" si="156"/>
        <v>2.8293922852439044</v>
      </c>
      <c r="CP58" s="18">
        <f t="shared" si="156"/>
        <v>2.7418697996961163</v>
      </c>
      <c r="CR58" s="68">
        <f t="shared" si="137"/>
        <v>-44.108933902034266</v>
      </c>
      <c r="CS58" s="69">
        <f t="shared" si="138"/>
        <v>32.468523072197733</v>
      </c>
      <c r="CT58" s="69">
        <f t="shared" si="139"/>
        <v>-11.640410829836528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0.24378261360812714</v>
      </c>
      <c r="C59" s="18">
        <f t="shared" si="148"/>
        <v>0.214092699033198</v>
      </c>
      <c r="D59" s="18">
        <f t="shared" si="148"/>
        <v>0.19495701877357696</v>
      </c>
      <c r="E59" s="18">
        <f t="shared" si="148"/>
        <v>0.19854577044068314</v>
      </c>
      <c r="F59" s="18">
        <f t="shared" si="148"/>
        <v>0.19643892899740625</v>
      </c>
      <c r="H59" s="68">
        <f t="shared" si="105"/>
        <v>84.205397411600629</v>
      </c>
      <c r="I59" s="69">
        <f t="shared" si="106"/>
        <v>73.897909761994285</v>
      </c>
      <c r="J59" s="69">
        <f t="shared" si="107"/>
        <v>158.10330717359491</v>
      </c>
      <c r="L59" t="str">
        <f t="shared" si="140"/>
        <v>52 Skilled metal, electrical and electronic trades</v>
      </c>
      <c r="M59" s="18">
        <f t="shared" si="149"/>
        <v>0.8170305225696064</v>
      </c>
      <c r="N59" s="18">
        <f t="shared" si="149"/>
        <v>0.76059602669094228</v>
      </c>
      <c r="O59" s="18">
        <f t="shared" si="149"/>
        <v>0.60893095075896453</v>
      </c>
      <c r="P59" s="18">
        <f t="shared" si="149"/>
        <v>0.75900030541208352</v>
      </c>
      <c r="Q59" s="18">
        <f t="shared" si="149"/>
        <v>0.79454096913023575</v>
      </c>
      <c r="S59" s="68">
        <f t="shared" si="109"/>
        <v>143.02744430740123</v>
      </c>
      <c r="T59" s="69">
        <f t="shared" si="110"/>
        <v>101.46805573941124</v>
      </c>
      <c r="U59" s="69">
        <f t="shared" si="111"/>
        <v>244.49550004681248</v>
      </c>
      <c r="W59" t="str">
        <f t="shared" si="141"/>
        <v>52 Skilled metal, electrical and electronic trades</v>
      </c>
      <c r="X59" s="18">
        <f t="shared" si="150"/>
        <v>1.076383499208273</v>
      </c>
      <c r="Y59" s="18">
        <f t="shared" si="150"/>
        <v>1.0446539914480182</v>
      </c>
      <c r="Z59" s="18">
        <f t="shared" si="150"/>
        <v>0.86214713867159809</v>
      </c>
      <c r="AA59" s="18">
        <f t="shared" si="150"/>
        <v>0.99398299742860141</v>
      </c>
      <c r="AB59" s="18">
        <f t="shared" si="150"/>
        <v>1.0951878567789404</v>
      </c>
      <c r="AD59" s="68">
        <f t="shared" si="113"/>
        <v>65.673013136920076</v>
      </c>
      <c r="AE59" s="69">
        <f t="shared" si="114"/>
        <v>71.876845415633852</v>
      </c>
      <c r="AF59" s="69">
        <f t="shared" si="115"/>
        <v>137.54985855255393</v>
      </c>
      <c r="AH59" t="str">
        <f t="shared" si="142"/>
        <v>52 Skilled metal, electrical and electronic trades</v>
      </c>
      <c r="AI59" s="18">
        <f t="shared" si="151"/>
        <v>1.2807525257915542</v>
      </c>
      <c r="AJ59" s="18">
        <f t="shared" si="151"/>
        <v>1.342267991823918</v>
      </c>
      <c r="AK59" s="18">
        <f t="shared" si="151"/>
        <v>1.2465742753362909</v>
      </c>
      <c r="AL59" s="18">
        <f t="shared" si="151"/>
        <v>1.4756682361278533</v>
      </c>
      <c r="AM59" s="18">
        <f t="shared" si="151"/>
        <v>1.7540210834850172</v>
      </c>
      <c r="AO59" s="68">
        <f t="shared" si="117"/>
        <v>63.287005574552616</v>
      </c>
      <c r="AP59" s="69">
        <f t="shared" si="118"/>
        <v>65.509994661411426</v>
      </c>
      <c r="AQ59" s="69">
        <f t="shared" si="119"/>
        <v>128.79700023596405</v>
      </c>
      <c r="AS59" t="str">
        <f t="shared" si="143"/>
        <v>52 Skilled metal, electrical and electronic trades</v>
      </c>
      <c r="AT59" s="18">
        <f t="shared" si="152"/>
        <v>5.8254381915505453</v>
      </c>
      <c r="AU59" s="18">
        <f t="shared" si="152"/>
        <v>5.5787917789051376</v>
      </c>
      <c r="AV59" s="18">
        <f t="shared" si="152"/>
        <v>4.8795173795302089</v>
      </c>
      <c r="AW59" s="18">
        <f t="shared" si="152"/>
        <v>5.1724472019843146</v>
      </c>
      <c r="AX59" s="18">
        <f t="shared" si="152"/>
        <v>5.2752418878049525</v>
      </c>
      <c r="AZ59" s="68">
        <f t="shared" si="121"/>
        <v>39.278387694573176</v>
      </c>
      <c r="BA59" s="69">
        <f t="shared" si="122"/>
        <v>59.22946405389434</v>
      </c>
      <c r="BB59" s="69">
        <f t="shared" si="123"/>
        <v>98.50785174846753</v>
      </c>
      <c r="BD59" t="str">
        <f t="shared" si="144"/>
        <v>52 Skilled metal, electrical and electronic trades</v>
      </c>
      <c r="BE59" s="18">
        <f t="shared" si="153"/>
        <v>7.6635504864417596</v>
      </c>
      <c r="BF59" s="18">
        <f t="shared" si="153"/>
        <v>7.5099913570334742</v>
      </c>
      <c r="BG59" s="18">
        <f t="shared" si="153"/>
        <v>6.711463346815667</v>
      </c>
      <c r="BH59" s="18">
        <f t="shared" si="153"/>
        <v>6.3893541231731508</v>
      </c>
      <c r="BI59" s="18">
        <f t="shared" si="153"/>
        <v>5.5770861851147293</v>
      </c>
      <c r="BK59" s="68">
        <f t="shared" si="125"/>
        <v>-13.650989962367808</v>
      </c>
      <c r="BL59" s="69">
        <f t="shared" si="126"/>
        <v>30.812755825027079</v>
      </c>
      <c r="BM59" s="69">
        <f t="shared" si="127"/>
        <v>17.161765862659273</v>
      </c>
      <c r="BO59" t="str">
        <f t="shared" si="145"/>
        <v>52 Skilled metal, electrical and electronic trades</v>
      </c>
      <c r="BP59" s="18">
        <f t="shared" si="154"/>
        <v>4.4148210671147305</v>
      </c>
      <c r="BQ59" s="18">
        <f t="shared" si="154"/>
        <v>4.3540174263579683</v>
      </c>
      <c r="BR59" s="18">
        <f t="shared" si="154"/>
        <v>3.7160303700048885</v>
      </c>
      <c r="BS59" s="18">
        <f t="shared" si="154"/>
        <v>3.7654157220691551</v>
      </c>
      <c r="BT59" s="18">
        <f t="shared" si="154"/>
        <v>3.5494975436193994</v>
      </c>
      <c r="BV59" s="68">
        <f t="shared" si="129"/>
        <v>-33.842822796780645</v>
      </c>
      <c r="BW59" s="69">
        <f t="shared" si="130"/>
        <v>28.620654269432517</v>
      </c>
      <c r="BX59" s="69">
        <f t="shared" si="131"/>
        <v>-5.2221685273481242</v>
      </c>
      <c r="BZ59" t="str">
        <f t="shared" si="146"/>
        <v>52 Skilled metal, electrical and electronic trades</v>
      </c>
      <c r="CA59" s="18">
        <f t="shared" si="155"/>
        <v>3.4747882059517186</v>
      </c>
      <c r="CB59" s="18">
        <f t="shared" si="155"/>
        <v>3.2893874129760263</v>
      </c>
      <c r="CC59" s="18">
        <f t="shared" si="155"/>
        <v>3.0999232574200617</v>
      </c>
      <c r="CD59" s="18">
        <f t="shared" si="155"/>
        <v>3.3076917834198096</v>
      </c>
      <c r="CE59" s="18">
        <f t="shared" si="155"/>
        <v>3.0499874147545634</v>
      </c>
      <c r="CG59" s="68">
        <f t="shared" si="133"/>
        <v>-41.278924485365884</v>
      </c>
      <c r="CH59" s="69">
        <f t="shared" si="134"/>
        <v>28.922804170195331</v>
      </c>
      <c r="CI59" s="69">
        <f t="shared" si="135"/>
        <v>-12.356120315170555</v>
      </c>
      <c r="CK59" t="str">
        <f t="shared" si="147"/>
        <v>52 Skilled metal, electrical and electronic trades</v>
      </c>
      <c r="CL59" s="18">
        <f t="shared" si="156"/>
        <v>3.3400044065447636</v>
      </c>
      <c r="CM59" s="18">
        <f t="shared" si="156"/>
        <v>3.7035999726368072</v>
      </c>
      <c r="CN59" s="18">
        <f t="shared" si="156"/>
        <v>3.5330026726868065</v>
      </c>
      <c r="CO59" s="18">
        <f t="shared" si="156"/>
        <v>3.9775669476949389</v>
      </c>
      <c r="CP59" s="18">
        <f t="shared" si="156"/>
        <v>4.2143669750704289</v>
      </c>
      <c r="CR59" s="68">
        <f t="shared" si="137"/>
        <v>-41.299473016068895</v>
      </c>
      <c r="CS59" s="69">
        <f t="shared" si="138"/>
        <v>29.11474132899265</v>
      </c>
      <c r="CT59" s="69">
        <f t="shared" si="139"/>
        <v>-12.184731687076244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0.15360075046271479</v>
      </c>
      <c r="C60" s="18">
        <f t="shared" si="148"/>
        <v>8.7401572538182204E-2</v>
      </c>
      <c r="D60" s="18">
        <f t="shared" si="148"/>
        <v>5.75668978174547E-2</v>
      </c>
      <c r="E60" s="18">
        <f t="shared" si="148"/>
        <v>7.6988984686717929E-2</v>
      </c>
      <c r="F60" s="18">
        <f t="shared" si="148"/>
        <v>6.0175772744188824E-2</v>
      </c>
      <c r="H60" s="68">
        <f t="shared" si="105"/>
        <v>91.100805688419882</v>
      </c>
      <c r="I60" s="69">
        <f t="shared" si="106"/>
        <v>90.566264856320174</v>
      </c>
      <c r="J60" s="69">
        <f t="shared" si="107"/>
        <v>181.66707054474006</v>
      </c>
      <c r="L60" t="str">
        <f t="shared" si="140"/>
        <v>53 Skilled construction and building trades</v>
      </c>
      <c r="M60" s="18">
        <f t="shared" si="149"/>
        <v>0.37627043820662792</v>
      </c>
      <c r="N60" s="18">
        <f t="shared" si="149"/>
        <v>0.30019490667752424</v>
      </c>
      <c r="O60" s="18">
        <f t="shared" si="149"/>
        <v>0.22337735594878688</v>
      </c>
      <c r="P60" s="18">
        <f t="shared" si="149"/>
        <v>0.24899639716162997</v>
      </c>
      <c r="Q60" s="18">
        <f t="shared" si="149"/>
        <v>0.22573120905904553</v>
      </c>
      <c r="S60" s="68">
        <f t="shared" si="109"/>
        <v>88.217298111010223</v>
      </c>
      <c r="T60" s="69">
        <f t="shared" si="110"/>
        <v>93.31037474756269</v>
      </c>
      <c r="U60" s="69">
        <f t="shared" si="111"/>
        <v>181.52767285857291</v>
      </c>
      <c r="W60" t="str">
        <f t="shared" si="141"/>
        <v>53 Skilled construction and building trades</v>
      </c>
      <c r="X60" s="18">
        <f t="shared" si="150"/>
        <v>0.64680132584476491</v>
      </c>
      <c r="Y60" s="18">
        <f t="shared" si="150"/>
        <v>0.56578099858462072</v>
      </c>
      <c r="Z60" s="18">
        <f t="shared" si="150"/>
        <v>0.46275142713670775</v>
      </c>
      <c r="AA60" s="18">
        <f t="shared" si="150"/>
        <v>0.50225699624474929</v>
      </c>
      <c r="AB60" s="18">
        <f t="shared" si="150"/>
        <v>0.51620529360490996</v>
      </c>
      <c r="AD60" s="68">
        <f t="shared" si="113"/>
        <v>45.485338678801241</v>
      </c>
      <c r="AE60" s="69">
        <f t="shared" si="114"/>
        <v>71.791257721141562</v>
      </c>
      <c r="AF60" s="69">
        <f t="shared" si="115"/>
        <v>117.27659639994282</v>
      </c>
      <c r="AH60" t="str">
        <f t="shared" si="142"/>
        <v>53 Skilled construction and building trades</v>
      </c>
      <c r="AI60" s="18">
        <f t="shared" si="151"/>
        <v>1.205521574661524</v>
      </c>
      <c r="AJ60" s="18">
        <f t="shared" si="151"/>
        <v>1.3107683144179079</v>
      </c>
      <c r="AK60" s="18">
        <f t="shared" si="151"/>
        <v>1.1263359848225134</v>
      </c>
      <c r="AL60" s="18">
        <f t="shared" si="151"/>
        <v>1.3610375653282041</v>
      </c>
      <c r="AM60" s="18">
        <f t="shared" si="151"/>
        <v>1.5466818988908595</v>
      </c>
      <c r="AO60" s="68">
        <f t="shared" si="117"/>
        <v>59.355853033449669</v>
      </c>
      <c r="AP60" s="69">
        <f t="shared" si="118"/>
        <v>79.76820860222476</v>
      </c>
      <c r="AQ60" s="69">
        <f t="shared" si="119"/>
        <v>139.12406163567442</v>
      </c>
      <c r="AS60" t="str">
        <f t="shared" si="143"/>
        <v>53 Skilled construction and building trades</v>
      </c>
      <c r="AT60" s="18">
        <f t="shared" si="152"/>
        <v>2.1619008207207551</v>
      </c>
      <c r="AU60" s="18">
        <f t="shared" si="152"/>
        <v>1.9452440527945383</v>
      </c>
      <c r="AV60" s="18">
        <f t="shared" si="152"/>
        <v>1.6702448492277704</v>
      </c>
      <c r="AW60" s="18">
        <f t="shared" si="152"/>
        <v>1.8511773463002528</v>
      </c>
      <c r="AX60" s="18">
        <f t="shared" si="152"/>
        <v>1.8030735510168854</v>
      </c>
      <c r="AZ60" s="68">
        <f t="shared" si="121"/>
        <v>39.07578605953087</v>
      </c>
      <c r="BA60" s="69">
        <f t="shared" si="122"/>
        <v>70.623186649797319</v>
      </c>
      <c r="BB60" s="69">
        <f t="shared" si="123"/>
        <v>109.69897270932817</v>
      </c>
      <c r="BD60" t="str">
        <f t="shared" si="144"/>
        <v>53 Skilled construction and building trades</v>
      </c>
      <c r="BE60" s="18">
        <f t="shared" si="153"/>
        <v>5.9688268480239097</v>
      </c>
      <c r="BF60" s="18">
        <f t="shared" si="153"/>
        <v>5.53819323198476</v>
      </c>
      <c r="BG60" s="18">
        <f t="shared" si="153"/>
        <v>4.6006042156703479</v>
      </c>
      <c r="BH60" s="18">
        <f t="shared" si="153"/>
        <v>4.2454713023791983</v>
      </c>
      <c r="BI60" s="18">
        <f t="shared" si="153"/>
        <v>3.519265974982607</v>
      </c>
      <c r="BK60" s="68">
        <f t="shared" si="125"/>
        <v>-20.511473328707055</v>
      </c>
      <c r="BL60" s="69">
        <f t="shared" si="126"/>
        <v>32.334732468666587</v>
      </c>
      <c r="BM60" s="69">
        <f t="shared" si="127"/>
        <v>11.823259139959534</v>
      </c>
      <c r="BO60" t="str">
        <f t="shared" si="145"/>
        <v>53 Skilled construction and building trades</v>
      </c>
      <c r="BP60" s="18">
        <f t="shared" si="154"/>
        <v>5.0516204477925246</v>
      </c>
      <c r="BQ60" s="18">
        <f t="shared" si="154"/>
        <v>5.1599411680754326</v>
      </c>
      <c r="BR60" s="18">
        <f t="shared" si="154"/>
        <v>4.3109601064912368</v>
      </c>
      <c r="BS60" s="18">
        <f t="shared" si="154"/>
        <v>4.7465862180014744</v>
      </c>
      <c r="BT60" s="18">
        <f t="shared" si="154"/>
        <v>5.1157769082120321</v>
      </c>
      <c r="BV60" s="68">
        <f t="shared" si="129"/>
        <v>-17.808494684347025</v>
      </c>
      <c r="BW60" s="69">
        <f t="shared" si="130"/>
        <v>39.059527408749545</v>
      </c>
      <c r="BX60" s="69">
        <f t="shared" si="131"/>
        <v>21.251032724402521</v>
      </c>
      <c r="BZ60" t="str">
        <f t="shared" si="146"/>
        <v>53 Skilled construction and building trades</v>
      </c>
      <c r="CA60" s="18">
        <f t="shared" si="155"/>
        <v>4.0739833159924288</v>
      </c>
      <c r="CB60" s="18">
        <f t="shared" si="155"/>
        <v>3.75509514158164</v>
      </c>
      <c r="CC60" s="18">
        <f t="shared" si="155"/>
        <v>3.3980626893607639</v>
      </c>
      <c r="CD60" s="18">
        <f t="shared" si="155"/>
        <v>3.813682747359378</v>
      </c>
      <c r="CE60" s="18">
        <f t="shared" si="155"/>
        <v>4.5879509872492532</v>
      </c>
      <c r="CG60" s="68">
        <f t="shared" si="133"/>
        <v>-19.418698139806693</v>
      </c>
      <c r="CH60" s="69">
        <f t="shared" si="134"/>
        <v>36.475865542500472</v>
      </c>
      <c r="CI60" s="69">
        <f t="shared" si="135"/>
        <v>17.057167402693775</v>
      </c>
      <c r="CK60" t="str">
        <f t="shared" si="147"/>
        <v>53 Skilled construction and building trades</v>
      </c>
      <c r="CL60" s="18">
        <f t="shared" si="156"/>
        <v>5.4650985704084976</v>
      </c>
      <c r="CM60" s="18">
        <f t="shared" si="156"/>
        <v>5.4005157183814552</v>
      </c>
      <c r="CN60" s="18">
        <f t="shared" si="156"/>
        <v>4.7918163191887579</v>
      </c>
      <c r="CO60" s="18">
        <f t="shared" si="156"/>
        <v>4.5219880790016118</v>
      </c>
      <c r="CP60" s="18">
        <f t="shared" si="156"/>
        <v>2.0106643830307922</v>
      </c>
      <c r="CR60" s="68">
        <f t="shared" si="137"/>
        <v>-79.351284587689449</v>
      </c>
      <c r="CS60" s="69">
        <f t="shared" si="138"/>
        <v>19.421398527656041</v>
      </c>
      <c r="CT60" s="69">
        <f t="shared" si="139"/>
        <v>-59.929886060033411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0.7500266878077424</v>
      </c>
      <c r="C61" s="18">
        <f t="shared" si="148"/>
        <v>0.49885361692128094</v>
      </c>
      <c r="D61" s="18">
        <f t="shared" si="148"/>
        <v>0.45770003893272798</v>
      </c>
      <c r="E61" s="18">
        <f t="shared" si="148"/>
        <v>0.5792526248561144</v>
      </c>
      <c r="F61" s="18">
        <f t="shared" si="148"/>
        <v>0.63362764480774125</v>
      </c>
      <c r="H61" s="68">
        <f t="shared" si="105"/>
        <v>153.08525090786034</v>
      </c>
      <c r="I61" s="69">
        <f t="shared" si="106"/>
        <v>106.91387906364503</v>
      </c>
      <c r="J61" s="69">
        <f t="shared" si="107"/>
        <v>259.99912997150534</v>
      </c>
      <c r="L61" t="str">
        <f t="shared" si="140"/>
        <v>54 Textiles, printing and other skilled trades</v>
      </c>
      <c r="M61" s="18">
        <f t="shared" si="149"/>
        <v>0.76567912214414946</v>
      </c>
      <c r="N61" s="18">
        <f t="shared" si="149"/>
        <v>0.6442266273878301</v>
      </c>
      <c r="O61" s="18">
        <f t="shared" si="149"/>
        <v>0.67890769037669452</v>
      </c>
      <c r="P61" s="18">
        <f t="shared" si="149"/>
        <v>0.73693620901255941</v>
      </c>
      <c r="Q61" s="18">
        <f t="shared" si="149"/>
        <v>0.80824292522132979</v>
      </c>
      <c r="S61" s="68">
        <f t="shared" si="109"/>
        <v>121.7370455403311</v>
      </c>
      <c r="T61" s="69">
        <f t="shared" si="110"/>
        <v>100.01808545142153</v>
      </c>
      <c r="U61" s="69">
        <f t="shared" si="111"/>
        <v>221.75513099175257</v>
      </c>
      <c r="W61" t="str">
        <f t="shared" si="141"/>
        <v>54 Textiles, printing and other skilled trades</v>
      </c>
      <c r="X61" s="18">
        <f t="shared" si="150"/>
        <v>0.96582022890848351</v>
      </c>
      <c r="Y61" s="18">
        <f t="shared" si="150"/>
        <v>0.76813095538782361</v>
      </c>
      <c r="Z61" s="18">
        <f t="shared" si="150"/>
        <v>0.74738358783434955</v>
      </c>
      <c r="AA61" s="18">
        <f t="shared" si="150"/>
        <v>0.87486244658219769</v>
      </c>
      <c r="AB61" s="18">
        <f t="shared" si="150"/>
        <v>0.92549267190389639</v>
      </c>
      <c r="AD61" s="68">
        <f t="shared" si="113"/>
        <v>61.500536710113941</v>
      </c>
      <c r="AE61" s="69">
        <f t="shared" si="114"/>
        <v>74.720457806953078</v>
      </c>
      <c r="AF61" s="69">
        <f t="shared" si="115"/>
        <v>136.22099451706703</v>
      </c>
      <c r="AH61" t="str">
        <f t="shared" si="142"/>
        <v>54 Textiles, printing and other skilled trades</v>
      </c>
      <c r="AI61" s="18">
        <f t="shared" si="151"/>
        <v>1.1889606802388488</v>
      </c>
      <c r="AJ61" s="18">
        <f t="shared" si="151"/>
        <v>1.0846965196322709</v>
      </c>
      <c r="AK61" s="18">
        <f t="shared" si="151"/>
        <v>1.0525617908524569</v>
      </c>
      <c r="AL61" s="18">
        <f t="shared" si="151"/>
        <v>1.1665804251677296</v>
      </c>
      <c r="AM61" s="18">
        <f t="shared" si="151"/>
        <v>1.3119582488178678</v>
      </c>
      <c r="AO61" s="68">
        <f t="shared" si="117"/>
        <v>44.646320240616724</v>
      </c>
      <c r="AP61" s="69">
        <f t="shared" si="118"/>
        <v>70.214080518838344</v>
      </c>
      <c r="AQ61" s="69">
        <f t="shared" si="119"/>
        <v>114.86040075945505</v>
      </c>
      <c r="AS61" t="str">
        <f t="shared" si="143"/>
        <v>54 Textiles, printing and other skilled trades</v>
      </c>
      <c r="AT61" s="18">
        <f t="shared" si="152"/>
        <v>1.4468488027852253</v>
      </c>
      <c r="AU61" s="18">
        <f t="shared" si="152"/>
        <v>1.132970218239334</v>
      </c>
      <c r="AV61" s="18">
        <f t="shared" si="152"/>
        <v>1.0401190761230128</v>
      </c>
      <c r="AW61" s="18">
        <f t="shared" si="152"/>
        <v>1.1663132370227947</v>
      </c>
      <c r="AX61" s="18">
        <f t="shared" si="152"/>
        <v>1.1942622373326031</v>
      </c>
      <c r="AZ61" s="68">
        <f t="shared" si="121"/>
        <v>47.922711852910226</v>
      </c>
      <c r="BA61" s="69">
        <f t="shared" si="122"/>
        <v>68.065437853802905</v>
      </c>
      <c r="BB61" s="69">
        <f t="shared" si="123"/>
        <v>115.98814970671314</v>
      </c>
      <c r="BD61" t="str">
        <f t="shared" si="144"/>
        <v>54 Textiles, printing and other skilled trades</v>
      </c>
      <c r="BE61" s="18">
        <f t="shared" si="153"/>
        <v>2.4178170973904396</v>
      </c>
      <c r="BF61" s="18">
        <f t="shared" si="153"/>
        <v>2.0603144509789999</v>
      </c>
      <c r="BG61" s="18">
        <f t="shared" si="153"/>
        <v>1.9478653130409962</v>
      </c>
      <c r="BH61" s="18">
        <f t="shared" si="153"/>
        <v>2.157050807633591</v>
      </c>
      <c r="BI61" s="18">
        <f t="shared" si="153"/>
        <v>2.1665928742042038</v>
      </c>
      <c r="BK61" s="68">
        <f t="shared" si="125"/>
        <v>15.58077875069325</v>
      </c>
      <c r="BL61" s="69">
        <f t="shared" si="126"/>
        <v>43.971236118018403</v>
      </c>
      <c r="BM61" s="69">
        <f t="shared" si="127"/>
        <v>59.552014868711659</v>
      </c>
      <c r="BO61" t="str">
        <f t="shared" si="145"/>
        <v>54 Textiles, printing and other skilled trades</v>
      </c>
      <c r="BP61" s="18">
        <f t="shared" si="154"/>
        <v>2.7423985889386131</v>
      </c>
      <c r="BQ61" s="18">
        <f t="shared" si="154"/>
        <v>2.2529035635613295</v>
      </c>
      <c r="BR61" s="18">
        <f t="shared" si="154"/>
        <v>2.2281484462680914</v>
      </c>
      <c r="BS61" s="18">
        <f t="shared" si="154"/>
        <v>2.2185783444409202</v>
      </c>
      <c r="BT61" s="18">
        <f t="shared" si="154"/>
        <v>2.1780712618601048</v>
      </c>
      <c r="BV61" s="68">
        <f t="shared" si="129"/>
        <v>-32.295535959790236</v>
      </c>
      <c r="BW61" s="69">
        <f t="shared" si="130"/>
        <v>31.822518801816273</v>
      </c>
      <c r="BX61" s="69">
        <f t="shared" si="131"/>
        <v>-0.47301715797396493</v>
      </c>
      <c r="BZ61" t="str">
        <f t="shared" si="146"/>
        <v>54 Textiles, printing and other skilled trades</v>
      </c>
      <c r="CA61" s="18">
        <f t="shared" si="155"/>
        <v>3.110963914301335</v>
      </c>
      <c r="CB61" s="18">
        <f t="shared" si="155"/>
        <v>2.7227840370138043</v>
      </c>
      <c r="CC61" s="18">
        <f t="shared" si="155"/>
        <v>2.853635411996212</v>
      </c>
      <c r="CD61" s="18">
        <f t="shared" si="155"/>
        <v>3.0695342979793301</v>
      </c>
      <c r="CE61" s="18">
        <f t="shared" si="155"/>
        <v>3.2248082767969186</v>
      </c>
      <c r="CG61" s="68">
        <f t="shared" si="133"/>
        <v>-32.554603741389947</v>
      </c>
      <c r="CH61" s="69">
        <f t="shared" si="134"/>
        <v>29.595093981686411</v>
      </c>
      <c r="CI61" s="69">
        <f t="shared" si="135"/>
        <v>-2.9595097597035358</v>
      </c>
      <c r="CK61" t="str">
        <f t="shared" si="147"/>
        <v>54 Textiles, printing and other skilled trades</v>
      </c>
      <c r="CL61" s="18">
        <f t="shared" si="156"/>
        <v>3.7573744255752239</v>
      </c>
      <c r="CM61" s="18">
        <f t="shared" si="156"/>
        <v>3.4624328278120222</v>
      </c>
      <c r="CN61" s="18">
        <f t="shared" si="156"/>
        <v>3.6137543261716565</v>
      </c>
      <c r="CO61" s="18">
        <f t="shared" si="156"/>
        <v>3.1451307392178864</v>
      </c>
      <c r="CP61" s="18">
        <f t="shared" si="156"/>
        <v>2.9036346580414776</v>
      </c>
      <c r="CR61" s="68">
        <f t="shared" si="137"/>
        <v>-60.459972864704049</v>
      </c>
      <c r="CS61" s="69">
        <f t="shared" si="138"/>
        <v>20.409743851851442</v>
      </c>
      <c r="CT61" s="69">
        <f t="shared" si="139"/>
        <v>-40.050229012852597</v>
      </c>
    </row>
    <row r="62" spans="1:98" x14ac:dyDescent="0.2">
      <c r="A62" t="str">
        <f t="shared" si="103"/>
        <v>61 Caring personal service occupations</v>
      </c>
      <c r="B62" s="18">
        <f t="shared" si="148"/>
        <v>0.39655538117101691</v>
      </c>
      <c r="C62" s="18">
        <f t="shared" si="148"/>
        <v>0.37949293085259478</v>
      </c>
      <c r="D62" s="18">
        <f t="shared" si="148"/>
        <v>0.32106871832573886</v>
      </c>
      <c r="E62" s="18">
        <f t="shared" si="148"/>
        <v>0.40412305772706564</v>
      </c>
      <c r="F62" s="18">
        <f t="shared" si="148"/>
        <v>0.45606641691313293</v>
      </c>
      <c r="H62" s="68">
        <f t="shared" si="105"/>
        <v>159.683148429776</v>
      </c>
      <c r="I62" s="69">
        <f t="shared" si="106"/>
        <v>117.44224796551292</v>
      </c>
      <c r="J62" s="69">
        <f t="shared" si="107"/>
        <v>277.12539639528893</v>
      </c>
      <c r="L62" t="str">
        <f t="shared" si="140"/>
        <v>61 Caring personal service occupations</v>
      </c>
      <c r="M62" s="18">
        <f t="shared" si="149"/>
        <v>2.8373637344434326</v>
      </c>
      <c r="N62" s="18">
        <f t="shared" si="149"/>
        <v>2.9844698294436758</v>
      </c>
      <c r="O62" s="18">
        <f t="shared" si="149"/>
        <v>2.5377249680906617</v>
      </c>
      <c r="P62" s="18">
        <f t="shared" si="149"/>
        <v>3.1132013169251875</v>
      </c>
      <c r="Q62" s="18">
        <f t="shared" si="149"/>
        <v>3.5758980963161298</v>
      </c>
      <c r="S62" s="68">
        <f t="shared" si="109"/>
        <v>162.45065105922274</v>
      </c>
      <c r="T62" s="69">
        <f t="shared" si="110"/>
        <v>121.99700831781841</v>
      </c>
      <c r="U62" s="69">
        <f t="shared" si="111"/>
        <v>284.44765937704113</v>
      </c>
      <c r="W62" t="str">
        <f t="shared" si="141"/>
        <v>61 Caring personal service occupations</v>
      </c>
      <c r="X62" s="18">
        <f t="shared" si="150"/>
        <v>4.7117101846740397</v>
      </c>
      <c r="Y62" s="18">
        <f t="shared" si="150"/>
        <v>4.7775147315644331</v>
      </c>
      <c r="Z62" s="18">
        <f t="shared" si="150"/>
        <v>4.0777129711011604</v>
      </c>
      <c r="AA62" s="18">
        <f t="shared" si="150"/>
        <v>4.5254040711309997</v>
      </c>
      <c r="AB62" s="18">
        <f t="shared" si="150"/>
        <v>4.4891824285586921</v>
      </c>
      <c r="AD62" s="68">
        <f t="shared" si="113"/>
        <v>43.580395080208902</v>
      </c>
      <c r="AE62" s="69">
        <f t="shared" si="114"/>
        <v>84.856185974411574</v>
      </c>
      <c r="AF62" s="69">
        <f t="shared" si="115"/>
        <v>128.43658105462049</v>
      </c>
      <c r="AH62" t="str">
        <f t="shared" si="142"/>
        <v>61 Caring personal service occupations</v>
      </c>
      <c r="AI62" s="18">
        <f t="shared" si="151"/>
        <v>13.691223046447801</v>
      </c>
      <c r="AJ62" s="18">
        <f t="shared" si="151"/>
        <v>13.540139739605273</v>
      </c>
      <c r="AK62" s="18">
        <f t="shared" si="151"/>
        <v>12.028477981343718</v>
      </c>
      <c r="AL62" s="18">
        <f t="shared" si="151"/>
        <v>11.942298955963162</v>
      </c>
      <c r="AM62" s="18">
        <f t="shared" si="151"/>
        <v>10.561997400665415</v>
      </c>
      <c r="AO62" s="68">
        <f t="shared" si="117"/>
        <v>1.8991015146724486</v>
      </c>
      <c r="AP62" s="69">
        <f t="shared" si="118"/>
        <v>61.419553921022441</v>
      </c>
      <c r="AQ62" s="69">
        <f t="shared" si="119"/>
        <v>63.318655435694879</v>
      </c>
      <c r="AS62" t="str">
        <f t="shared" si="143"/>
        <v>61 Caring personal service occupations</v>
      </c>
      <c r="AT62" s="18">
        <f t="shared" si="152"/>
        <v>7.9286975154988202</v>
      </c>
      <c r="AU62" s="18">
        <f t="shared" si="152"/>
        <v>7.927629739444483</v>
      </c>
      <c r="AV62" s="18">
        <f t="shared" si="152"/>
        <v>6.8441922155193975</v>
      </c>
      <c r="AW62" s="18">
        <f t="shared" si="152"/>
        <v>6.7312786591779448</v>
      </c>
      <c r="AX62" s="18">
        <f t="shared" si="152"/>
        <v>6.0255244394499332</v>
      </c>
      <c r="AZ62" s="68">
        <f t="shared" si="121"/>
        <v>13.42032198956408</v>
      </c>
      <c r="BA62" s="69">
        <f t="shared" si="122"/>
        <v>67.062646149622864</v>
      </c>
      <c r="BB62" s="69">
        <f t="shared" si="123"/>
        <v>80.482968139186937</v>
      </c>
      <c r="BD62" t="str">
        <f t="shared" si="144"/>
        <v>61 Caring personal service occupations</v>
      </c>
      <c r="BE62" s="18">
        <f t="shared" si="153"/>
        <v>12.464823440945707</v>
      </c>
      <c r="BF62" s="18">
        <f t="shared" si="153"/>
        <v>13.254189932635507</v>
      </c>
      <c r="BG62" s="18">
        <f t="shared" si="153"/>
        <v>12.620204086826664</v>
      </c>
      <c r="BH62" s="18">
        <f t="shared" si="153"/>
        <v>14.249777827721275</v>
      </c>
      <c r="BI62" s="18">
        <f t="shared" si="153"/>
        <v>16.540190481674966</v>
      </c>
      <c r="BK62" s="68">
        <f t="shared" si="125"/>
        <v>36.188789059821538</v>
      </c>
      <c r="BL62" s="69">
        <f t="shared" si="126"/>
        <v>66.400597417287884</v>
      </c>
      <c r="BM62" s="69">
        <f t="shared" si="127"/>
        <v>102.58938647710943</v>
      </c>
      <c r="BO62" t="str">
        <f t="shared" si="145"/>
        <v>61 Caring personal service occupations</v>
      </c>
      <c r="BP62" s="18">
        <f t="shared" si="154"/>
        <v>9.8266726604607904</v>
      </c>
      <c r="BQ62" s="18">
        <f t="shared" si="154"/>
        <v>9.9274779564952471</v>
      </c>
      <c r="BR62" s="18">
        <f t="shared" si="154"/>
        <v>9.8378059437466927</v>
      </c>
      <c r="BS62" s="18">
        <f t="shared" si="154"/>
        <v>9.554685365859477</v>
      </c>
      <c r="BT62" s="18">
        <f t="shared" si="154"/>
        <v>9.2356959428785252</v>
      </c>
      <c r="BV62" s="68">
        <f t="shared" si="129"/>
        <v>-34.977941238004142</v>
      </c>
      <c r="BW62" s="69">
        <f t="shared" si="130"/>
        <v>40.717364627385535</v>
      </c>
      <c r="BX62" s="69">
        <f t="shared" si="131"/>
        <v>5.7394233893813951</v>
      </c>
      <c r="BZ62" t="str">
        <f t="shared" si="146"/>
        <v>61 Caring personal service occupations</v>
      </c>
      <c r="CA62" s="18">
        <f t="shared" si="155"/>
        <v>3.9958122726390926</v>
      </c>
      <c r="CB62" s="18">
        <f t="shared" si="155"/>
        <v>2.5773423245081735</v>
      </c>
      <c r="CC62" s="18">
        <f t="shared" si="155"/>
        <v>2.286871223294789</v>
      </c>
      <c r="CD62" s="18">
        <f t="shared" si="155"/>
        <v>1.7639455758570404</v>
      </c>
      <c r="CE62" s="18">
        <f t="shared" si="155"/>
        <v>1.8903706447539212</v>
      </c>
      <c r="CG62" s="68">
        <f t="shared" si="133"/>
        <v>-50.665338639834786</v>
      </c>
      <c r="CH62" s="69">
        <f t="shared" si="134"/>
        <v>20.629735631661113</v>
      </c>
      <c r="CI62" s="69">
        <f t="shared" si="135"/>
        <v>-30.035603008173677</v>
      </c>
      <c r="CK62" t="str">
        <f t="shared" si="147"/>
        <v>61 Caring personal service occupations</v>
      </c>
      <c r="CL62" s="18">
        <f t="shared" si="156"/>
        <v>1.5202719257994224</v>
      </c>
      <c r="CM62" s="18">
        <f t="shared" si="156"/>
        <v>1.5971249978376654</v>
      </c>
      <c r="CN62" s="18">
        <f t="shared" si="156"/>
        <v>1.6272674505824363</v>
      </c>
      <c r="CO62" s="18">
        <f t="shared" si="156"/>
        <v>2.1178413184228995</v>
      </c>
      <c r="CP62" s="18">
        <f t="shared" si="156"/>
        <v>2.8119640203017151</v>
      </c>
      <c r="CR62" s="68">
        <f t="shared" si="137"/>
        <v>-14.963683826641194</v>
      </c>
      <c r="CS62" s="69">
        <f t="shared" si="138"/>
        <v>29.814066535480215</v>
      </c>
      <c r="CT62" s="69">
        <f t="shared" si="139"/>
        <v>14.850382708839025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0.21631407921129669</v>
      </c>
      <c r="C63" s="18">
        <f t="shared" si="148"/>
        <v>0.26708943337035529</v>
      </c>
      <c r="D63" s="18">
        <f t="shared" si="148"/>
        <v>0.28680225545751004</v>
      </c>
      <c r="E63" s="18">
        <f t="shared" si="148"/>
        <v>0.33499884632719329</v>
      </c>
      <c r="F63" s="18">
        <f t="shared" si="148"/>
        <v>0.41115945445722513</v>
      </c>
      <c r="H63" s="68">
        <f t="shared" si="105"/>
        <v>162.08453052597199</v>
      </c>
      <c r="I63" s="69">
        <f t="shared" si="106"/>
        <v>114.32367968924152</v>
      </c>
      <c r="J63" s="69">
        <f t="shared" si="107"/>
        <v>276.4082102152135</v>
      </c>
      <c r="L63" t="str">
        <f t="shared" si="140"/>
        <v>62 Leisure, travel and related personal service occupations</v>
      </c>
      <c r="M63" s="18">
        <f t="shared" si="149"/>
        <v>0.50664271204563294</v>
      </c>
      <c r="N63" s="18">
        <f t="shared" si="149"/>
        <v>0.5342066247387548</v>
      </c>
      <c r="O63" s="18">
        <f t="shared" si="149"/>
        <v>0.41936498219162849</v>
      </c>
      <c r="P63" s="18">
        <f t="shared" si="149"/>
        <v>0.41228918816022547</v>
      </c>
      <c r="Q63" s="18">
        <f t="shared" si="149"/>
        <v>0.45633239174205986</v>
      </c>
      <c r="S63" s="68">
        <f t="shared" si="109"/>
        <v>102.67314517719693</v>
      </c>
      <c r="T63" s="69">
        <f t="shared" si="110"/>
        <v>87.017256897163065</v>
      </c>
      <c r="U63" s="69">
        <f t="shared" si="111"/>
        <v>189.69040207435998</v>
      </c>
      <c r="W63" t="str">
        <f t="shared" si="141"/>
        <v>62 Leisure, travel and related personal service occupations</v>
      </c>
      <c r="X63" s="18">
        <f t="shared" si="150"/>
        <v>1.0582598014757334</v>
      </c>
      <c r="Y63" s="18">
        <f t="shared" si="150"/>
        <v>1.2448406518345789</v>
      </c>
      <c r="Z63" s="18">
        <f t="shared" si="150"/>
        <v>1.0379438710311635</v>
      </c>
      <c r="AA63" s="18">
        <f t="shared" si="150"/>
        <v>1.1349667917908719</v>
      </c>
      <c r="AB63" s="18">
        <f t="shared" si="150"/>
        <v>1.3175982857727004</v>
      </c>
      <c r="AD63" s="68">
        <f t="shared" si="113"/>
        <v>65.55934315665391</v>
      </c>
      <c r="AE63" s="69">
        <f t="shared" si="114"/>
        <v>82.48935192495675</v>
      </c>
      <c r="AF63" s="69">
        <f t="shared" si="115"/>
        <v>148.04869508161065</v>
      </c>
      <c r="AH63" t="str">
        <f t="shared" si="142"/>
        <v>62 Leisure, travel and related personal service occupations</v>
      </c>
      <c r="AI63" s="18">
        <f t="shared" si="151"/>
        <v>2.0386040323212371</v>
      </c>
      <c r="AJ63" s="18">
        <f t="shared" si="151"/>
        <v>2.7841610029933741</v>
      </c>
      <c r="AK63" s="18">
        <f t="shared" si="151"/>
        <v>2.4356483204213566</v>
      </c>
      <c r="AL63" s="18">
        <f t="shared" si="151"/>
        <v>2.5311948773390123</v>
      </c>
      <c r="AM63" s="18">
        <f t="shared" si="151"/>
        <v>2.8806525032999231</v>
      </c>
      <c r="AO63" s="68">
        <f t="shared" si="117"/>
        <v>37.249656605623933</v>
      </c>
      <c r="AP63" s="69">
        <f t="shared" si="118"/>
        <v>72.714828068215269</v>
      </c>
      <c r="AQ63" s="69">
        <f t="shared" si="119"/>
        <v>109.96448467383919</v>
      </c>
      <c r="AS63" t="str">
        <f t="shared" si="143"/>
        <v>62 Leisure, travel and related personal service occupations</v>
      </c>
      <c r="AT63" s="18">
        <f t="shared" si="152"/>
        <v>2.5627372608185919</v>
      </c>
      <c r="AU63" s="18">
        <f t="shared" si="152"/>
        <v>3.3721596728129009</v>
      </c>
      <c r="AV63" s="18">
        <f t="shared" si="152"/>
        <v>3.155291886873087</v>
      </c>
      <c r="AW63" s="18">
        <f t="shared" si="152"/>
        <v>3.0809638090270748</v>
      </c>
      <c r="AX63" s="18">
        <f t="shared" si="152"/>
        <v>3.4555048798787813</v>
      </c>
      <c r="AZ63" s="68">
        <f t="shared" si="121"/>
        <v>41.088037123951203</v>
      </c>
      <c r="BA63" s="69">
        <f t="shared" si="122"/>
        <v>73.35007267803492</v>
      </c>
      <c r="BB63" s="69">
        <f t="shared" si="123"/>
        <v>114.43810980198612</v>
      </c>
      <c r="BD63" t="str">
        <f t="shared" si="144"/>
        <v>62 Leisure, travel and related personal service occupations</v>
      </c>
      <c r="BE63" s="18">
        <f t="shared" si="153"/>
        <v>2.5766353059106137</v>
      </c>
      <c r="BF63" s="18">
        <f t="shared" si="153"/>
        <v>2.8157966187131773</v>
      </c>
      <c r="BG63" s="18">
        <f t="shared" si="153"/>
        <v>2.6029407012598078</v>
      </c>
      <c r="BH63" s="18">
        <f t="shared" si="153"/>
        <v>2.2788592330576658</v>
      </c>
      <c r="BI63" s="18">
        <f t="shared" si="153"/>
        <v>1.8804706115391125</v>
      </c>
      <c r="BK63" s="68">
        <f t="shared" si="125"/>
        <v>-24.929465867261911</v>
      </c>
      <c r="BL63" s="69">
        <f t="shared" si="126"/>
        <v>37.164069652050777</v>
      </c>
      <c r="BM63" s="69">
        <f t="shared" si="127"/>
        <v>12.234603784788863</v>
      </c>
      <c r="BO63" t="str">
        <f t="shared" si="145"/>
        <v>62 Leisure, travel and related personal service occupations</v>
      </c>
      <c r="BP63" s="18">
        <f t="shared" si="154"/>
        <v>2.7223008394051726</v>
      </c>
      <c r="BQ63" s="18">
        <f t="shared" si="154"/>
        <v>2.9739541978875281</v>
      </c>
      <c r="BR63" s="18">
        <f t="shared" si="154"/>
        <v>2.9589368346040721</v>
      </c>
      <c r="BS63" s="18">
        <f t="shared" si="154"/>
        <v>2.4946221835903062</v>
      </c>
      <c r="BT63" s="18">
        <f t="shared" si="154"/>
        <v>2.3756018759522961</v>
      </c>
      <c r="BV63" s="68">
        <f t="shared" si="129"/>
        <v>-44.393276437330805</v>
      </c>
      <c r="BW63" s="69">
        <f t="shared" si="130"/>
        <v>33.393665883274487</v>
      </c>
      <c r="BX63" s="69">
        <f t="shared" si="131"/>
        <v>-10.999610554056314</v>
      </c>
      <c r="BZ63" t="str">
        <f t="shared" si="146"/>
        <v>62 Leisure, travel and related personal service occupations</v>
      </c>
      <c r="CA63" s="18">
        <f t="shared" si="155"/>
        <v>2.5049466741804203</v>
      </c>
      <c r="CB63" s="18">
        <f t="shared" si="155"/>
        <v>3.1712385630401423</v>
      </c>
      <c r="CC63" s="18">
        <f t="shared" si="155"/>
        <v>3.0469543277262199</v>
      </c>
      <c r="CD63" s="18">
        <f t="shared" si="155"/>
        <v>2.7388764346084828</v>
      </c>
      <c r="CE63" s="18">
        <f t="shared" si="155"/>
        <v>2.7433171647742696</v>
      </c>
      <c r="CG63" s="68">
        <f t="shared" si="133"/>
        <v>-46.265034677813048</v>
      </c>
      <c r="CH63" s="69">
        <f t="shared" si="134"/>
        <v>28.750174522378291</v>
      </c>
      <c r="CI63" s="69">
        <f t="shared" si="135"/>
        <v>-17.514860155434757</v>
      </c>
      <c r="CK63" t="str">
        <f t="shared" si="147"/>
        <v>62 Leisure, travel and related personal service occupations</v>
      </c>
      <c r="CL63" s="18">
        <f t="shared" si="156"/>
        <v>2.675886294809291</v>
      </c>
      <c r="CM63" s="18">
        <f t="shared" si="156"/>
        <v>2.7677504855374435</v>
      </c>
      <c r="CN63" s="18">
        <f t="shared" si="156"/>
        <v>2.8353857595000052</v>
      </c>
      <c r="CO63" s="18">
        <f t="shared" si="156"/>
        <v>2.2078537893990595</v>
      </c>
      <c r="CP63" s="18">
        <f t="shared" si="156"/>
        <v>1.9371186252483008</v>
      </c>
      <c r="CR63" s="68">
        <f t="shared" si="137"/>
        <v>-66.380002322049876</v>
      </c>
      <c r="CS63" s="69">
        <f t="shared" si="138"/>
        <v>19.11079534476897</v>
      </c>
      <c r="CT63" s="69">
        <f t="shared" si="139"/>
        <v>-47.269206977280902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1.7084531095454707E-2</v>
      </c>
      <c r="C64" s="18">
        <f t="shared" si="148"/>
        <v>1.3919692326768617E-2</v>
      </c>
      <c r="D64" s="18">
        <f t="shared" si="148"/>
        <v>1.4100910465202546E-2</v>
      </c>
      <c r="E64" s="18">
        <f t="shared" si="148"/>
        <v>1.3362348484346738E-2</v>
      </c>
      <c r="F64" s="18">
        <f t="shared" si="148"/>
        <v>1.5591924256541925E-2</v>
      </c>
      <c r="H64" s="68">
        <f t="shared" si="105"/>
        <v>102.14650180285479</v>
      </c>
      <c r="I64" s="69">
        <f t="shared" si="106"/>
        <v>91.176339626920083</v>
      </c>
      <c r="J64" s="69">
        <f t="shared" si="107"/>
        <v>193.32284142977485</v>
      </c>
      <c r="L64" t="str">
        <f t="shared" si="140"/>
        <v>63 Community and civil enforcement occupations</v>
      </c>
      <c r="M64" s="18">
        <f t="shared" si="149"/>
        <v>4.280433123814055E-2</v>
      </c>
      <c r="N64" s="18">
        <f t="shared" si="149"/>
        <v>3.095078095521522E-2</v>
      </c>
      <c r="O64" s="18">
        <f t="shared" si="149"/>
        <v>3.5992373371883137E-2</v>
      </c>
      <c r="P64" s="18">
        <f t="shared" si="149"/>
        <v>2.7461218028400479E-2</v>
      </c>
      <c r="Q64" s="18">
        <f t="shared" si="149"/>
        <v>3.0240915688190054E-2</v>
      </c>
      <c r="S64" s="68">
        <f t="shared" si="109"/>
        <v>56.491778049183004</v>
      </c>
      <c r="T64" s="69">
        <f t="shared" si="110"/>
        <v>72.158281699552106</v>
      </c>
      <c r="U64" s="69">
        <f t="shared" si="111"/>
        <v>128.65005974873515</v>
      </c>
      <c r="W64" t="str">
        <f t="shared" si="141"/>
        <v>63 Community and civil enforcement occupations</v>
      </c>
      <c r="X64" s="18">
        <f t="shared" si="150"/>
        <v>8.6025051850169398E-2</v>
      </c>
      <c r="Y64" s="18">
        <f t="shared" si="150"/>
        <v>8.1561721427913819E-2</v>
      </c>
      <c r="Z64" s="18">
        <f t="shared" si="150"/>
        <v>8.5206118945109863E-2</v>
      </c>
      <c r="AA64" s="18">
        <f t="shared" si="150"/>
        <v>8.4048192052620749E-2</v>
      </c>
      <c r="AB64" s="18">
        <f t="shared" si="150"/>
        <v>9.6541828922012643E-2</v>
      </c>
      <c r="AD64" s="68">
        <f t="shared" si="113"/>
        <v>47.771023122383852</v>
      </c>
      <c r="AE64" s="69">
        <f t="shared" si="114"/>
        <v>79.207306799222266</v>
      </c>
      <c r="AF64" s="69">
        <f t="shared" si="115"/>
        <v>126.97832992160612</v>
      </c>
      <c r="AH64" t="str">
        <f t="shared" si="142"/>
        <v>63 Community and civil enforcement occupations</v>
      </c>
      <c r="AI64" s="18">
        <f t="shared" si="151"/>
        <v>8.0983573317355118E-2</v>
      </c>
      <c r="AJ64" s="18">
        <f t="shared" si="151"/>
        <v>7.7853627005877848E-2</v>
      </c>
      <c r="AK64" s="18">
        <f t="shared" si="151"/>
        <v>0.10066718091620806</v>
      </c>
      <c r="AL64" s="18">
        <f t="shared" si="151"/>
        <v>8.3139535281974625E-2</v>
      </c>
      <c r="AM64" s="18">
        <f t="shared" si="151"/>
        <v>0.10091099734093545</v>
      </c>
      <c r="AO64" s="68">
        <f t="shared" si="117"/>
        <v>16.328349871840427</v>
      </c>
      <c r="AP64" s="69">
        <f t="shared" si="118"/>
        <v>59.109510788743933</v>
      </c>
      <c r="AQ64" s="69">
        <f t="shared" si="119"/>
        <v>75.437860660584349</v>
      </c>
      <c r="AS64" t="str">
        <f t="shared" si="143"/>
        <v>63 Community and civil enforcement occupations</v>
      </c>
      <c r="AT64" s="18">
        <f t="shared" si="152"/>
        <v>8.3029182815648445E-2</v>
      </c>
      <c r="AU64" s="18">
        <f t="shared" si="152"/>
        <v>6.916082190367015E-2</v>
      </c>
      <c r="AV64" s="18">
        <f t="shared" si="152"/>
        <v>7.9202084023014652E-2</v>
      </c>
      <c r="AW64" s="18">
        <f t="shared" si="152"/>
        <v>5.643696429573173E-2</v>
      </c>
      <c r="AX64" s="18">
        <f t="shared" si="152"/>
        <v>5.5240757556906779E-2</v>
      </c>
      <c r="AZ64" s="68">
        <f t="shared" si="121"/>
        <v>-10.14520905671383</v>
      </c>
      <c r="BA64" s="69">
        <f t="shared" si="122"/>
        <v>50.892815377780707</v>
      </c>
      <c r="BB64" s="69">
        <f t="shared" si="123"/>
        <v>40.747606321066883</v>
      </c>
      <c r="BD64" t="str">
        <f t="shared" si="144"/>
        <v>63 Community and civil enforcement occupations</v>
      </c>
      <c r="BE64" s="18">
        <f t="shared" si="153"/>
        <v>8.7142885390482927E-2</v>
      </c>
      <c r="BF64" s="18">
        <f t="shared" si="153"/>
        <v>6.1514732853617235E-2</v>
      </c>
      <c r="BG64" s="18">
        <f t="shared" si="153"/>
        <v>8.5120432689454573E-2</v>
      </c>
      <c r="BH64" s="18">
        <f t="shared" si="153"/>
        <v>5.273963709819602E-2</v>
      </c>
      <c r="BI64" s="18">
        <f t="shared" si="153"/>
        <v>5.8439909077363753E-2</v>
      </c>
      <c r="BK64" s="68">
        <f t="shared" si="125"/>
        <v>-28.658384632190874</v>
      </c>
      <c r="BL64" s="69">
        <f t="shared" si="126"/>
        <v>24.342172178749273</v>
      </c>
      <c r="BM64" s="69">
        <f t="shared" si="127"/>
        <v>-4.3162124534416018</v>
      </c>
      <c r="BO64" t="str">
        <f t="shared" si="145"/>
        <v>63 Community and civil enforcement occupations</v>
      </c>
      <c r="BP64" s="18">
        <f t="shared" si="154"/>
        <v>0.11999225466589362</v>
      </c>
      <c r="BQ64" s="18">
        <f t="shared" si="154"/>
        <v>0.10208701716174032</v>
      </c>
      <c r="BR64" s="18">
        <f t="shared" si="154"/>
        <v>0.13093077236811379</v>
      </c>
      <c r="BS64" s="18">
        <f t="shared" si="154"/>
        <v>9.6476572311300884E-2</v>
      </c>
      <c r="BT64" s="18">
        <f t="shared" si="154"/>
        <v>0.11247686837864658</v>
      </c>
      <c r="BV64" s="68">
        <f t="shared" si="129"/>
        <v>-40.50084096468504</v>
      </c>
      <c r="BW64" s="69">
        <f t="shared" si="130"/>
        <v>27.436189605678095</v>
      </c>
      <c r="BX64" s="69">
        <f t="shared" si="131"/>
        <v>-13.064651359006943</v>
      </c>
      <c r="BZ64" t="str">
        <f t="shared" si="146"/>
        <v>63 Community and civil enforcement occupations</v>
      </c>
      <c r="CA64" s="18">
        <f t="shared" si="155"/>
        <v>0.15194007108673543</v>
      </c>
      <c r="CB64" s="18">
        <f t="shared" si="155"/>
        <v>0.13720186991895594</v>
      </c>
      <c r="CC64" s="18">
        <f t="shared" si="155"/>
        <v>0.18700663536596424</v>
      </c>
      <c r="CD64" s="18">
        <f t="shared" si="155"/>
        <v>0.14767879515070942</v>
      </c>
      <c r="CE64" s="18">
        <f t="shared" si="155"/>
        <v>0.18618147401018334</v>
      </c>
      <c r="CG64" s="68">
        <f t="shared" si="133"/>
        <v>-40.580862378926838</v>
      </c>
      <c r="CH64" s="69">
        <f t="shared" si="134"/>
        <v>26.558370647756785</v>
      </c>
      <c r="CI64" s="69">
        <f t="shared" si="135"/>
        <v>-14.022491731170058</v>
      </c>
      <c r="CK64" t="str">
        <f t="shared" si="147"/>
        <v>63 Community and civil enforcement occupations</v>
      </c>
      <c r="CL64" s="18">
        <f t="shared" si="156"/>
        <v>0.13070095161654113</v>
      </c>
      <c r="CM64" s="18">
        <f t="shared" si="156"/>
        <v>9.8818455574814432E-2</v>
      </c>
      <c r="CN64" s="18">
        <f t="shared" si="156"/>
        <v>0.14591328125739222</v>
      </c>
      <c r="CO64" s="18">
        <f t="shared" si="156"/>
        <v>8.0510418020359908E-2</v>
      </c>
      <c r="CP64" s="18">
        <f t="shared" si="156"/>
        <v>8.1993365042237712E-2</v>
      </c>
      <c r="CR64" s="68">
        <f t="shared" si="137"/>
        <v>-72.347302512231494</v>
      </c>
      <c r="CS64" s="69">
        <f t="shared" si="138"/>
        <v>12.342973612487363</v>
      </c>
      <c r="CT64" s="69">
        <f t="shared" si="139"/>
        <v>-60.004328899744117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1.3439781925256264</v>
      </c>
      <c r="C65" s="18">
        <f t="shared" si="157"/>
        <v>1.1068155436045115</v>
      </c>
      <c r="D65" s="18">
        <f t="shared" si="157"/>
        <v>1.0020867953588373</v>
      </c>
      <c r="E65" s="18">
        <f t="shared" si="157"/>
        <v>1.0653137581585392</v>
      </c>
      <c r="F65" s="18">
        <f t="shared" si="157"/>
        <v>1.0606641887007211</v>
      </c>
      <c r="H65" s="68">
        <f t="shared" si="105"/>
        <v>93.502346287169971</v>
      </c>
      <c r="I65" s="69">
        <f t="shared" si="106"/>
        <v>82.17177777961038</v>
      </c>
      <c r="J65" s="69">
        <f t="shared" si="107"/>
        <v>175.67412406678037</v>
      </c>
      <c r="L65" t="str">
        <f t="shared" si="140"/>
        <v>71 Sales occupations</v>
      </c>
      <c r="M65" s="18">
        <f t="shared" ref="M65:Q70" si="158">M28/M$35*100</f>
        <v>2.2239112296846919</v>
      </c>
      <c r="N65" s="18">
        <f t="shared" si="158"/>
        <v>2.097354735945578</v>
      </c>
      <c r="O65" s="18">
        <f t="shared" si="158"/>
        <v>1.8557789114974632</v>
      </c>
      <c r="P65" s="18">
        <f t="shared" si="158"/>
        <v>2.1108685384953385</v>
      </c>
      <c r="Q65" s="18">
        <f t="shared" si="158"/>
        <v>2.3419219422489097</v>
      </c>
      <c r="S65" s="68">
        <f t="shared" si="109"/>
        <v>135.04621036006986</v>
      </c>
      <c r="T65" s="69">
        <f t="shared" si="110"/>
        <v>94.67871993664798</v>
      </c>
      <c r="U65" s="69">
        <f t="shared" si="111"/>
        <v>229.72493029671784</v>
      </c>
      <c r="W65" t="str">
        <f t="shared" si="141"/>
        <v>71 Sales occupations</v>
      </c>
      <c r="X65" s="18">
        <f t="shared" ref="X65:AB70" si="159">X28/X$35*100</f>
        <v>4.309960319874417</v>
      </c>
      <c r="Y65" s="18">
        <f t="shared" si="159"/>
        <v>4.2184843578191638</v>
      </c>
      <c r="Z65" s="18">
        <f t="shared" si="159"/>
        <v>3.904826535185852</v>
      </c>
      <c r="AA65" s="18">
        <f t="shared" si="159"/>
        <v>4.211681172505104</v>
      </c>
      <c r="AB65" s="18">
        <f t="shared" si="159"/>
        <v>4.577752875761945</v>
      </c>
      <c r="AD65" s="68">
        <f t="shared" si="113"/>
        <v>52.895653872019174</v>
      </c>
      <c r="AE65" s="69">
        <f t="shared" si="114"/>
        <v>71.466548442396814</v>
      </c>
      <c r="AF65" s="69">
        <f t="shared" si="115"/>
        <v>124.362202314416</v>
      </c>
      <c r="AH65" t="str">
        <f t="shared" si="142"/>
        <v>71 Sales occupations</v>
      </c>
      <c r="AI65" s="18">
        <f t="shared" ref="AI65:AM70" si="160">AI28/AI$35*100</f>
        <v>4.8193909024150878</v>
      </c>
      <c r="AJ65" s="18">
        <f t="shared" si="160"/>
        <v>4.799148874819644</v>
      </c>
      <c r="AK65" s="18">
        <f t="shared" si="160"/>
        <v>4.7332176382480382</v>
      </c>
      <c r="AL65" s="18">
        <f t="shared" si="160"/>
        <v>5.1496714904039678</v>
      </c>
      <c r="AM65" s="18">
        <f t="shared" si="160"/>
        <v>5.6641492927492294</v>
      </c>
      <c r="AO65" s="68">
        <f t="shared" si="117"/>
        <v>38.871521408829594</v>
      </c>
      <c r="AP65" s="69">
        <f t="shared" si="118"/>
        <v>67.685132390861298</v>
      </c>
      <c r="AQ65" s="69">
        <f t="shared" si="119"/>
        <v>106.55665379969088</v>
      </c>
      <c r="AS65" t="str">
        <f t="shared" si="143"/>
        <v>71 Sales occupations</v>
      </c>
      <c r="AT65" s="18">
        <f t="shared" ref="AT65:AX70" si="161">AT28/AT$35*100</f>
        <v>4.3170227063653046</v>
      </c>
      <c r="AU65" s="18">
        <f t="shared" si="161"/>
        <v>4.1349391801558646</v>
      </c>
      <c r="AV65" s="18">
        <f t="shared" si="161"/>
        <v>3.7050215002901199</v>
      </c>
      <c r="AW65" s="18">
        <f t="shared" si="161"/>
        <v>3.607468865051755</v>
      </c>
      <c r="AX65" s="18">
        <f t="shared" si="161"/>
        <v>3.7097480533706615</v>
      </c>
      <c r="AZ65" s="68">
        <f t="shared" si="121"/>
        <v>28.994711229762771</v>
      </c>
      <c r="BA65" s="69">
        <f t="shared" si="122"/>
        <v>54.678628592825341</v>
      </c>
      <c r="BB65" s="69">
        <f t="shared" si="123"/>
        <v>83.673339822588105</v>
      </c>
      <c r="BD65" t="str">
        <f t="shared" si="144"/>
        <v>71 Sales occupations</v>
      </c>
      <c r="BE65" s="18">
        <f t="shared" ref="BE65:BI70" si="162">BE28/BE$35*100</f>
        <v>8.1731060106641262</v>
      </c>
      <c r="BF65" s="18">
        <f t="shared" si="162"/>
        <v>8.168961005341032</v>
      </c>
      <c r="BG65" s="18">
        <f t="shared" si="162"/>
        <v>7.9480882330228528</v>
      </c>
      <c r="BH65" s="18">
        <f t="shared" si="162"/>
        <v>8.1432493533424068</v>
      </c>
      <c r="BI65" s="18">
        <f t="shared" si="162"/>
        <v>8.1721055684841986</v>
      </c>
      <c r="BK65" s="68">
        <f t="shared" si="125"/>
        <v>6.8411412442389103</v>
      </c>
      <c r="BL65" s="69">
        <f t="shared" si="126"/>
        <v>46.43398870783605</v>
      </c>
      <c r="BM65" s="69">
        <f t="shared" si="127"/>
        <v>53.275129952074963</v>
      </c>
      <c r="BO65" t="str">
        <f t="shared" si="145"/>
        <v>71 Sales occupations</v>
      </c>
      <c r="BP65" s="18">
        <f t="shared" ref="BP65:BT70" si="163">BP28/BP$35*100</f>
        <v>8.6165111528203582</v>
      </c>
      <c r="BQ65" s="18">
        <f t="shared" si="163"/>
        <v>8.2813147946470931</v>
      </c>
      <c r="BR65" s="18">
        <f t="shared" si="163"/>
        <v>8.2651852609609673</v>
      </c>
      <c r="BS65" s="18">
        <f t="shared" si="163"/>
        <v>8.1105867906213405</v>
      </c>
      <c r="BT65" s="18">
        <f t="shared" si="163"/>
        <v>7.9373223077075146</v>
      </c>
      <c r="BV65" s="68">
        <f t="shared" si="129"/>
        <v>-33.486352497234748</v>
      </c>
      <c r="BW65" s="69">
        <f t="shared" si="130"/>
        <v>38.226338508586672</v>
      </c>
      <c r="BX65" s="69">
        <f t="shared" si="131"/>
        <v>4.7399860113519185</v>
      </c>
      <c r="BZ65" t="str">
        <f t="shared" si="146"/>
        <v>71 Sales occupations</v>
      </c>
      <c r="CA65" s="18">
        <f t="shared" ref="CA65:CE70" si="164">CA28/CA$35*100</f>
        <v>8.4789954527875864</v>
      </c>
      <c r="CB65" s="18">
        <f t="shared" si="164"/>
        <v>9.0032013446016474</v>
      </c>
      <c r="CC65" s="18">
        <f t="shared" si="164"/>
        <v>8.3953921344460483</v>
      </c>
      <c r="CD65" s="18">
        <f t="shared" si="164"/>
        <v>7.6453602723392287</v>
      </c>
      <c r="CE65" s="18">
        <f t="shared" si="164"/>
        <v>5.4492581001817708</v>
      </c>
      <c r="CG65" s="68">
        <f t="shared" si="133"/>
        <v>-61.261456424434414</v>
      </c>
      <c r="CH65" s="69">
        <f t="shared" si="134"/>
        <v>23.470268337534421</v>
      </c>
      <c r="CI65" s="69">
        <f t="shared" si="135"/>
        <v>-37.791188086899993</v>
      </c>
      <c r="CK65" t="str">
        <f t="shared" si="147"/>
        <v>71 Sales occupations</v>
      </c>
      <c r="CL65" s="18">
        <f t="shared" ref="CL65:CP70" si="165">CL28/CL$35*100</f>
        <v>10.2537618761506</v>
      </c>
      <c r="CM65" s="18">
        <f t="shared" si="165"/>
        <v>10.133977301168477</v>
      </c>
      <c r="CN65" s="18">
        <f t="shared" si="165"/>
        <v>9.4860100348373955</v>
      </c>
      <c r="CO65" s="18">
        <f t="shared" si="165"/>
        <v>8.7147310389881572</v>
      </c>
      <c r="CP65" s="18">
        <f t="shared" si="165"/>
        <v>8.4310447475470944</v>
      </c>
      <c r="CR65" s="68">
        <f t="shared" si="137"/>
        <v>-56.262754274230595</v>
      </c>
      <c r="CS65" s="69">
        <f t="shared" si="138"/>
        <v>19.381199198344682</v>
      </c>
      <c r="CT65" s="69">
        <f t="shared" si="139"/>
        <v>-36.881555075885913</v>
      </c>
    </row>
    <row r="66" spans="1:98" x14ac:dyDescent="0.2">
      <c r="A66" t="str">
        <f t="shared" si="103"/>
        <v>72 Customer service occupations</v>
      </c>
      <c r="B66" s="18">
        <f t="shared" si="157"/>
        <v>0.58319847694644877</v>
      </c>
      <c r="C66" s="18">
        <f t="shared" si="157"/>
        <v>0.52679815025796117</v>
      </c>
      <c r="D66" s="18">
        <f t="shared" si="157"/>
        <v>0.50806836400666044</v>
      </c>
      <c r="E66" s="18">
        <f t="shared" si="157"/>
        <v>0.6779167608890635</v>
      </c>
      <c r="F66" s="18">
        <f t="shared" si="157"/>
        <v>0.76173439878078453</v>
      </c>
      <c r="H66" s="68">
        <f t="shared" si="105"/>
        <v>174.09119445238818</v>
      </c>
      <c r="I66" s="69">
        <f t="shared" si="106"/>
        <v>99.865115861770803</v>
      </c>
      <c r="J66" s="69">
        <f t="shared" si="107"/>
        <v>273.956310314159</v>
      </c>
      <c r="L66" t="str">
        <f t="shared" si="140"/>
        <v>72 Customer service occupations</v>
      </c>
      <c r="M66" s="18">
        <f t="shared" si="158"/>
        <v>0.83031067734204811</v>
      </c>
      <c r="N66" s="18">
        <f t="shared" si="158"/>
        <v>0.81398057390341483</v>
      </c>
      <c r="O66" s="18">
        <f t="shared" si="158"/>
        <v>0.76451088975667525</v>
      </c>
      <c r="P66" s="18">
        <f t="shared" si="158"/>
        <v>0.94007484711352307</v>
      </c>
      <c r="Q66" s="18">
        <f t="shared" si="158"/>
        <v>1.0502257817864429</v>
      </c>
      <c r="S66" s="68">
        <f t="shared" si="109"/>
        <v>155.86216630512243</v>
      </c>
      <c r="T66" s="69">
        <f t="shared" si="110"/>
        <v>98.581248576303537</v>
      </c>
      <c r="U66" s="69">
        <f t="shared" si="111"/>
        <v>254.44341488142595</v>
      </c>
      <c r="W66" t="str">
        <f t="shared" si="141"/>
        <v>72 Customer service occupations</v>
      </c>
      <c r="X66" s="18">
        <f t="shared" si="159"/>
        <v>1.6452096400085727</v>
      </c>
      <c r="Y66" s="18">
        <f t="shared" si="159"/>
        <v>1.5866483539582272</v>
      </c>
      <c r="Z66" s="18">
        <f t="shared" si="159"/>
        <v>1.5908715020406632</v>
      </c>
      <c r="AA66" s="18">
        <f t="shared" si="159"/>
        <v>1.8304014499438932</v>
      </c>
      <c r="AB66" s="18">
        <f t="shared" si="159"/>
        <v>2.0037019656215453</v>
      </c>
      <c r="AD66" s="68">
        <f t="shared" si="113"/>
        <v>64.264064381354373</v>
      </c>
      <c r="AE66" s="69">
        <f t="shared" si="114"/>
        <v>70.021694160718667</v>
      </c>
      <c r="AF66" s="69">
        <f t="shared" si="115"/>
        <v>134.28575854207304</v>
      </c>
      <c r="AH66" t="str">
        <f t="shared" si="142"/>
        <v>72 Customer service occupations</v>
      </c>
      <c r="AI66" s="18">
        <f t="shared" si="160"/>
        <v>1.4598537941633063</v>
      </c>
      <c r="AJ66" s="18">
        <f t="shared" si="160"/>
        <v>1.7126290024213313</v>
      </c>
      <c r="AK66" s="18">
        <f t="shared" si="160"/>
        <v>1.785202796756943</v>
      </c>
      <c r="AL66" s="18">
        <f t="shared" si="160"/>
        <v>2.2093411415307149</v>
      </c>
      <c r="AM66" s="18">
        <f t="shared" si="160"/>
        <v>2.5921424595454003</v>
      </c>
      <c r="AO66" s="68">
        <f t="shared" si="117"/>
        <v>68.50247462588689</v>
      </c>
      <c r="AP66" s="69">
        <f t="shared" si="118"/>
        <v>74.371515785144538</v>
      </c>
      <c r="AQ66" s="69">
        <f t="shared" si="119"/>
        <v>142.87399041103143</v>
      </c>
      <c r="AS66" t="str">
        <f t="shared" si="143"/>
        <v>72 Customer service occupations</v>
      </c>
      <c r="AT66" s="18">
        <f t="shared" si="161"/>
        <v>2.5616448870536415</v>
      </c>
      <c r="AU66" s="18">
        <f t="shared" si="161"/>
        <v>2.4638534972079489</v>
      </c>
      <c r="AV66" s="18">
        <f t="shared" si="161"/>
        <v>2.4543553857785865</v>
      </c>
      <c r="AW66" s="18">
        <f t="shared" si="161"/>
        <v>2.863026991930179</v>
      </c>
      <c r="AX66" s="18">
        <f t="shared" si="161"/>
        <v>2.9594685652986148</v>
      </c>
      <c r="AZ66" s="68">
        <f t="shared" si="121"/>
        <v>55.344007606372379</v>
      </c>
      <c r="BA66" s="69">
        <f t="shared" si="122"/>
        <v>62.50427816822274</v>
      </c>
      <c r="BB66" s="69">
        <f t="shared" si="123"/>
        <v>117.84828577459511</v>
      </c>
      <c r="BD66" t="str">
        <f t="shared" si="144"/>
        <v>72 Customer service occupations</v>
      </c>
      <c r="BE66" s="18">
        <f t="shared" si="162"/>
        <v>2.3653243314497328</v>
      </c>
      <c r="BF66" s="18">
        <f t="shared" si="162"/>
        <v>2.2831070835907061</v>
      </c>
      <c r="BG66" s="18">
        <f t="shared" si="162"/>
        <v>2.4170118872227682</v>
      </c>
      <c r="BH66" s="18">
        <f t="shared" si="162"/>
        <v>2.6903585210628216</v>
      </c>
      <c r="BI66" s="18">
        <f t="shared" si="162"/>
        <v>2.9183013347134668</v>
      </c>
      <c r="BK66" s="68">
        <f t="shared" si="125"/>
        <v>25.463840450414793</v>
      </c>
      <c r="BL66" s="69">
        <f t="shared" si="126"/>
        <v>46.175527504855459</v>
      </c>
      <c r="BM66" s="69">
        <f t="shared" si="127"/>
        <v>71.639367955270259</v>
      </c>
      <c r="BO66" t="str">
        <f t="shared" si="145"/>
        <v>72 Customer service occupations</v>
      </c>
      <c r="BP66" s="18">
        <f t="shared" si="163"/>
        <v>2.374399627195336</v>
      </c>
      <c r="BQ66" s="18">
        <f t="shared" si="163"/>
        <v>2.4567237675924471</v>
      </c>
      <c r="BR66" s="18">
        <f t="shared" si="163"/>
        <v>2.5966175204070443</v>
      </c>
      <c r="BS66" s="18">
        <f t="shared" si="163"/>
        <v>2.8164675446852794</v>
      </c>
      <c r="BT66" s="18">
        <f t="shared" si="163"/>
        <v>3.1376766339845319</v>
      </c>
      <c r="BV66" s="68">
        <f t="shared" si="129"/>
        <v>-16.30692174445845</v>
      </c>
      <c r="BW66" s="69">
        <f t="shared" si="130"/>
        <v>41.96919439993809</v>
      </c>
      <c r="BX66" s="69">
        <f t="shared" si="131"/>
        <v>25.66227265547964</v>
      </c>
      <c r="BZ66" t="str">
        <f t="shared" si="146"/>
        <v>72 Customer service occupations</v>
      </c>
      <c r="CA66" s="18">
        <f t="shared" si="164"/>
        <v>1.8517155841573361</v>
      </c>
      <c r="CB66" s="18">
        <f t="shared" si="164"/>
        <v>1.8340589405559726</v>
      </c>
      <c r="CC66" s="18">
        <f t="shared" si="164"/>
        <v>1.9773473071957017</v>
      </c>
      <c r="CD66" s="18">
        <f t="shared" si="164"/>
        <v>2.2279953277395288</v>
      </c>
      <c r="CE66" s="18">
        <f t="shared" si="164"/>
        <v>3.1890200442407313</v>
      </c>
      <c r="CG66" s="68">
        <f t="shared" si="133"/>
        <v>-3.7454675769140162</v>
      </c>
      <c r="CH66" s="69">
        <f t="shared" si="134"/>
        <v>31.293083417214827</v>
      </c>
      <c r="CI66" s="69">
        <f t="shared" si="135"/>
        <v>27.547615840300814</v>
      </c>
      <c r="CK66" t="str">
        <f t="shared" si="147"/>
        <v>72 Customer service occupations</v>
      </c>
      <c r="CL66" s="18">
        <f t="shared" si="165"/>
        <v>1.256228116314843</v>
      </c>
      <c r="CM66" s="18">
        <f t="shared" si="165"/>
        <v>1.7548171238685004</v>
      </c>
      <c r="CN66" s="18">
        <f t="shared" si="165"/>
        <v>1.8639146160838105</v>
      </c>
      <c r="CO66" s="18">
        <f t="shared" si="165"/>
        <v>2.5794667597980618</v>
      </c>
      <c r="CP66" s="18">
        <f t="shared" si="165"/>
        <v>3.8220799259394367</v>
      </c>
      <c r="CR66" s="68">
        <f t="shared" si="137"/>
        <v>0.90841085363186858</v>
      </c>
      <c r="CS66" s="69">
        <f t="shared" si="138"/>
        <v>37.426964796058613</v>
      </c>
      <c r="CT66" s="69">
        <f t="shared" si="139"/>
        <v>38.335375649690477</v>
      </c>
    </row>
    <row r="67" spans="1:98" x14ac:dyDescent="0.2">
      <c r="A67" t="str">
        <f t="shared" si="103"/>
        <v>81 Process, plant and machine operatives</v>
      </c>
      <c r="B67" s="18">
        <f t="shared" si="157"/>
        <v>0.59243016014732419</v>
      </c>
      <c r="C67" s="18">
        <f t="shared" si="157"/>
        <v>0.52599772496043484</v>
      </c>
      <c r="D67" s="18">
        <f t="shared" si="157"/>
        <v>0.37543767235649211</v>
      </c>
      <c r="E67" s="18">
        <f t="shared" si="157"/>
        <v>0.57510863030010972</v>
      </c>
      <c r="F67" s="18">
        <f t="shared" si="157"/>
        <v>0.8720412567686926</v>
      </c>
      <c r="H67" s="68">
        <f t="shared" si="105"/>
        <v>324.63213008770879</v>
      </c>
      <c r="I67" s="69">
        <f t="shared" si="106"/>
        <v>161.00150061872091</v>
      </c>
      <c r="J67" s="69">
        <f t="shared" si="107"/>
        <v>485.63363070642981</v>
      </c>
      <c r="L67" t="str">
        <f t="shared" si="140"/>
        <v>81 Process, plant and machine operatives</v>
      </c>
      <c r="M67" s="18">
        <f t="shared" si="158"/>
        <v>0.55522682843518167</v>
      </c>
      <c r="N67" s="18">
        <f t="shared" si="158"/>
        <v>0.51753031988792209</v>
      </c>
      <c r="O67" s="18">
        <f t="shared" si="158"/>
        <v>0.40774792614243643</v>
      </c>
      <c r="P67" s="18">
        <f t="shared" si="158"/>
        <v>0.57177075552639822</v>
      </c>
      <c r="Q67" s="18">
        <f t="shared" si="158"/>
        <v>0.68813701125045679</v>
      </c>
      <c r="S67" s="68">
        <f t="shared" si="109"/>
        <v>214.33318209849745</v>
      </c>
      <c r="T67" s="69">
        <f t="shared" si="110"/>
        <v>125.91603100154167</v>
      </c>
      <c r="U67" s="69">
        <f t="shared" si="111"/>
        <v>340.24921310003913</v>
      </c>
      <c r="W67" t="str">
        <f t="shared" si="141"/>
        <v>81 Process, plant and machine operatives</v>
      </c>
      <c r="X67" s="18">
        <f t="shared" si="159"/>
        <v>0.7350805434249329</v>
      </c>
      <c r="Y67" s="18">
        <f t="shared" si="159"/>
        <v>0.64481730011540717</v>
      </c>
      <c r="Z67" s="18">
        <f t="shared" si="159"/>
        <v>0.54640284242096471</v>
      </c>
      <c r="AA67" s="18">
        <f t="shared" si="159"/>
        <v>0.78504203949063289</v>
      </c>
      <c r="AB67" s="18">
        <f t="shared" si="159"/>
        <v>1.0690134859532729</v>
      </c>
      <c r="AD67" s="68">
        <f t="shared" si="113"/>
        <v>155.16128255654274</v>
      </c>
      <c r="AE67" s="69">
        <f t="shared" si="114"/>
        <v>102.74515890067242</v>
      </c>
      <c r="AF67" s="69">
        <f t="shared" si="115"/>
        <v>257.90644145721512</v>
      </c>
      <c r="AH67" t="str">
        <f t="shared" si="142"/>
        <v>81 Process, plant and machine operatives</v>
      </c>
      <c r="AI67" s="18">
        <f t="shared" si="160"/>
        <v>1.0176932531844936</v>
      </c>
      <c r="AJ67" s="18">
        <f t="shared" si="160"/>
        <v>1.0293217490090651</v>
      </c>
      <c r="AK67" s="18">
        <f t="shared" si="160"/>
        <v>0.95892371178194358</v>
      </c>
      <c r="AL67" s="18">
        <f t="shared" si="160"/>
        <v>1.3409668122389811</v>
      </c>
      <c r="AM67" s="18">
        <f t="shared" si="160"/>
        <v>1.702788364908455</v>
      </c>
      <c r="AO67" s="68">
        <f t="shared" si="117"/>
        <v>106.06849162109174</v>
      </c>
      <c r="AP67" s="69">
        <f t="shared" si="118"/>
        <v>81.674994295145041</v>
      </c>
      <c r="AQ67" s="69">
        <f t="shared" si="119"/>
        <v>187.74348591623678</v>
      </c>
      <c r="AS67" t="str">
        <f t="shared" si="143"/>
        <v>81 Process, plant and machine operatives</v>
      </c>
      <c r="AT67" s="18">
        <f t="shared" si="161"/>
        <v>2.4275377389911261</v>
      </c>
      <c r="AU67" s="18">
        <f t="shared" si="161"/>
        <v>2.264794521276273</v>
      </c>
      <c r="AV67" s="18">
        <f t="shared" si="161"/>
        <v>2.0573712369201367</v>
      </c>
      <c r="AW67" s="18">
        <f t="shared" si="161"/>
        <v>2.508533442559127</v>
      </c>
      <c r="AX67" s="18">
        <f t="shared" si="161"/>
        <v>2.8601999921399801</v>
      </c>
      <c r="AZ67" s="68">
        <f t="shared" si="121"/>
        <v>79.102628175705149</v>
      </c>
      <c r="BA67" s="69">
        <f t="shared" si="122"/>
        <v>74.581756614930356</v>
      </c>
      <c r="BB67" s="69">
        <f t="shared" si="123"/>
        <v>153.68438479063548</v>
      </c>
      <c r="BD67" t="str">
        <f t="shared" si="144"/>
        <v>81 Process, plant and machine operatives</v>
      </c>
      <c r="BE67" s="18">
        <f t="shared" si="162"/>
        <v>3.8340092414272804</v>
      </c>
      <c r="BF67" s="18">
        <f t="shared" si="162"/>
        <v>3.7459873244827522</v>
      </c>
      <c r="BG67" s="18">
        <f t="shared" si="162"/>
        <v>3.4923449744929322</v>
      </c>
      <c r="BH67" s="18">
        <f t="shared" si="162"/>
        <v>3.8786510709850832</v>
      </c>
      <c r="BI67" s="18">
        <f t="shared" si="162"/>
        <v>3.992448285879874</v>
      </c>
      <c r="BK67" s="68">
        <f t="shared" si="125"/>
        <v>18.792601241745192</v>
      </c>
      <c r="BL67" s="69">
        <f t="shared" si="126"/>
        <v>40.995157045012178</v>
      </c>
      <c r="BM67" s="69">
        <f t="shared" si="127"/>
        <v>59.787758286757374</v>
      </c>
      <c r="BO67" t="str">
        <f t="shared" si="145"/>
        <v>81 Process, plant and machine operatives</v>
      </c>
      <c r="BP67" s="18">
        <f t="shared" si="163"/>
        <v>4.9293636985704214</v>
      </c>
      <c r="BQ67" s="18">
        <f t="shared" si="163"/>
        <v>4.8606208199223202</v>
      </c>
      <c r="BR67" s="18">
        <f t="shared" si="163"/>
        <v>4.5008902173667069</v>
      </c>
      <c r="BS67" s="18">
        <f t="shared" si="163"/>
        <v>5.3212896982686146</v>
      </c>
      <c r="BT67" s="18">
        <f t="shared" si="163"/>
        <v>5.6932548797129643</v>
      </c>
      <c r="BV67" s="68">
        <f t="shared" si="129"/>
        <v>-12.390430117503582</v>
      </c>
      <c r="BW67" s="69">
        <f t="shared" si="130"/>
        <v>39.190164547162567</v>
      </c>
      <c r="BX67" s="69">
        <f t="shared" si="131"/>
        <v>26.79973442965899</v>
      </c>
      <c r="BZ67" t="str">
        <f t="shared" si="146"/>
        <v>81 Process, plant and machine operatives</v>
      </c>
      <c r="CA67" s="18">
        <f t="shared" si="164"/>
        <v>6.4810355414438083</v>
      </c>
      <c r="CB67" s="18">
        <f t="shared" si="164"/>
        <v>6.1951650547586681</v>
      </c>
      <c r="CC67" s="18">
        <f t="shared" si="164"/>
        <v>5.8486921230190925</v>
      </c>
      <c r="CD67" s="18">
        <f t="shared" si="164"/>
        <v>6.4461486704588875</v>
      </c>
      <c r="CE67" s="18">
        <f t="shared" si="164"/>
        <v>4.9127362224095865</v>
      </c>
      <c r="CG67" s="68">
        <f t="shared" si="133"/>
        <v>-49.868398092662908</v>
      </c>
      <c r="CH67" s="69">
        <f t="shared" si="134"/>
        <v>28.953946863701873</v>
      </c>
      <c r="CI67" s="69">
        <f t="shared" si="135"/>
        <v>-20.914451228961035</v>
      </c>
      <c r="CK67" t="str">
        <f t="shared" si="147"/>
        <v>81 Process, plant and machine operatives</v>
      </c>
      <c r="CL67" s="18">
        <f t="shared" si="165"/>
        <v>8.4909234519554744</v>
      </c>
      <c r="CM67" s="18">
        <f t="shared" si="165"/>
        <v>7.4208067911205351</v>
      </c>
      <c r="CN67" s="18">
        <f t="shared" si="165"/>
        <v>7.1550513378817033</v>
      </c>
      <c r="CO67" s="18">
        <f t="shared" si="165"/>
        <v>4.7017739455611034</v>
      </c>
      <c r="CP67" s="18">
        <f t="shared" si="165"/>
        <v>2.7449676575466277</v>
      </c>
      <c r="CR67" s="68">
        <f t="shared" si="137"/>
        <v>-81.121038811522766</v>
      </c>
      <c r="CS67" s="69">
        <f t="shared" si="138"/>
        <v>12.79409360371398</v>
      </c>
      <c r="CT67" s="69">
        <f t="shared" si="139"/>
        <v>-68.326945207808777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0.60401242517622178</v>
      </c>
      <c r="C68" s="18">
        <f t="shared" si="157"/>
        <v>0.56037589804745502</v>
      </c>
      <c r="D68" s="18">
        <f t="shared" si="157"/>
        <v>0.50092164354315727</v>
      </c>
      <c r="E68" s="18">
        <f t="shared" si="157"/>
        <v>0.6370143906803476</v>
      </c>
      <c r="F68" s="18">
        <f t="shared" si="157"/>
        <v>0.72592410610940594</v>
      </c>
      <c r="H68" s="68">
        <f t="shared" si="105"/>
        <v>164.93241017439726</v>
      </c>
      <c r="I68" s="69">
        <f t="shared" si="106"/>
        <v>144.63785621182643</v>
      </c>
      <c r="J68" s="69">
        <f t="shared" si="107"/>
        <v>309.57026638622375</v>
      </c>
      <c r="L68" t="str">
        <f t="shared" si="140"/>
        <v>82 Transport and mobile machine drivers and operatives</v>
      </c>
      <c r="M68" s="18">
        <f t="shared" si="158"/>
        <v>0.58629603473452852</v>
      </c>
      <c r="N68" s="18">
        <f t="shared" si="158"/>
        <v>0.54434527092281404</v>
      </c>
      <c r="O68" s="18">
        <f t="shared" si="158"/>
        <v>0.46897285038742192</v>
      </c>
      <c r="P68" s="18">
        <f t="shared" si="158"/>
        <v>0.53160537571543243</v>
      </c>
      <c r="Q68" s="18">
        <f t="shared" si="158"/>
        <v>0.56427105374091546</v>
      </c>
      <c r="S68" s="68">
        <f t="shared" si="109"/>
        <v>124.10272829291067</v>
      </c>
      <c r="T68" s="69">
        <f t="shared" si="110"/>
        <v>122.59625271464081</v>
      </c>
      <c r="U68" s="69">
        <f t="shared" si="111"/>
        <v>246.69898100755151</v>
      </c>
      <c r="W68" t="str">
        <f t="shared" si="141"/>
        <v>82 Transport and mobile machine drivers and operatives</v>
      </c>
      <c r="X68" s="18">
        <f t="shared" si="159"/>
        <v>0.88486365184978821</v>
      </c>
      <c r="Y68" s="18">
        <f t="shared" si="159"/>
        <v>0.90067327482579906</v>
      </c>
      <c r="Z68" s="18">
        <f t="shared" si="159"/>
        <v>0.86867271320723527</v>
      </c>
      <c r="AA68" s="18">
        <f t="shared" si="159"/>
        <v>1.0031997975392732</v>
      </c>
      <c r="AB68" s="18">
        <f t="shared" si="159"/>
        <v>1.2006399555585543</v>
      </c>
      <c r="AD68" s="68">
        <f t="shared" si="113"/>
        <v>80.260742101213722</v>
      </c>
      <c r="AE68" s="69">
        <f t="shared" si="114"/>
        <v>102.52482454136657</v>
      </c>
      <c r="AF68" s="69">
        <f t="shared" si="115"/>
        <v>182.78556664258033</v>
      </c>
      <c r="AH68" t="str">
        <f t="shared" si="142"/>
        <v>82 Transport and mobile machine drivers and operatives</v>
      </c>
      <c r="AI68" s="18">
        <f t="shared" si="160"/>
        <v>1.3089087156173385</v>
      </c>
      <c r="AJ68" s="18">
        <f t="shared" si="160"/>
        <v>1.5013749655240038</v>
      </c>
      <c r="AK68" s="18">
        <f t="shared" si="160"/>
        <v>1.4966431061290533</v>
      </c>
      <c r="AL68" s="18">
        <f t="shared" si="160"/>
        <v>1.7996649194007179</v>
      </c>
      <c r="AM68" s="18">
        <f t="shared" si="160"/>
        <v>2.1108912862727354</v>
      </c>
      <c r="AO68" s="68">
        <f t="shared" si="117"/>
        <v>63.675091927423409</v>
      </c>
      <c r="AP68" s="69">
        <f t="shared" si="118"/>
        <v>92.413690519437182</v>
      </c>
      <c r="AQ68" s="69">
        <f t="shared" si="119"/>
        <v>156.08878244686059</v>
      </c>
      <c r="AS68" t="str">
        <f t="shared" si="143"/>
        <v>82 Transport and mobile machine drivers and operatives</v>
      </c>
      <c r="AT68" s="18">
        <f t="shared" si="161"/>
        <v>2.4320471445940255</v>
      </c>
      <c r="AU68" s="18">
        <f t="shared" si="161"/>
        <v>2.4166652142691198</v>
      </c>
      <c r="AV68" s="18">
        <f t="shared" si="161"/>
        <v>2.324906200666935</v>
      </c>
      <c r="AW68" s="18">
        <f t="shared" si="161"/>
        <v>2.6544633969888651</v>
      </c>
      <c r="AX68" s="18">
        <f t="shared" si="161"/>
        <v>2.9610892231274084</v>
      </c>
      <c r="AZ68" s="68">
        <f t="shared" si="121"/>
        <v>64.083261311698237</v>
      </c>
      <c r="BA68" s="69">
        <f t="shared" si="122"/>
        <v>97.695443981642697</v>
      </c>
      <c r="BB68" s="69">
        <f t="shared" si="123"/>
        <v>161.77870529334092</v>
      </c>
      <c r="BD68" t="str">
        <f t="shared" si="144"/>
        <v>82 Transport and mobile machine drivers and operatives</v>
      </c>
      <c r="BE68" s="18">
        <f t="shared" si="162"/>
        <v>3.6272397058184058</v>
      </c>
      <c r="BF68" s="18">
        <f t="shared" si="162"/>
        <v>3.7765927533483077</v>
      </c>
      <c r="BG68" s="18">
        <f t="shared" si="162"/>
        <v>3.4771415135265964</v>
      </c>
      <c r="BH68" s="18">
        <f t="shared" si="162"/>
        <v>3.673449506760837</v>
      </c>
      <c r="BI68" s="18">
        <f t="shared" si="162"/>
        <v>3.8745678705982098</v>
      </c>
      <c r="BK68" s="68">
        <f t="shared" si="125"/>
        <v>15.789222162972996</v>
      </c>
      <c r="BL68" s="69">
        <f t="shared" si="126"/>
        <v>52.872914639357745</v>
      </c>
      <c r="BM68" s="69">
        <f t="shared" si="127"/>
        <v>68.66213680233075</v>
      </c>
      <c r="BO68" t="str">
        <f t="shared" si="145"/>
        <v>82 Transport and mobile machine drivers and operatives</v>
      </c>
      <c r="BP68" s="18">
        <f t="shared" si="163"/>
        <v>5.3768770638591965</v>
      </c>
      <c r="BQ68" s="18">
        <f t="shared" si="163"/>
        <v>5.5921230680976288</v>
      </c>
      <c r="BR68" s="18">
        <f t="shared" si="163"/>
        <v>5.0541630739580752</v>
      </c>
      <c r="BS68" s="18">
        <f t="shared" si="163"/>
        <v>5.6830896817178536</v>
      </c>
      <c r="BT68" s="18">
        <f t="shared" si="163"/>
        <v>6.47624278247243</v>
      </c>
      <c r="BV68" s="68">
        <f t="shared" si="129"/>
        <v>-11.25105235720584</v>
      </c>
      <c r="BW68" s="69">
        <f t="shared" si="130"/>
        <v>49.976489850048047</v>
      </c>
      <c r="BX68" s="69">
        <f t="shared" si="131"/>
        <v>38.725437492842204</v>
      </c>
      <c r="BZ68" t="str">
        <f t="shared" si="146"/>
        <v>82 Transport and mobile machine drivers and operatives</v>
      </c>
      <c r="CA68" s="18">
        <f t="shared" si="164"/>
        <v>7.7537780631202802</v>
      </c>
      <c r="CB68" s="18">
        <f t="shared" si="164"/>
        <v>7.0413977222167858</v>
      </c>
      <c r="CC68" s="18">
        <f t="shared" si="164"/>
        <v>6.9628659851411614</v>
      </c>
      <c r="CD68" s="18">
        <f t="shared" si="164"/>
        <v>7.5268481377039995</v>
      </c>
      <c r="CE68" s="18">
        <f t="shared" si="164"/>
        <v>8.4826177091328248</v>
      </c>
      <c r="CG68" s="68">
        <f t="shared" si="133"/>
        <v>-27.290902333167359</v>
      </c>
      <c r="CH68" s="69">
        <f t="shared" si="134"/>
        <v>40.583576854854556</v>
      </c>
      <c r="CI68" s="69">
        <f t="shared" si="135"/>
        <v>13.292674521687193</v>
      </c>
      <c r="CK68" t="str">
        <f t="shared" si="147"/>
        <v>82 Transport and mobile machine drivers and operatives</v>
      </c>
      <c r="CL68" s="18">
        <f t="shared" si="165"/>
        <v>8.3934287912900007</v>
      </c>
      <c r="CM68" s="18">
        <f t="shared" si="165"/>
        <v>9.5228515324600007</v>
      </c>
      <c r="CN68" s="18">
        <f t="shared" si="165"/>
        <v>9.8233640542758547</v>
      </c>
      <c r="CO68" s="18">
        <f t="shared" si="165"/>
        <v>10.436162363270023</v>
      </c>
      <c r="CP68" s="18">
        <f t="shared" si="165"/>
        <v>8.1957417230742795</v>
      </c>
      <c r="CR68" s="68">
        <f t="shared" si="137"/>
        <v>-58.943526769970191</v>
      </c>
      <c r="CS68" s="69">
        <f t="shared" si="138"/>
        <v>30.463221170340503</v>
      </c>
      <c r="CT68" s="69">
        <f t="shared" si="139"/>
        <v>-28.480305599629684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7.1911408448949365E-3</v>
      </c>
      <c r="C69" s="18">
        <f t="shared" si="157"/>
        <v>6.2315322744038708E-3</v>
      </c>
      <c r="D69" s="18">
        <f t="shared" si="157"/>
        <v>5.1765371277155553E-3</v>
      </c>
      <c r="E69" s="18">
        <f t="shared" si="157"/>
        <v>2.7161019968196237E-2</v>
      </c>
      <c r="F69" s="18">
        <f t="shared" si="157"/>
        <v>5.1377040903175422E-2</v>
      </c>
      <c r="H69" s="68">
        <f t="shared" si="105"/>
        <v>1714.4433891239782</v>
      </c>
      <c r="I69" s="69">
        <f t="shared" si="106"/>
        <v>781.92921355560702</v>
      </c>
      <c r="J69" s="69">
        <f t="shared" si="107"/>
        <v>2496.3726026795848</v>
      </c>
      <c r="L69" t="str">
        <f t="shared" si="140"/>
        <v>91 Elementary trades and related occupations</v>
      </c>
      <c r="M69" s="18">
        <f t="shared" si="158"/>
        <v>0.27089635086551084</v>
      </c>
      <c r="N69" s="18">
        <f t="shared" si="158"/>
        <v>0.2151503570609129</v>
      </c>
      <c r="O69" s="18">
        <f t="shared" si="158"/>
        <v>0.15189878089867367</v>
      </c>
      <c r="P69" s="18">
        <f t="shared" si="158"/>
        <v>0.34946818769413057</v>
      </c>
      <c r="Q69" s="18">
        <f t="shared" si="158"/>
        <v>0.55367251461352562</v>
      </c>
      <c r="S69" s="68">
        <f t="shared" si="109"/>
        <v>578.89990751305106</v>
      </c>
      <c r="T69" s="69">
        <f t="shared" si="110"/>
        <v>286.58372112221639</v>
      </c>
      <c r="U69" s="69">
        <f t="shared" si="111"/>
        <v>865.48362863526768</v>
      </c>
      <c r="W69" t="str">
        <f t="shared" si="141"/>
        <v>91 Elementary trades and related occupations</v>
      </c>
      <c r="X69" s="18">
        <f t="shared" si="159"/>
        <v>0.49563911003954197</v>
      </c>
      <c r="Y69" s="18">
        <f t="shared" si="159"/>
        <v>0.41489241516258601</v>
      </c>
      <c r="Z69" s="18">
        <f t="shared" si="159"/>
        <v>0.34150030284834065</v>
      </c>
      <c r="AA69" s="18">
        <f t="shared" si="159"/>
        <v>0.83604913063472208</v>
      </c>
      <c r="AB69" s="18">
        <f t="shared" si="159"/>
        <v>1.1308158169208533</v>
      </c>
      <c r="AD69" s="68">
        <f t="shared" si="113"/>
        <v>331.86233004674983</v>
      </c>
      <c r="AE69" s="69">
        <f t="shared" si="114"/>
        <v>216.92814872891063</v>
      </c>
      <c r="AF69" s="69">
        <f t="shared" si="115"/>
        <v>548.79047877566052</v>
      </c>
      <c r="AH69" t="str">
        <f t="shared" si="142"/>
        <v>91 Elementary trades and related occupations</v>
      </c>
      <c r="AI69" s="18">
        <f t="shared" si="160"/>
        <v>0.93859009209391642</v>
      </c>
      <c r="AJ69" s="18">
        <f t="shared" si="160"/>
        <v>0.91097292509537375</v>
      </c>
      <c r="AK69" s="18">
        <f t="shared" si="160"/>
        <v>0.76701250708075785</v>
      </c>
      <c r="AL69" s="18">
        <f t="shared" si="160"/>
        <v>2.1726388264676548</v>
      </c>
      <c r="AM69" s="18">
        <f t="shared" si="160"/>
        <v>3.2621858489567175</v>
      </c>
      <c r="AO69" s="68">
        <f t="shared" si="117"/>
        <v>393.5614480099398</v>
      </c>
      <c r="AP69" s="69">
        <f t="shared" si="118"/>
        <v>251.5690035844724</v>
      </c>
      <c r="AQ69" s="69">
        <f t="shared" si="119"/>
        <v>645.13045159441219</v>
      </c>
      <c r="AS69" t="str">
        <f t="shared" si="143"/>
        <v>91 Elementary trades and related occupations</v>
      </c>
      <c r="AT69" s="18">
        <f t="shared" si="161"/>
        <v>1.0923276051638735</v>
      </c>
      <c r="AU69" s="18">
        <f t="shared" si="161"/>
        <v>0.97338925089763728</v>
      </c>
      <c r="AV69" s="18">
        <f t="shared" si="161"/>
        <v>0.93493577446752785</v>
      </c>
      <c r="AW69" s="18">
        <f t="shared" si="161"/>
        <v>2.2351734174714908</v>
      </c>
      <c r="AX69" s="18">
        <f t="shared" si="161"/>
        <v>2.9236221455921236</v>
      </c>
      <c r="AZ69" s="68">
        <f t="shared" si="121"/>
        <v>302.86328198697447</v>
      </c>
      <c r="BA69" s="69">
        <f t="shared" si="122"/>
        <v>184.14978969094577</v>
      </c>
      <c r="BB69" s="69">
        <f t="shared" si="123"/>
        <v>487.01307167792027</v>
      </c>
      <c r="BD69" t="str">
        <f t="shared" si="144"/>
        <v>91 Elementary trades and related occupations</v>
      </c>
      <c r="BE69" s="18">
        <f t="shared" si="162"/>
        <v>1.5370825910807784</v>
      </c>
      <c r="BF69" s="18">
        <f t="shared" si="162"/>
        <v>1.3043495010172472</v>
      </c>
      <c r="BG69" s="18">
        <f t="shared" si="162"/>
        <v>1.2274777708324522</v>
      </c>
      <c r="BH69" s="18">
        <f t="shared" si="162"/>
        <v>2.513477642244625</v>
      </c>
      <c r="BI69" s="18">
        <f t="shared" si="162"/>
        <v>3.4603366325923326</v>
      </c>
      <c r="BK69" s="68">
        <f t="shared" si="125"/>
        <v>192.93545846906952</v>
      </c>
      <c r="BL69" s="69">
        <f t="shared" si="126"/>
        <v>109.83177043941194</v>
      </c>
      <c r="BM69" s="69">
        <f t="shared" si="127"/>
        <v>302.76722890848146</v>
      </c>
      <c r="BO69" t="str">
        <f t="shared" si="145"/>
        <v>91 Elementary trades and related occupations</v>
      </c>
      <c r="BP69" s="18">
        <f t="shared" si="163"/>
        <v>2.5999341593279026</v>
      </c>
      <c r="BQ69" s="18">
        <f t="shared" si="163"/>
        <v>2.2818783377104261</v>
      </c>
      <c r="BR69" s="18">
        <f t="shared" si="163"/>
        <v>2.1149914649658532</v>
      </c>
      <c r="BS69" s="18">
        <f t="shared" si="163"/>
        <v>3.9915611514871721</v>
      </c>
      <c r="BT69" s="18">
        <f t="shared" si="163"/>
        <v>5.2405686878804971</v>
      </c>
      <c r="BV69" s="68">
        <f t="shared" si="129"/>
        <v>71.616539161166656</v>
      </c>
      <c r="BW69" s="69">
        <f t="shared" si="130"/>
        <v>69.984177850416714</v>
      </c>
      <c r="BX69" s="69">
        <f t="shared" si="131"/>
        <v>141.60071701158336</v>
      </c>
      <c r="BZ69" t="str">
        <f t="shared" si="146"/>
        <v>91 Elementary trades and related occupations</v>
      </c>
      <c r="CA69" s="18">
        <f t="shared" si="164"/>
        <v>4.9496401904392782</v>
      </c>
      <c r="CB69" s="18">
        <f t="shared" si="164"/>
        <v>4.6153793892843824</v>
      </c>
      <c r="CC69" s="18">
        <f t="shared" si="164"/>
        <v>4.4594005704517343</v>
      </c>
      <c r="CD69" s="18">
        <f t="shared" si="164"/>
        <v>8.5097347337004283</v>
      </c>
      <c r="CE69" s="18">
        <f t="shared" si="164"/>
        <v>11.295933759011275</v>
      </c>
      <c r="CG69" s="68">
        <f t="shared" si="133"/>
        <v>51.179375981723993</v>
      </c>
      <c r="CH69" s="69">
        <f t="shared" si="134"/>
        <v>64.369977662553481</v>
      </c>
      <c r="CI69" s="69">
        <f t="shared" si="135"/>
        <v>115.54935364427747</v>
      </c>
      <c r="CK69" t="str">
        <f t="shared" si="147"/>
        <v>91 Elementary trades and related occupations</v>
      </c>
      <c r="CL69" s="18">
        <f t="shared" si="165"/>
        <v>6.0702949784450455</v>
      </c>
      <c r="CM69" s="18">
        <f t="shared" si="165"/>
        <v>5.5636601443316804</v>
      </c>
      <c r="CN69" s="18">
        <f t="shared" si="165"/>
        <v>5.6315115352184542</v>
      </c>
      <c r="CO69" s="18">
        <f t="shared" si="165"/>
        <v>11.014892017947146</v>
      </c>
      <c r="CP69" s="18">
        <f t="shared" si="165"/>
        <v>11.232188061415238</v>
      </c>
      <c r="CR69" s="68">
        <f t="shared" si="137"/>
        <v>-1.8493897155260337</v>
      </c>
      <c r="CS69" s="69">
        <f t="shared" si="138"/>
        <v>48.071504833060942</v>
      </c>
      <c r="CT69" s="69">
        <f t="shared" si="139"/>
        <v>46.222115117534905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0.55230102118140367</v>
      </c>
      <c r="C70" s="18">
        <f t="shared" si="157"/>
        <v>0.54833175381276755</v>
      </c>
      <c r="D70" s="18">
        <f t="shared" si="157"/>
        <v>0.47064285681554024</v>
      </c>
      <c r="E70" s="18">
        <f t="shared" si="157"/>
        <v>0.50022548323641913</v>
      </c>
      <c r="F70" s="18">
        <f t="shared" si="157"/>
        <v>0.52527301602115639</v>
      </c>
      <c r="H70" s="68">
        <f t="shared" si="105"/>
        <v>104.03622901003527</v>
      </c>
      <c r="I70" s="69">
        <f t="shared" si="106"/>
        <v>99.802691970523753</v>
      </c>
      <c r="J70" s="69">
        <f t="shared" si="107"/>
        <v>203.83892098055901</v>
      </c>
      <c r="L70" t="str">
        <f t="shared" ref="L70" si="166">A70</f>
        <v>92 Elementary administration and service occupations</v>
      </c>
      <c r="M70" s="18">
        <f t="shared" si="158"/>
        <v>1.9102888749462643</v>
      </c>
      <c r="N70" s="18">
        <f t="shared" si="158"/>
        <v>1.7220036696872343</v>
      </c>
      <c r="O70" s="18">
        <f t="shared" si="158"/>
        <v>1.4908599077928177</v>
      </c>
      <c r="P70" s="18">
        <f t="shared" si="158"/>
        <v>1.6019144691725</v>
      </c>
      <c r="Q70" s="18">
        <f t="shared" si="158"/>
        <v>1.6392667882454244</v>
      </c>
      <c r="S70" s="68">
        <f t="shared" si="109"/>
        <v>104.79524898346912</v>
      </c>
      <c r="T70" s="69">
        <f t="shared" si="110"/>
        <v>99.251134862615501</v>
      </c>
      <c r="U70" s="69">
        <f t="shared" si="111"/>
        <v>204.04638384608461</v>
      </c>
      <c r="W70" t="str">
        <f t="shared" ref="W70" si="167">A70</f>
        <v>92 Elementary administration and service occupations</v>
      </c>
      <c r="X70" s="18">
        <f t="shared" si="159"/>
        <v>3.2548519432133292</v>
      </c>
      <c r="Y70" s="18">
        <f t="shared" si="159"/>
        <v>3.2045543453128627</v>
      </c>
      <c r="Z70" s="18">
        <f t="shared" si="159"/>
        <v>2.8750402049600896</v>
      </c>
      <c r="AA70" s="18">
        <f t="shared" si="159"/>
        <v>2.9454670945826846</v>
      </c>
      <c r="AB70" s="18">
        <f t="shared" si="159"/>
        <v>3.0270764746903627</v>
      </c>
      <c r="AD70" s="68">
        <f t="shared" si="113"/>
        <v>37.316907117824783</v>
      </c>
      <c r="AE70" s="69">
        <f t="shared" si="114"/>
        <v>77.268958110423924</v>
      </c>
      <c r="AF70" s="69">
        <f t="shared" si="115"/>
        <v>114.58586522824872</v>
      </c>
      <c r="AH70" t="str">
        <f t="shared" ref="AH70" si="168">L70</f>
        <v>92 Elementary administration and service occupations</v>
      </c>
      <c r="AI70" s="18">
        <f t="shared" si="160"/>
        <v>5.074020577182031</v>
      </c>
      <c r="AJ70" s="18">
        <f t="shared" si="160"/>
        <v>5.6727121121204167</v>
      </c>
      <c r="AK70" s="18">
        <f t="shared" si="160"/>
        <v>5.4151299919276097</v>
      </c>
      <c r="AL70" s="18">
        <f t="shared" si="160"/>
        <v>5.8059562189329093</v>
      </c>
      <c r="AM70" s="18">
        <f t="shared" si="160"/>
        <v>6.5144970501576553</v>
      </c>
      <c r="AO70" s="68">
        <f t="shared" si="117"/>
        <v>39.606931386632674</v>
      </c>
      <c r="AP70" s="69">
        <f t="shared" si="118"/>
        <v>74.740159292767302</v>
      </c>
      <c r="AQ70" s="69">
        <f t="shared" si="119"/>
        <v>114.34709067939998</v>
      </c>
      <c r="AS70" t="str">
        <f t="shared" ref="AS70" si="169">W70</f>
        <v>92 Elementary administration and service occupations</v>
      </c>
      <c r="AT70" s="18">
        <f t="shared" si="161"/>
        <v>5.0460989702321744</v>
      </c>
      <c r="AU70" s="18">
        <f t="shared" si="161"/>
        <v>4.9208864257425509</v>
      </c>
      <c r="AV70" s="18">
        <f t="shared" si="161"/>
        <v>4.6043594231189324</v>
      </c>
      <c r="AW70" s="18">
        <f t="shared" si="161"/>
        <v>4.4074884851995204</v>
      </c>
      <c r="AX70" s="18">
        <f t="shared" si="161"/>
        <v>4.4826061380535336</v>
      </c>
      <c r="AZ70" s="68">
        <f t="shared" si="121"/>
        <v>25.423693289622623</v>
      </c>
      <c r="BA70" s="69">
        <f t="shared" si="122"/>
        <v>67.678121000831027</v>
      </c>
      <c r="BB70" s="69">
        <f t="shared" si="123"/>
        <v>93.101814290453646</v>
      </c>
      <c r="BD70" t="str">
        <f t="shared" ref="BD70" si="170">AH70</f>
        <v>92 Elementary administration and service occupations</v>
      </c>
      <c r="BE70" s="18">
        <f t="shared" si="162"/>
        <v>7.9972812388276857</v>
      </c>
      <c r="BF70" s="18">
        <f t="shared" si="162"/>
        <v>7.279190965600149</v>
      </c>
      <c r="BG70" s="18">
        <f t="shared" si="162"/>
        <v>6.7014804820633849</v>
      </c>
      <c r="BH70" s="18">
        <f t="shared" si="162"/>
        <v>5.8037726164655723</v>
      </c>
      <c r="BI70" s="18">
        <f t="shared" si="162"/>
        <v>5.44897179493758</v>
      </c>
      <c r="BK70" s="68">
        <f t="shared" si="125"/>
        <v>-15.508886711031952</v>
      </c>
      <c r="BL70" s="69">
        <f t="shared" si="126"/>
        <v>40.325169128256718</v>
      </c>
      <c r="BM70" s="69">
        <f t="shared" si="127"/>
        <v>24.816282417224762</v>
      </c>
      <c r="BO70" t="str">
        <f t="shared" ref="BO70" si="171">AS70</f>
        <v>92 Elementary administration and service occupations</v>
      </c>
      <c r="BP70" s="18">
        <f t="shared" si="163"/>
        <v>12.676115234688098</v>
      </c>
      <c r="BQ70" s="18">
        <f t="shared" si="163"/>
        <v>12.73706858230857</v>
      </c>
      <c r="BR70" s="18">
        <f t="shared" si="163"/>
        <v>11.887164878777252</v>
      </c>
      <c r="BS70" s="18">
        <f t="shared" si="163"/>
        <v>11.179498809995541</v>
      </c>
      <c r="BT70" s="18">
        <f t="shared" si="163"/>
        <v>11.363132008259628</v>
      </c>
      <c r="BV70" s="68">
        <f t="shared" si="129"/>
        <v>-33.792207688669293</v>
      </c>
      <c r="BW70" s="69">
        <f t="shared" si="130"/>
        <v>36.315929199405005</v>
      </c>
      <c r="BX70" s="69">
        <f t="shared" si="131"/>
        <v>2.5237215107357152</v>
      </c>
      <c r="BZ70" t="str">
        <f t="shared" ref="BZ70" si="172">BD70</f>
        <v>92 Elementary administration and service occupations</v>
      </c>
      <c r="CA70" s="18">
        <f t="shared" si="164"/>
        <v>18.044848732768827</v>
      </c>
      <c r="CB70" s="18">
        <f t="shared" si="164"/>
        <v>18.556307310562946</v>
      </c>
      <c r="CC70" s="18">
        <f t="shared" si="164"/>
        <v>17.74535568629102</v>
      </c>
      <c r="CD70" s="18">
        <f t="shared" si="164"/>
        <v>17.178666028197977</v>
      </c>
      <c r="CE70" s="18">
        <f t="shared" si="164"/>
        <v>18.014632718318847</v>
      </c>
      <c r="CG70" s="68">
        <f t="shared" si="133"/>
        <v>-39.411862834221758</v>
      </c>
      <c r="CH70" s="69">
        <f t="shared" si="134"/>
        <v>30.279808643481797</v>
      </c>
      <c r="CI70" s="69">
        <f t="shared" si="135"/>
        <v>-9.1320541907399608</v>
      </c>
      <c r="CK70" t="str">
        <f t="shared" ref="CK70" si="173">BO70</f>
        <v>92 Elementary administration and service occupations</v>
      </c>
      <c r="CL70" s="18">
        <f t="shared" si="165"/>
        <v>25.658955590026828</v>
      </c>
      <c r="CM70" s="18">
        <f t="shared" si="165"/>
        <v>21.826958034027623</v>
      </c>
      <c r="CN70" s="18">
        <f t="shared" si="165"/>
        <v>20.021397975266115</v>
      </c>
      <c r="CO70" s="18">
        <f t="shared" si="165"/>
        <v>14.454547168413248</v>
      </c>
      <c r="CP70" s="18">
        <f t="shared" si="165"/>
        <v>12.293614098711434</v>
      </c>
      <c r="CR70" s="68">
        <f t="shared" si="137"/>
        <v>-69.783873221985417</v>
      </c>
      <c r="CS70" s="69">
        <f t="shared" si="138"/>
        <v>15.762355089162286</v>
      </c>
      <c r="CT70" s="69">
        <f t="shared" si="139"/>
        <v>-54.021518132823132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82.815775389621535</v>
      </c>
      <c r="I72" s="67">
        <f>IF(D35&gt;0,I35/D35*100,0)</f>
        <v>76.236795509871342</v>
      </c>
      <c r="J72" s="67">
        <f t="shared" ref="J72" si="175">IF(D35&gt;0,(J35/D35)*100,0)</f>
        <v>159.05257089949288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86.254628108887474</v>
      </c>
      <c r="T72" s="67">
        <f t="shared" ref="T72" si="177">IF(O35&gt;0,T35/O35*100,0)</f>
        <v>81.445288350982665</v>
      </c>
      <c r="U72" s="67">
        <f t="shared" ref="U72" si="178">IF(O35&gt;0,(U35/O35)*100,0)</f>
        <v>167.69991645987014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30.420104046066264</v>
      </c>
      <c r="AE72" s="67">
        <f t="shared" ref="AE72" si="180">IF(Z35&gt;0,AE35/Z35*100,0)</f>
        <v>64.035969993193461</v>
      </c>
      <c r="AF72" s="67">
        <f t="shared" ref="AF72" si="181">IF(Z35&gt;0,(AF35/Z35)*100,0)</f>
        <v>94.456074039259732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16.047282762134202</v>
      </c>
      <c r="AP72" s="67">
        <f t="shared" ref="AP72" si="183">IF(AK35&gt;0,AP35/AK35*100,0)</f>
        <v>58.523558667346443</v>
      </c>
      <c r="AQ72" s="67">
        <f t="shared" ref="AQ72" si="184">IF(AK35&gt;0,(AQ35/AK35)*100,0)</f>
        <v>74.570841429480637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28.830360351761051</v>
      </c>
      <c r="BA72" s="67">
        <f t="shared" ref="BA72" si="186">IF(AV35&gt;0,BA35/AV35*100,0)</f>
        <v>60.741168369806509</v>
      </c>
      <c r="BB72" s="67">
        <f t="shared" ref="BB72" si="187">IF(AV35&gt;0,(BB35/AV35)*100,0)</f>
        <v>89.571528721567574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3.9123651070966665</v>
      </c>
      <c r="BL72" s="67">
        <f t="shared" ref="BL72" si="189">IF(BG35&gt;0,BL35/BG35*100,0)</f>
        <v>44.786669318319007</v>
      </c>
      <c r="BM72" s="67">
        <f t="shared" ref="BM72" si="190">IF(BG35&gt;0,(BM35/BG35)*100,0)</f>
        <v>48.699034425415668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-30.738906941100559</v>
      </c>
      <c r="BW72" s="67">
        <f t="shared" ref="BW72" si="192">IF(BR35&gt;0,BW35/BR35*100,0)</f>
        <v>36.889061356881605</v>
      </c>
      <c r="BX72" s="67">
        <f t="shared" ref="BX72" si="193">IF(BR35&gt;0,(BX35/BR35)*100,0)</f>
        <v>6.1501544157810475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-40.317515145162574</v>
      </c>
      <c r="CH72" s="67">
        <f t="shared" ref="CH72" si="195">IF(CC35&gt;0,CH35/CC35*100,0)</f>
        <v>30.15198186973344</v>
      </c>
      <c r="CI72" s="67">
        <f t="shared" ref="CI72" si="196">IF(CC35&gt;0,(CI35/CC35)*100,0)</f>
        <v>-10.165533275429135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-50.789971554651636</v>
      </c>
      <c r="CS72" s="67">
        <f t="shared" ref="CS72" si="198">IF(CN35&gt;0,CS35/CN35*100,0)</f>
        <v>24.864643438188462</v>
      </c>
      <c r="CT72" s="67">
        <f t="shared" ref="CT72" si="199">IF(CN35&gt;0,(CT35/CN35)*100,0)</f>
        <v>-25.92532811646317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Yorkshire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Yorkshire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Yorkshire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Yorkshire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Yorkshire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Yorkshire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Yorkshire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Yorkshire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Yorkshire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5.8914560859149256</v>
      </c>
      <c r="C82" s="18">
        <f t="shared" si="210"/>
        <v>-5.2935673089456454</v>
      </c>
      <c r="D82" s="18">
        <f t="shared" si="210"/>
        <v>4.7832522834368563</v>
      </c>
      <c r="E82" s="18">
        <f t="shared" si="210"/>
        <v>3.290426706184979</v>
      </c>
      <c r="F82" s="18">
        <f t="shared" ref="F82:F107" si="211">IF(AND(F$6-C$6 &lt;&gt; 0,C8&lt;&gt;0,F8&lt;&gt;0),(EXP(LN(F8/C8)/(F$6-C$6))-1)*100,0)</f>
        <v>3.1935309240028298</v>
      </c>
      <c r="H82" s="18">
        <f t="shared" ref="H82:H107" si="212">IF($F$6-$D$6 &lt;&gt; 0,(EXP(LN(1+(H45/100))/($F$6-$D$6))-1)*100,0)</f>
        <v>3.7856570344144025</v>
      </c>
      <c r="I82" s="18">
        <f t="shared" ref="I82:I107" si="213">IF(D8&gt;0,((1+(I8/D8))^(1/($F$6-$D$6))-1)*100,0)</f>
        <v>4.0176853807616597</v>
      </c>
      <c r="J82" s="18">
        <f t="shared" ref="J82:J107" si="214">IF($F$6-$D$6 &lt;&gt; 0,(EXP(LN(1+(J45/100))/($F$6-$D$6))-1)*100,0)</f>
        <v>6.4439330666046235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7.1114114247500915</v>
      </c>
      <c r="N82" s="18">
        <f t="shared" si="215"/>
        <v>-5.3900286477941091</v>
      </c>
      <c r="O82" s="18">
        <f t="shared" si="215"/>
        <v>4.3305201945507132</v>
      </c>
      <c r="P82" s="18">
        <f t="shared" si="215"/>
        <v>3.200122889485657</v>
      </c>
      <c r="Q82" s="18">
        <f t="shared" ref="Q82:Q107" si="216">IF(AND(Q$6-N$6 &lt;&gt; 0,N8&lt;&gt;0,Q8&lt;&gt;0),(EXP(LN(Q8/N8)/(Q$6-N$6))-1)*100,0)</f>
        <v>2.9911114525949634</v>
      </c>
      <c r="S82" s="18">
        <f t="shared" ref="S82:S107" si="217">IF($F$6-$D$6 &lt;&gt; 0,(EXP(LN(1+(S45/100))/($F$6-$D$6))-1)*100,0)</f>
        <v>3.5755545523678434</v>
      </c>
      <c r="T82" s="18">
        <f t="shared" ref="T82:T107" si="218">IF(O8&gt;0,((1+(T8/O8))^(1/($F$6-$D$6))-1)*100,0)</f>
        <v>4.0111229691089934</v>
      </c>
      <c r="U82" s="18">
        <f t="shared" ref="U82:U107" si="219">IF($F$6-$D$6 &lt;&gt; 0,(EXP(LN(1+(U45/100))/($F$6-$D$6))-1)*100,0)</f>
        <v>6.2922961679879874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5.8039865179993599</v>
      </c>
      <c r="Y82" s="18">
        <f t="shared" si="220"/>
        <v>4.2432702156693702</v>
      </c>
      <c r="Z82" s="18">
        <f t="shared" si="220"/>
        <v>-0.29767149203497878</v>
      </c>
      <c r="AA82" s="18">
        <f t="shared" si="220"/>
        <v>1.6304918343186037</v>
      </c>
      <c r="AB82" s="18">
        <f t="shared" ref="AB82:AB107" si="221">IF(AND(AB$6-Y$6 &lt;&gt; 0,Y8&lt;&gt;0,AB8&lt;&gt;0),(EXP(LN(AB8/Y8)/(AB$6-Y$6))-1)*100,0)</f>
        <v>1.1843684628217277</v>
      </c>
      <c r="AD82" s="18">
        <f t="shared" ref="AD82:AD107" si="222">IF($F$6-$D$6 &lt;&gt; 0,(EXP(LN(1+(AD45/100))/($F$6-$D$6))-1)*100,0)</f>
        <v>0.98366270337897355</v>
      </c>
      <c r="AE82" s="18">
        <f t="shared" ref="AE82:AE107" si="223">IF(Z8&gt;0,((1+(AE8/Z8))^(1/($F$6-$D$6))-1)*100,0)</f>
        <v>3.2647074236478169</v>
      </c>
      <c r="AF82" s="18">
        <f t="shared" ref="AF82:AF107" si="224">IF($F$6-$D$6 &lt;&gt; 0,(EXP(LN(1+(AF45/100))/($F$6-$D$6))-1)*100,0)</f>
        <v>3.9083138390352268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3.226553148607314</v>
      </c>
      <c r="AJ82" s="18">
        <f t="shared" si="225"/>
        <v>9.2343293263183579</v>
      </c>
      <c r="AK82" s="18">
        <f t="shared" si="225"/>
        <v>-1.5847910821308209</v>
      </c>
      <c r="AL82" s="18">
        <f t="shared" si="225"/>
        <v>0.83587380133287592</v>
      </c>
      <c r="AM82" s="18">
        <f t="shared" ref="AM82:AM107" si="226">IF(AND(AM$6-AJ$6 &lt;&gt; 0,AJ8&lt;&gt;0,AM8&lt;&gt;0),(EXP(LN(AM8/AJ8)/(AM$6-AJ$6))-1)*100,0)</f>
        <v>0.57471401028739155</v>
      </c>
      <c r="AO82" s="18">
        <f t="shared" ref="AO82:AO107" si="227">IF($F$6-$D$6 &lt;&gt; 0,(EXP(LN(1+(AO45/100))/($F$6-$D$6))-1)*100,0)</f>
        <v>2.2441275765405777E-2</v>
      </c>
      <c r="AP82" s="18">
        <f t="shared" ref="AP82:AP107" si="228">IF(AK8&gt;0,((1+(AP8/AK8))^(1/($F$6-$D$6))-1)*100,0)</f>
        <v>2.8215632267740931</v>
      </c>
      <c r="AQ82" s="18">
        <f t="shared" ref="AQ82:AQ107" si="229">IF($F$6-$D$6 &lt;&gt; 0,(EXP(LN(1+(AQ45/100))/($F$6-$D$6))-1)*100,0)</f>
        <v>2.8367722504299531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3.7223571240039499</v>
      </c>
      <c r="AU82" s="18">
        <f t="shared" si="230"/>
        <v>8.9095110502446886</v>
      </c>
      <c r="AV82" s="18">
        <f t="shared" si="230"/>
        <v>-1.8134937850511235</v>
      </c>
      <c r="AW82" s="18">
        <f t="shared" si="230"/>
        <v>1.1052388319665374</v>
      </c>
      <c r="AX82" s="18">
        <f t="shared" ref="AX82:AX107" si="231">IF(AND(AX$6-AU$6 &lt;&gt; 0,AU8&lt;&gt;0,AX8&lt;&gt;0),(EXP(LN(AX8/AU8)/(AX$6-AU$6))-1)*100,0)</f>
        <v>0.65059341885509436</v>
      </c>
      <c r="AZ82" s="18">
        <f t="shared" ref="AZ82:AZ107" si="232">IF($F$6-$D$6 &lt;&gt; 0,(EXP(LN(1+(AZ45/100))/($F$6-$D$6))-1)*100,0)</f>
        <v>0.12281277671555291</v>
      </c>
      <c r="BA82" s="18">
        <f t="shared" ref="BA82:BA107" si="233">IF(AV8&gt;0,((1+(BA8/AV8))^(1/($F$6-$D$6))-1)*100,0)</f>
        <v>2.8531639767174433</v>
      </c>
      <c r="BB82" s="18">
        <f t="shared" ref="BB82:BB107" si="234">IF($F$6-$D$6 &lt;&gt; 0,(EXP(LN(1+(BB45/100))/($F$6-$D$6))-1)*100,0)</f>
        <v>2.9362401735114396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4.5366804381209214</v>
      </c>
      <c r="BF82" s="18">
        <f t="shared" si="235"/>
        <v>19.601095413876045</v>
      </c>
      <c r="BG82" s="18">
        <f t="shared" si="235"/>
        <v>-4.9182116645692826</v>
      </c>
      <c r="BH82" s="18">
        <f t="shared" si="235"/>
        <v>0.86769182087691465</v>
      </c>
      <c r="BI82" s="18">
        <f t="shared" ref="BI82:BI107" si="236">IF(AND(BI$6-BF$6 &lt;&gt; 0,BF8&lt;&gt;0,BI8&lt;&gt;0),(EXP(LN(BI8/BF8)/(BI$6-BF$6))-1)*100,0)</f>
        <v>8.2678165037730622E-2</v>
      </c>
      <c r="BK82" s="18">
        <f t="shared" ref="BK82:BK107" si="237">IF($F$6-$D$6 &lt;&gt; 0,(EXP(LN(1+(BK45/100))/($F$6-$D$6))-1)*100,0)</f>
        <v>-1.0990410820422736</v>
      </c>
      <c r="BL82" s="18">
        <f t="shared" ref="BL82:BL107" si="238">IF(BG8&gt;0,((1+(BL8/BG8))^(1/($F$6-$D$6))-1)*100,0)</f>
        <v>2.0489720224885266</v>
      </c>
      <c r="BM82" s="18">
        <f t="shared" ref="BM82:BM107" si="239">IF($F$6-$D$6 &lt;&gt; 0,(EXP(LN(1+(BM45/100))/($F$6-$D$6))-1)*100,0)</f>
        <v>1.2388231353373635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1.8586361192268308</v>
      </c>
      <c r="BQ82" s="18">
        <f t="shared" si="240"/>
        <v>14.125165071578284</v>
      </c>
      <c r="BR82" s="18">
        <f t="shared" si="240"/>
        <v>-6.896287948348256</v>
      </c>
      <c r="BS82" s="18">
        <f t="shared" si="240"/>
        <v>-2.7013916690330708</v>
      </c>
      <c r="BT82" s="18">
        <f t="shared" ref="BT82:BT107" si="241">IF(AND(BT$6-BQ$6 &lt;&gt; 0,BQ8&lt;&gt;0,BT8&lt;&gt;0),(EXP(LN(BT8/BQ8)/(BT$6-BQ$6))-1)*100,0)</f>
        <v>-3.0706795543541388</v>
      </c>
      <c r="BV82" s="18">
        <f t="shared" ref="BV82:BV107" si="242">IF($F$6-$D$6 &lt;&gt; 0,(EXP(LN(1+(BV45/100))/($F$6-$D$6))-1)*100,0)</f>
        <v>-4.1202812829167161</v>
      </c>
      <c r="BW82" s="18">
        <f t="shared" ref="BW82:BW107" si="243">IF(BR8&gt;0,((1+(BW8/BR8))^(1/($F$6-$D$6))-1)*100,0)</f>
        <v>1.7631499167144682</v>
      </c>
      <c r="BX82" s="18">
        <f t="shared" ref="BX82:BX107" si="244">IF($F$6-$D$6 &lt;&gt; 0,(EXP(LN(1+(BX45/100))/($F$6-$D$6))-1)*100,0)</f>
        <v>-1.2207856168640063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1.5584269269403483</v>
      </c>
      <c r="CB82" s="18">
        <f t="shared" si="245"/>
        <v>4.8649321321879935</v>
      </c>
      <c r="CC82" s="18">
        <f t="shared" si="245"/>
        <v>-4.3939898150648808</v>
      </c>
      <c r="CD82" s="18">
        <f t="shared" si="245"/>
        <v>-3.412504810944228</v>
      </c>
      <c r="CE82" s="18">
        <f t="shared" ref="CE82:CE107" si="246">IF(AND(CE$6-CB$6 &lt;&gt; 0,CB8&lt;&gt;0,CE8&lt;&gt;0),(EXP(LN(CE8/CB8)/(CE$6-CB$6))-1)*100,0)</f>
        <v>-3.2242422297431794</v>
      </c>
      <c r="CG82" s="18">
        <f t="shared" ref="CG82:CG107" si="247">IF($F$6-$D$6 &lt;&gt; 0,(EXP(LN(1+(CG45/100))/($F$6-$D$6))-1)*100,0)</f>
        <v>-3.7407809413566917</v>
      </c>
      <c r="CH82" s="18">
        <f t="shared" ref="CH82:CH107" si="248">IF(CC8&gt;0,((1+(CH8/CC8))^(1/($F$6-$D$6))-1)*100,0)</f>
        <v>1.7883760309585828</v>
      </c>
      <c r="CI82" s="18">
        <f t="shared" ref="CI82:CI107" si="249">IF($F$6-$D$6 &lt;&gt; 0,(EXP(LN(1+(CI45/100))/($F$6-$D$6))-1)*100,0)</f>
        <v>-0.93134408834284477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4.9183294161877944</v>
      </c>
      <c r="CM82" s="18">
        <f t="shared" si="250"/>
        <v>-20.342935593526825</v>
      </c>
      <c r="CN82" s="18">
        <f t="shared" si="250"/>
        <v>-4.3208971963371923</v>
      </c>
      <c r="CO82" s="18">
        <f t="shared" si="250"/>
        <v>-2.1288970495267012</v>
      </c>
      <c r="CP82" s="18">
        <f t="shared" ref="CP82:CP107" si="251">IF(AND(CP$6-CM$6 &lt;&gt; 0,CM8&lt;&gt;0,CP8&lt;&gt;0),(EXP(LN(CP8/CM8)/(CP$6-CM$6))-1)*100,0)</f>
        <v>-4.0619444257278374</v>
      </c>
      <c r="CR82" s="18">
        <f t="shared" ref="CR82:CR107" si="252">IF($F$6-$D$6 &lt;&gt; 0,(EXP(LN(1+(CR45/100))/($F$6-$D$6))-1)*100,0)</f>
        <v>-2.8650875356042715</v>
      </c>
      <c r="CS82" s="18">
        <f t="shared" ref="CS82:CS107" si="253">IF(CN8&gt;0,((1+(CS8/CN8))^(1/($F$6-$D$6))-1)*100,0)</f>
        <v>1.6508545836118937</v>
      </c>
      <c r="CT82" s="18">
        <f t="shared" ref="CT82:CT107" si="254">IF($F$6-$D$6 &lt;&gt; 0,(EXP(LN(1+(CT45/100))/($F$6-$D$6))-1)*100,0)</f>
        <v>-0.51847934235225157</v>
      </c>
    </row>
    <row r="83" spans="1:98" x14ac:dyDescent="0.2">
      <c r="A83" t="str">
        <f t="shared" si="209"/>
        <v>12 Other managers and proprietors</v>
      </c>
      <c r="B83" s="18">
        <f t="shared" si="210"/>
        <v>4.5648331564061229</v>
      </c>
      <c r="C83" s="18">
        <f t="shared" si="210"/>
        <v>-2.5337031122280251</v>
      </c>
      <c r="D83" s="18">
        <f t="shared" si="210"/>
        <v>7.2618563164834393</v>
      </c>
      <c r="E83" s="18">
        <f t="shared" si="210"/>
        <v>3.7134296632679753</v>
      </c>
      <c r="F83" s="18">
        <f t="shared" si="211"/>
        <v>4.4033503583350342</v>
      </c>
      <c r="H83" s="18">
        <f t="shared" si="212"/>
        <v>4.8829997974874084</v>
      </c>
      <c r="I83" s="18">
        <f t="shared" si="213"/>
        <v>4.9362743832831679</v>
      </c>
      <c r="J83" s="18">
        <f t="shared" si="214"/>
        <v>7.8449337530625662</v>
      </c>
      <c r="L83" t="str">
        <f t="shared" ref="L83:L106" si="255">A83</f>
        <v>12 Other managers and proprietors</v>
      </c>
      <c r="M83" s="18">
        <f t="shared" si="215"/>
        <v>5.6781546630054525</v>
      </c>
      <c r="N83" s="18">
        <f t="shared" si="215"/>
        <v>-7.0179063284258048</v>
      </c>
      <c r="O83" s="18">
        <f t="shared" si="215"/>
        <v>6.8096340643342579</v>
      </c>
      <c r="P83" s="18">
        <f t="shared" si="215"/>
        <v>3.9786889602219544</v>
      </c>
      <c r="Q83" s="18">
        <f t="shared" si="216"/>
        <v>4.1252187532947682</v>
      </c>
      <c r="S83" s="18">
        <f t="shared" si="217"/>
        <v>4.913900571117602</v>
      </c>
      <c r="T83" s="18">
        <f t="shared" si="218"/>
        <v>4.7927322776212478</v>
      </c>
      <c r="U83" s="18">
        <f t="shared" si="219"/>
        <v>7.7685645520000568</v>
      </c>
      <c r="W83" t="str">
        <f t="shared" ref="W83:W106" si="256">A83</f>
        <v>12 Other managers and proprietors</v>
      </c>
      <c r="X83" s="18">
        <f t="shared" si="220"/>
        <v>3.3314327708470648</v>
      </c>
      <c r="Y83" s="18">
        <f t="shared" si="220"/>
        <v>1.2556911342993082</v>
      </c>
      <c r="Z83" s="18">
        <f t="shared" si="220"/>
        <v>2.4053862764014111</v>
      </c>
      <c r="AA83" s="18">
        <f t="shared" si="220"/>
        <v>2.3207773796001474</v>
      </c>
      <c r="AB83" s="18">
        <f t="shared" si="221"/>
        <v>2.2802979677099211</v>
      </c>
      <c r="AD83" s="18">
        <f t="shared" si="222"/>
        <v>2.3489725751064672</v>
      </c>
      <c r="AE83" s="18">
        <f t="shared" si="223"/>
        <v>3.9100692232037826</v>
      </c>
      <c r="AF83" s="18">
        <f t="shared" si="224"/>
        <v>5.3788880017239249</v>
      </c>
      <c r="AH83" t="str">
        <f t="shared" ref="AH83:AH106" si="257">L83</f>
        <v>12 Other managers and proprietors</v>
      </c>
      <c r="AI83" s="18">
        <f t="shared" si="225"/>
        <v>3.3141704098300195</v>
      </c>
      <c r="AJ83" s="18">
        <f t="shared" si="225"/>
        <v>6.790732436446234</v>
      </c>
      <c r="AK83" s="18">
        <f t="shared" si="225"/>
        <v>0.5935315444475231</v>
      </c>
      <c r="AL83" s="18">
        <f t="shared" si="225"/>
        <v>2.0476971024311563</v>
      </c>
      <c r="AM83" s="18">
        <f t="shared" si="226"/>
        <v>1.8798965700670855</v>
      </c>
      <c r="AO83" s="18">
        <f t="shared" si="227"/>
        <v>1.5606544411415513</v>
      </c>
      <c r="AP83" s="18">
        <f t="shared" si="228"/>
        <v>3.6201882059841761</v>
      </c>
      <c r="AQ83" s="18">
        <f t="shared" si="229"/>
        <v>4.6106721706367537</v>
      </c>
      <c r="AS83" t="str">
        <f t="shared" ref="AS83:AS106" si="258">W83</f>
        <v>12 Other managers and proprietors</v>
      </c>
      <c r="AT83" s="18">
        <f t="shared" si="230"/>
        <v>2.5617366325168867</v>
      </c>
      <c r="AU83" s="18">
        <f t="shared" si="230"/>
        <v>1.3889470968988071</v>
      </c>
      <c r="AV83" s="18">
        <f t="shared" si="230"/>
        <v>2.4403044017750952</v>
      </c>
      <c r="AW83" s="18">
        <f t="shared" si="230"/>
        <v>1.9551476225626585</v>
      </c>
      <c r="AX83" s="18">
        <f t="shared" si="231"/>
        <v>2.0709791215290485</v>
      </c>
      <c r="AZ83" s="18">
        <f t="shared" si="232"/>
        <v>2.1166107100857978</v>
      </c>
      <c r="BA83" s="18">
        <f t="shared" si="233"/>
        <v>3.6635692194954883</v>
      </c>
      <c r="BB83" s="18">
        <f t="shared" si="234"/>
        <v>5.0192086439559969</v>
      </c>
      <c r="BD83" t="str">
        <f t="shared" ref="BD83:BD106" si="259">AH83</f>
        <v>12 Other managers and proprietors</v>
      </c>
      <c r="BE83" s="18">
        <f t="shared" si="235"/>
        <v>0.96015472724166884</v>
      </c>
      <c r="BF83" s="18">
        <f t="shared" si="235"/>
        <v>15.064489528622893</v>
      </c>
      <c r="BG83" s="18">
        <f t="shared" si="235"/>
        <v>-2.8024496665127518</v>
      </c>
      <c r="BH83" s="18">
        <f t="shared" si="235"/>
        <v>0.86435037316159313</v>
      </c>
      <c r="BI83" s="18">
        <f t="shared" si="236"/>
        <v>0.52803171846338426</v>
      </c>
      <c r="BK83" s="18">
        <f t="shared" si="237"/>
        <v>-0.37303422980855538</v>
      </c>
      <c r="BL83" s="18">
        <f t="shared" si="238"/>
        <v>2.3321129632543736</v>
      </c>
      <c r="BM83" s="18">
        <f t="shared" si="239"/>
        <v>2.0640589590083414</v>
      </c>
      <c r="BO83" t="str">
        <f t="shared" ref="BO83:BO106" si="260">AS83</f>
        <v>12 Other managers and proprietors</v>
      </c>
      <c r="BP83" s="18">
        <f t="shared" si="240"/>
        <v>0.77676016300185502</v>
      </c>
      <c r="BQ83" s="18">
        <f t="shared" si="240"/>
        <v>9.0901693363142133</v>
      </c>
      <c r="BR83" s="18">
        <f t="shared" si="240"/>
        <v>-3.568648402667729</v>
      </c>
      <c r="BS83" s="18">
        <f t="shared" si="240"/>
        <v>-1.4548943495858668</v>
      </c>
      <c r="BT83" s="18">
        <f t="shared" si="241"/>
        <v>-1.4964874125942607</v>
      </c>
      <c r="BV83" s="18">
        <f t="shared" si="242"/>
        <v>-2.1645776263020888</v>
      </c>
      <c r="BW83" s="18">
        <f t="shared" si="243"/>
        <v>2.4370898498587312</v>
      </c>
      <c r="BX83" s="18">
        <f t="shared" si="244"/>
        <v>0.96648159014867119</v>
      </c>
      <c r="BZ83" t="str">
        <f t="shared" ref="BZ83:BZ106" si="261">BD83</f>
        <v>12 Other managers and proprietors</v>
      </c>
      <c r="CA83" s="18">
        <f t="shared" si="245"/>
        <v>-6.7793387660985971E-2</v>
      </c>
      <c r="CB83" s="18">
        <f t="shared" si="245"/>
        <v>-7.0113256438323663</v>
      </c>
      <c r="CC83" s="18">
        <f t="shared" si="245"/>
        <v>-2.8681046369316232</v>
      </c>
      <c r="CD83" s="18">
        <f t="shared" si="245"/>
        <v>-3.3190838098321462</v>
      </c>
      <c r="CE83" s="18">
        <f t="shared" si="246"/>
        <v>-3.4137212200218481</v>
      </c>
      <c r="CG83" s="18">
        <f t="shared" si="247"/>
        <v>-3.1689905532262364</v>
      </c>
      <c r="CH83" s="18">
        <f t="shared" si="248"/>
        <v>1.9789267960120371</v>
      </c>
      <c r="CI83" s="18">
        <f t="shared" si="249"/>
        <v>-0.2814337735647654</v>
      </c>
      <c r="CK83" t="str">
        <f t="shared" ref="CK83:CK106" si="262">BO83</f>
        <v>12 Other managers and proprietors</v>
      </c>
      <c r="CL83" s="18">
        <f t="shared" si="250"/>
        <v>0.73841768401077257</v>
      </c>
      <c r="CM83" s="18">
        <f t="shared" si="250"/>
        <v>-22.159133269830523</v>
      </c>
      <c r="CN83" s="18">
        <f t="shared" si="250"/>
        <v>-1.8640640957272914</v>
      </c>
      <c r="CO83" s="18">
        <f t="shared" si="250"/>
        <v>-2.5728578405234126</v>
      </c>
      <c r="CP83" s="18">
        <f t="shared" si="251"/>
        <v>-3.712097214459098</v>
      </c>
      <c r="CR83" s="18">
        <f t="shared" si="252"/>
        <v>-2.3371639051168014</v>
      </c>
      <c r="CS83" s="18">
        <f t="shared" si="253"/>
        <v>1.8857445746601087</v>
      </c>
      <c r="CT83" s="18">
        <f t="shared" si="254"/>
        <v>0.16338159037159183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5.3512738251823677</v>
      </c>
      <c r="C84" s="18">
        <f t="shared" si="210"/>
        <v>-2.9064243121124655</v>
      </c>
      <c r="D84" s="18">
        <f t="shared" si="210"/>
        <v>8.6453673014716728</v>
      </c>
      <c r="E84" s="18">
        <f t="shared" si="210"/>
        <v>2.8380072670614709</v>
      </c>
      <c r="F84" s="18">
        <f t="shared" si="211"/>
        <v>4.2434899706383478</v>
      </c>
      <c r="H84" s="18">
        <f t="shared" si="212"/>
        <v>4.7384572219073329</v>
      </c>
      <c r="I84" s="18">
        <f t="shared" si="213"/>
        <v>3.5191790172115489</v>
      </c>
      <c r="J84" s="18">
        <f t="shared" si="214"/>
        <v>6.7997999740175619</v>
      </c>
      <c r="L84" t="str">
        <f t="shared" si="255"/>
        <v>21 Science, research, engineering and technology professionals</v>
      </c>
      <c r="M84" s="18">
        <f t="shared" si="215"/>
        <v>7.3556507586350461</v>
      </c>
      <c r="N84" s="18">
        <f t="shared" si="215"/>
        <v>-3.4820510872036747</v>
      </c>
      <c r="O84" s="18">
        <f t="shared" si="215"/>
        <v>10.110110153713968</v>
      </c>
      <c r="P84" s="18">
        <f t="shared" si="215"/>
        <v>3.1362917943553725</v>
      </c>
      <c r="Q84" s="18">
        <f t="shared" si="216"/>
        <v>4.8313550924857118</v>
      </c>
      <c r="S84" s="18">
        <f t="shared" si="217"/>
        <v>5.4103869052070097</v>
      </c>
      <c r="T84" s="18">
        <f t="shared" si="218"/>
        <v>3.867053976152568</v>
      </c>
      <c r="U84" s="18">
        <f t="shared" si="219"/>
        <v>7.5291093996655345</v>
      </c>
      <c r="W84" t="str">
        <f t="shared" si="256"/>
        <v>21 Science, research, engineering and technology professionals</v>
      </c>
      <c r="X84" s="18">
        <f t="shared" si="220"/>
        <v>4.7059646846164815</v>
      </c>
      <c r="Y84" s="18">
        <f t="shared" si="220"/>
        <v>5.9798336879885117</v>
      </c>
      <c r="Z84" s="18">
        <f t="shared" si="220"/>
        <v>4.2043316254940288</v>
      </c>
      <c r="AA84" s="18">
        <f t="shared" si="220"/>
        <v>1.3833505733369389</v>
      </c>
      <c r="AB84" s="18">
        <f t="shared" si="221"/>
        <v>2.5403760747763071</v>
      </c>
      <c r="AD84" s="18">
        <f t="shared" si="222"/>
        <v>2.3150884590537046</v>
      </c>
      <c r="AE84" s="18">
        <f t="shared" si="223"/>
        <v>2.7650070546047623</v>
      </c>
      <c r="AF84" s="18">
        <f t="shared" si="224"/>
        <v>4.42695932543411</v>
      </c>
      <c r="AH84" t="str">
        <f t="shared" si="257"/>
        <v>21 Science, research, engineering and technology professionals</v>
      </c>
      <c r="AI84" s="18">
        <f t="shared" si="225"/>
        <v>3.6579953504853213</v>
      </c>
      <c r="AJ84" s="18">
        <f t="shared" si="225"/>
        <v>13.089561747772539</v>
      </c>
      <c r="AK84" s="18">
        <f t="shared" si="225"/>
        <v>3.8635915587338587</v>
      </c>
      <c r="AL84" s="18">
        <f t="shared" si="225"/>
        <v>1.3932777500675453</v>
      </c>
      <c r="AM84" s="18">
        <f t="shared" si="226"/>
        <v>2.8583200516755225</v>
      </c>
      <c r="AO84" s="18">
        <f t="shared" si="227"/>
        <v>2.2101174300873661</v>
      </c>
      <c r="AP84" s="18">
        <f t="shared" si="228"/>
        <v>2.6503703529264122</v>
      </c>
      <c r="AQ84" s="18">
        <f t="shared" si="229"/>
        <v>4.2558519239389803</v>
      </c>
      <c r="AS84" t="str">
        <f t="shared" si="258"/>
        <v>21 Science, research, engineering and technology professionals</v>
      </c>
      <c r="AT84" s="18">
        <f t="shared" si="230"/>
        <v>4.2270289179628717</v>
      </c>
      <c r="AU84" s="18">
        <f t="shared" si="230"/>
        <v>8.0776398690549644</v>
      </c>
      <c r="AV84" s="18">
        <f t="shared" si="230"/>
        <v>2.9311162003515578</v>
      </c>
      <c r="AW84" s="18">
        <f t="shared" si="230"/>
        <v>1.0025450893186738</v>
      </c>
      <c r="AX84" s="18">
        <f t="shared" si="231"/>
        <v>2.0321474769558812</v>
      </c>
      <c r="AZ84" s="18">
        <f t="shared" si="232"/>
        <v>1.6413533539485936</v>
      </c>
      <c r="BA84" s="18">
        <f t="shared" si="233"/>
        <v>2.4285717189817646</v>
      </c>
      <c r="BB84" s="18">
        <f t="shared" si="234"/>
        <v>3.6406983402066606</v>
      </c>
      <c r="BD84" t="str">
        <f t="shared" si="259"/>
        <v>21 Science, research, engineering and technology professionals</v>
      </c>
      <c r="BE84" s="18">
        <f t="shared" si="235"/>
        <v>3.7487616533117052</v>
      </c>
      <c r="BF84" s="18">
        <f t="shared" si="235"/>
        <v>20.555994593341588</v>
      </c>
      <c r="BG84" s="18">
        <f t="shared" si="235"/>
        <v>-0.93371406265669865</v>
      </c>
      <c r="BH84" s="18">
        <f t="shared" si="235"/>
        <v>0.35080790364396819</v>
      </c>
      <c r="BI84" s="18">
        <f t="shared" si="236"/>
        <v>1.1001230874767565</v>
      </c>
      <c r="BK84" s="18">
        <f t="shared" si="237"/>
        <v>-7.9206109459972751E-2</v>
      </c>
      <c r="BL84" s="18">
        <f t="shared" si="238"/>
        <v>1.6502797012538428</v>
      </c>
      <c r="BM84" s="18">
        <f t="shared" si="239"/>
        <v>1.5873707104022472</v>
      </c>
      <c r="BO84" t="str">
        <f t="shared" si="260"/>
        <v>21 Science, research, engineering and technology professionals</v>
      </c>
      <c r="BP84" s="18">
        <f t="shared" si="240"/>
        <v>2.1673243851813906</v>
      </c>
      <c r="BQ84" s="18">
        <f t="shared" si="240"/>
        <v>20.112545159474472</v>
      </c>
      <c r="BR84" s="18">
        <f t="shared" si="240"/>
        <v>-1.0963914158792942</v>
      </c>
      <c r="BS84" s="18">
        <f t="shared" si="240"/>
        <v>-1.489944397069265</v>
      </c>
      <c r="BT84" s="18">
        <f t="shared" si="241"/>
        <v>-0.13727361435661445</v>
      </c>
      <c r="BV84" s="18">
        <f t="shared" si="242"/>
        <v>-1.3589343794541686</v>
      </c>
      <c r="BW84" s="18">
        <f t="shared" si="243"/>
        <v>1.7910449960472974</v>
      </c>
      <c r="BX84" s="18">
        <f t="shared" si="244"/>
        <v>0.75570432615126304</v>
      </c>
      <c r="BZ84" t="str">
        <f t="shared" si="261"/>
        <v>21 Science, research, engineering and technology professionals</v>
      </c>
      <c r="CA84" s="18">
        <f t="shared" si="245"/>
        <v>2.2407019947376927</v>
      </c>
      <c r="CB84" s="18">
        <f t="shared" si="245"/>
        <v>7.2058768769918569</v>
      </c>
      <c r="CC84" s="18">
        <f t="shared" si="245"/>
        <v>1.4622885002025576</v>
      </c>
      <c r="CD84" s="18">
        <f t="shared" si="245"/>
        <v>-2.8290460935188277</v>
      </c>
      <c r="CE84" s="18">
        <f t="shared" si="246"/>
        <v>-0.90102610026880914</v>
      </c>
      <c r="CG84" s="18">
        <f t="shared" si="247"/>
        <v>-1.4191567722223519</v>
      </c>
      <c r="CH84" s="18">
        <f t="shared" si="248"/>
        <v>1.6065649864956066</v>
      </c>
      <c r="CI84" s="18">
        <f t="shared" si="249"/>
        <v>0.4963356483300041</v>
      </c>
      <c r="CK84" t="str">
        <f t="shared" si="262"/>
        <v>21 Science, research, engineering and technology professionals</v>
      </c>
      <c r="CL84" s="18">
        <f t="shared" si="250"/>
        <v>10.162527337473094</v>
      </c>
      <c r="CM84" s="18">
        <f t="shared" si="250"/>
        <v>-6.8161187496540432</v>
      </c>
      <c r="CN84" s="18">
        <f t="shared" si="250"/>
        <v>4.6370833727379379</v>
      </c>
      <c r="CO84" s="18">
        <f t="shared" si="250"/>
        <v>-2.2075897469670536</v>
      </c>
      <c r="CP84" s="18">
        <f t="shared" si="251"/>
        <v>-0.41904736545226307</v>
      </c>
      <c r="CR84" s="18">
        <f t="shared" si="252"/>
        <v>2.271574291770051E-2</v>
      </c>
      <c r="CS84" s="18">
        <f t="shared" si="253"/>
        <v>2.0876968692082443</v>
      </c>
      <c r="CT84" s="18">
        <f t="shared" si="254"/>
        <v>2.104713874906583</v>
      </c>
    </row>
    <row r="85" spans="1:98" x14ac:dyDescent="0.2">
      <c r="A85" t="str">
        <f t="shared" si="209"/>
        <v>22 Health professionals</v>
      </c>
      <c r="B85" s="18">
        <f t="shared" si="210"/>
        <v>6.8439120202422821</v>
      </c>
      <c r="C85" s="18">
        <f t="shared" si="210"/>
        <v>-3.2777683715452421</v>
      </c>
      <c r="D85" s="18">
        <f t="shared" si="210"/>
        <v>6.4903164039196826</v>
      </c>
      <c r="E85" s="18">
        <f t="shared" si="210"/>
        <v>3.1773357557246307</v>
      </c>
      <c r="F85" s="18">
        <f t="shared" si="211"/>
        <v>3.7815133428435788</v>
      </c>
      <c r="H85" s="18">
        <f t="shared" si="212"/>
        <v>4.2700492551846825</v>
      </c>
      <c r="I85" s="18">
        <f t="shared" si="213"/>
        <v>3.910275538798591</v>
      </c>
      <c r="J85" s="18">
        <f t="shared" si="214"/>
        <v>6.713189232141592</v>
      </c>
      <c r="L85" t="str">
        <f t="shared" si="255"/>
        <v>22 Health professionals</v>
      </c>
      <c r="M85" s="18">
        <f t="shared" si="215"/>
        <v>8.2572871328722375</v>
      </c>
      <c r="N85" s="18">
        <f t="shared" si="215"/>
        <v>-4.827842626357115</v>
      </c>
      <c r="O85" s="18">
        <f t="shared" si="215"/>
        <v>5.0155167849313287</v>
      </c>
      <c r="P85" s="18">
        <f t="shared" si="215"/>
        <v>2.9096517529522803</v>
      </c>
      <c r="Q85" s="18">
        <f t="shared" si="216"/>
        <v>3.0584598908244276</v>
      </c>
      <c r="S85" s="18">
        <f t="shared" si="217"/>
        <v>3.6068723736772723</v>
      </c>
      <c r="T85" s="18">
        <f t="shared" si="218"/>
        <v>3.8389951556918378</v>
      </c>
      <c r="U85" s="18">
        <f t="shared" si="219"/>
        <v>6.1878428978074052</v>
      </c>
      <c r="W85" t="str">
        <f t="shared" si="256"/>
        <v>22 Health professionals</v>
      </c>
      <c r="X85" s="18">
        <f t="shared" si="220"/>
        <v>4.919999551095211</v>
      </c>
      <c r="Y85" s="18">
        <f t="shared" si="220"/>
        <v>2.5476830277852969</v>
      </c>
      <c r="Z85" s="18">
        <f t="shared" si="220"/>
        <v>9.5708920731185643E-2</v>
      </c>
      <c r="AA85" s="18">
        <f t="shared" si="220"/>
        <v>0.6829124819772936</v>
      </c>
      <c r="AB85" s="18">
        <f t="shared" si="221"/>
        <v>0.61437950257596796</v>
      </c>
      <c r="AD85" s="18">
        <f t="shared" si="222"/>
        <v>0.48679620241776078</v>
      </c>
      <c r="AE85" s="18">
        <f t="shared" si="223"/>
        <v>3.1107632388653217</v>
      </c>
      <c r="AF85" s="18">
        <f t="shared" si="224"/>
        <v>3.4317314604023874</v>
      </c>
      <c r="AH85" t="str">
        <f t="shared" si="257"/>
        <v>22 Health professionals</v>
      </c>
      <c r="AI85" s="18">
        <f t="shared" si="225"/>
        <v>-5.154024761385112</v>
      </c>
      <c r="AJ85" s="18">
        <f t="shared" si="225"/>
        <v>-8.1005233611308185</v>
      </c>
      <c r="AK85" s="18">
        <f t="shared" si="225"/>
        <v>-12.127331646810479</v>
      </c>
      <c r="AL85" s="18">
        <f t="shared" si="225"/>
        <v>-9.205939360218629</v>
      </c>
      <c r="AM85" s="18">
        <f t="shared" si="226"/>
        <v>-10.06116002967129</v>
      </c>
      <c r="AO85" s="18">
        <f t="shared" si="227"/>
        <v>-10.190371900128536</v>
      </c>
      <c r="AP85" s="18">
        <f t="shared" si="228"/>
        <v>1.0690322321199153</v>
      </c>
      <c r="AQ85" s="18">
        <f t="shared" si="229"/>
        <v>-6.3733844896709524</v>
      </c>
      <c r="AS85" t="str">
        <f t="shared" si="258"/>
        <v>22 Health professionals</v>
      </c>
      <c r="AT85" s="18">
        <f t="shared" si="230"/>
        <v>5.4297458884097205</v>
      </c>
      <c r="AU85" s="18">
        <f t="shared" si="230"/>
        <v>12.180755731328329</v>
      </c>
      <c r="AV85" s="18">
        <f t="shared" si="230"/>
        <v>0.58468112863607757</v>
      </c>
      <c r="AW85" s="18">
        <f t="shared" si="230"/>
        <v>1.3351247614564521</v>
      </c>
      <c r="AX85" s="18">
        <f t="shared" si="231"/>
        <v>1.7445376863869155</v>
      </c>
      <c r="AZ85" s="18">
        <f t="shared" si="232"/>
        <v>1.0843568354641731</v>
      </c>
      <c r="BA85" s="18">
        <f t="shared" si="233"/>
        <v>2.9470988426388178</v>
      </c>
      <c r="BB85" s="18">
        <f t="shared" si="234"/>
        <v>3.6881043960960591</v>
      </c>
      <c r="BD85" t="str">
        <f t="shared" si="259"/>
        <v>22 Health professionals</v>
      </c>
      <c r="BE85" s="18">
        <f t="shared" si="235"/>
        <v>6.1947054514781996</v>
      </c>
      <c r="BF85" s="18">
        <f t="shared" si="235"/>
        <v>20.827439611397146</v>
      </c>
      <c r="BG85" s="18">
        <f t="shared" si="235"/>
        <v>-0.71402581785227071</v>
      </c>
      <c r="BH85" s="18">
        <f t="shared" si="235"/>
        <v>1.6020767238784206</v>
      </c>
      <c r="BI85" s="18">
        <f t="shared" si="236"/>
        <v>1.9710598112027355</v>
      </c>
      <c r="BK85" s="18">
        <f t="shared" si="237"/>
        <v>0.82410071733398649</v>
      </c>
      <c r="BL85" s="18">
        <f t="shared" si="238"/>
        <v>2.980824784265157</v>
      </c>
      <c r="BM85" s="18">
        <f t="shared" si="239"/>
        <v>3.5381248544387844</v>
      </c>
      <c r="BO85" t="str">
        <f t="shared" si="260"/>
        <v>22 Health professionals</v>
      </c>
      <c r="BP85" s="18">
        <f t="shared" si="240"/>
        <v>4.9959981577388346</v>
      </c>
      <c r="BQ85" s="18">
        <f t="shared" si="240"/>
        <v>21.38687516159019</v>
      </c>
      <c r="BR85" s="18">
        <f t="shared" si="240"/>
        <v>-5.2217997067446342</v>
      </c>
      <c r="BS85" s="18">
        <f t="shared" si="240"/>
        <v>-2.736984627035477</v>
      </c>
      <c r="BT85" s="18">
        <f t="shared" si="241"/>
        <v>-2.1750899466998819</v>
      </c>
      <c r="BV85" s="18">
        <f t="shared" si="242"/>
        <v>-3.572411556738786</v>
      </c>
      <c r="BW85" s="18">
        <f t="shared" si="243"/>
        <v>1.9912593091995001</v>
      </c>
      <c r="BX85" s="18">
        <f t="shared" si="244"/>
        <v>-0.52848159885950929</v>
      </c>
      <c r="BZ85" t="str">
        <f t="shared" si="261"/>
        <v>22 Health professionals</v>
      </c>
      <c r="CA85" s="18">
        <f t="shared" si="245"/>
        <v>5.9000761209013541</v>
      </c>
      <c r="CB85" s="18">
        <f t="shared" si="245"/>
        <v>-11.079463348779328</v>
      </c>
      <c r="CC85" s="18">
        <f t="shared" si="245"/>
        <v>-5.4664478476152523</v>
      </c>
      <c r="CD85" s="18">
        <f t="shared" si="245"/>
        <v>-5.8285036791023366</v>
      </c>
      <c r="CE85" s="18">
        <f t="shared" si="246"/>
        <v>-6.0529998707991028</v>
      </c>
      <c r="CG85" s="18">
        <f t="shared" si="247"/>
        <v>-5.7079727363911203</v>
      </c>
      <c r="CH85" s="18">
        <f t="shared" si="248"/>
        <v>1.529528979599859</v>
      </c>
      <c r="CI85" s="18">
        <f t="shared" si="249"/>
        <v>-2.6362930194403056</v>
      </c>
      <c r="CK85" t="str">
        <f t="shared" si="262"/>
        <v>22 Health professionals</v>
      </c>
      <c r="CL85" s="18">
        <f t="shared" si="250"/>
        <v>10.219229900050353</v>
      </c>
      <c r="CM85" s="18">
        <f t="shared" si="250"/>
        <v>-0.23461618826277064</v>
      </c>
      <c r="CN85" s="18">
        <f t="shared" si="250"/>
        <v>-2.1066006268082749</v>
      </c>
      <c r="CO85" s="18">
        <f t="shared" si="250"/>
        <v>-2.5016798615943969</v>
      </c>
      <c r="CP85" s="18">
        <f t="shared" si="251"/>
        <v>-2.2380420217722796</v>
      </c>
      <c r="CR85" s="18">
        <f t="shared" si="252"/>
        <v>-2.3701642646391186</v>
      </c>
      <c r="CS85" s="18">
        <f t="shared" si="253"/>
        <v>1.8989517060068906</v>
      </c>
      <c r="CT85" s="18">
        <f t="shared" si="254"/>
        <v>0.15705284697165034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3.9211906207807123</v>
      </c>
      <c r="C86" s="18">
        <f t="shared" si="210"/>
        <v>-1.9163353300705954</v>
      </c>
      <c r="D86" s="18">
        <f t="shared" si="210"/>
        <v>2.8270599914030914</v>
      </c>
      <c r="E86" s="18">
        <f t="shared" si="210"/>
        <v>1.7207440872030189</v>
      </c>
      <c r="F86" s="18">
        <f t="shared" si="211"/>
        <v>1.8331824396055518</v>
      </c>
      <c r="H86" s="18">
        <f t="shared" si="212"/>
        <v>2.0881871525263884</v>
      </c>
      <c r="I86" s="18">
        <f t="shared" si="213"/>
        <v>3.2967644810731223</v>
      </c>
      <c r="J86" s="18">
        <f t="shared" si="214"/>
        <v>4.6947836766662476</v>
      </c>
      <c r="L86" t="str">
        <f t="shared" si="255"/>
        <v>23 Teaching and other educational professionals</v>
      </c>
      <c r="M86" s="18">
        <f t="shared" si="215"/>
        <v>5.174792302914244</v>
      </c>
      <c r="N86" s="18">
        <f t="shared" si="215"/>
        <v>0.59926358850757033</v>
      </c>
      <c r="O86" s="18">
        <f t="shared" si="215"/>
        <v>2.9344348496010086</v>
      </c>
      <c r="P86" s="18">
        <f t="shared" si="215"/>
        <v>1.8371824459570973</v>
      </c>
      <c r="Q86" s="18">
        <f t="shared" si="216"/>
        <v>2.1007361565989813</v>
      </c>
      <c r="S86" s="18">
        <f t="shared" si="217"/>
        <v>2.2016274509998546</v>
      </c>
      <c r="T86" s="18">
        <f t="shared" si="218"/>
        <v>3.4240149749338311</v>
      </c>
      <c r="U86" s="18">
        <f t="shared" si="219"/>
        <v>4.8791531699990065</v>
      </c>
      <c r="W86" t="str">
        <f t="shared" si="256"/>
        <v>23 Teaching and other educational professionals</v>
      </c>
      <c r="X86" s="18">
        <f t="shared" si="220"/>
        <v>-1.7988597494352776</v>
      </c>
      <c r="Y86" s="18">
        <f t="shared" si="220"/>
        <v>9.3505429528463182</v>
      </c>
      <c r="Z86" s="18">
        <f t="shared" si="220"/>
        <v>-5.481304537463938</v>
      </c>
      <c r="AA86" s="18">
        <f t="shared" si="220"/>
        <v>-2.8772361411070535</v>
      </c>
      <c r="AB86" s="18">
        <f t="shared" si="221"/>
        <v>-2.9822403430085576</v>
      </c>
      <c r="AD86" s="18">
        <f t="shared" si="222"/>
        <v>-3.7531344523410892</v>
      </c>
      <c r="AE86" s="18">
        <f t="shared" si="223"/>
        <v>2.115055533675303</v>
      </c>
      <c r="AF86" s="18">
        <f t="shared" si="224"/>
        <v>-0.46697477519600517</v>
      </c>
      <c r="AH86" t="str">
        <f t="shared" si="257"/>
        <v>23 Teaching and other educational professionals</v>
      </c>
      <c r="AI86" s="18">
        <f t="shared" si="225"/>
        <v>-13.970592554506855</v>
      </c>
      <c r="AJ86" s="18">
        <f t="shared" si="225"/>
        <v>-10.125545105527213</v>
      </c>
      <c r="AK86" s="18">
        <f t="shared" si="225"/>
        <v>-14.030694165409308</v>
      </c>
      <c r="AL86" s="18">
        <f t="shared" si="225"/>
        <v>-0.92667670293954396</v>
      </c>
      <c r="AM86" s="18">
        <f t="shared" si="226"/>
        <v>-5.7985598040855679</v>
      </c>
      <c r="AO86" s="18">
        <f t="shared" si="227"/>
        <v>-5.5027955562797493</v>
      </c>
      <c r="AP86" s="18">
        <f t="shared" si="228"/>
        <v>0.86640417512766632</v>
      </c>
      <c r="AQ86" s="18">
        <f t="shared" si="229"/>
        <v>-3.7234441065645218</v>
      </c>
      <c r="AS86" t="str">
        <f t="shared" si="258"/>
        <v>23 Teaching and other educational professionals</v>
      </c>
      <c r="AT86" s="18">
        <f t="shared" si="230"/>
        <v>-0.96833906967499495</v>
      </c>
      <c r="AU86" s="18">
        <f t="shared" si="230"/>
        <v>8.0597465486646804</v>
      </c>
      <c r="AV86" s="18">
        <f t="shared" si="230"/>
        <v>-5.3681464826278553</v>
      </c>
      <c r="AW86" s="18">
        <f t="shared" si="230"/>
        <v>-1.5206883698897111</v>
      </c>
      <c r="AX86" s="18">
        <f t="shared" si="231"/>
        <v>-2.1735497392723735</v>
      </c>
      <c r="AZ86" s="18">
        <f t="shared" si="232"/>
        <v>-2.8202483204390116</v>
      </c>
      <c r="BA86" s="18">
        <f t="shared" si="233"/>
        <v>1.9232483419161062</v>
      </c>
      <c r="BB86" s="18">
        <f t="shared" si="234"/>
        <v>-0.12209878116802297</v>
      </c>
      <c r="BD86" t="str">
        <f t="shared" si="259"/>
        <v>23 Teaching and other educational professionals</v>
      </c>
      <c r="BE86" s="18">
        <f t="shared" si="235"/>
        <v>0.67859730407326957</v>
      </c>
      <c r="BF86" s="18">
        <f t="shared" si="235"/>
        <v>29.308864303918813</v>
      </c>
      <c r="BG86" s="18">
        <f t="shared" si="235"/>
        <v>-5.4742993483489872</v>
      </c>
      <c r="BH86" s="18">
        <f t="shared" si="235"/>
        <v>1.0437097339417223</v>
      </c>
      <c r="BI86" s="18">
        <f t="shared" si="236"/>
        <v>0.49730499463689348</v>
      </c>
      <c r="BK86" s="18">
        <f t="shared" si="237"/>
        <v>-1.1774271030876693</v>
      </c>
      <c r="BL86" s="18">
        <f t="shared" si="238"/>
        <v>1.8675054942705716</v>
      </c>
      <c r="BM86" s="18">
        <f t="shared" si="239"/>
        <v>0.9775679787426883</v>
      </c>
      <c r="BO86" t="str">
        <f t="shared" si="260"/>
        <v>23 Teaching and other educational professionals</v>
      </c>
      <c r="BP86" s="18">
        <f t="shared" si="240"/>
        <v>0.38905177810200087</v>
      </c>
      <c r="BQ86" s="18">
        <f t="shared" si="240"/>
        <v>27.491034596987252</v>
      </c>
      <c r="BR86" s="18">
        <f t="shared" si="240"/>
        <v>-8.0010200357214067</v>
      </c>
      <c r="BS86" s="18">
        <f t="shared" si="240"/>
        <v>-2.6881717656988657</v>
      </c>
      <c r="BT86" s="18">
        <f t="shared" si="241"/>
        <v>-2.7525574141655018</v>
      </c>
      <c r="BV86" s="18">
        <f t="shared" si="242"/>
        <v>-4.4923647892912255</v>
      </c>
      <c r="BW86" s="18">
        <f t="shared" si="243"/>
        <v>1.833399992264706</v>
      </c>
      <c r="BX86" s="18">
        <f t="shared" si="244"/>
        <v>-1.3535880873850492</v>
      </c>
      <c r="BZ86" t="str">
        <f t="shared" si="261"/>
        <v>23 Teaching and other educational professionals</v>
      </c>
      <c r="CA86" s="18">
        <f t="shared" si="245"/>
        <v>1.6765742087246904</v>
      </c>
      <c r="CB86" s="18">
        <f t="shared" si="245"/>
        <v>3.7130891544012057</v>
      </c>
      <c r="CC86" s="18">
        <f t="shared" si="245"/>
        <v>-6.4600883313679187</v>
      </c>
      <c r="CD86" s="18">
        <f t="shared" si="245"/>
        <v>-4.9845876486002911</v>
      </c>
      <c r="CE86" s="18">
        <f t="shared" si="246"/>
        <v>-4.9291377837399004</v>
      </c>
      <c r="CG86" s="18">
        <f t="shared" si="247"/>
        <v>-5.4789893091217401</v>
      </c>
      <c r="CH86" s="18">
        <f t="shared" si="248"/>
        <v>1.5135133414409196</v>
      </c>
      <c r="CI86" s="18">
        <f t="shared" si="249"/>
        <v>-2.5173822083432329</v>
      </c>
      <c r="CK86" t="str">
        <f t="shared" si="262"/>
        <v>23 Teaching and other educational professionals</v>
      </c>
      <c r="CL86" s="18">
        <f t="shared" si="250"/>
        <v>7.2225978847264782</v>
      </c>
      <c r="CM86" s="18">
        <f t="shared" si="250"/>
        <v>8.4999897846089745</v>
      </c>
      <c r="CN86" s="18">
        <f t="shared" si="250"/>
        <v>-4.9386642303508648</v>
      </c>
      <c r="CO86" s="18">
        <f t="shared" si="250"/>
        <v>-3.65218899212435</v>
      </c>
      <c r="CP86" s="18">
        <f t="shared" si="251"/>
        <v>-3.3411249636223106</v>
      </c>
      <c r="CR86" s="18">
        <f t="shared" si="252"/>
        <v>-4.0829369726710585</v>
      </c>
      <c r="CS86" s="18">
        <f t="shared" si="253"/>
        <v>1.734978974457313</v>
      </c>
      <c r="CT86" s="18">
        <f t="shared" si="254"/>
        <v>-1.2387821536205101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7.2809584884834466</v>
      </c>
      <c r="C87" s="18">
        <f t="shared" si="210"/>
        <v>-1.1878597419638925</v>
      </c>
      <c r="D87" s="18">
        <f t="shared" si="210"/>
        <v>6.5129789822278239</v>
      </c>
      <c r="E87" s="18">
        <f t="shared" si="210"/>
        <v>3.1079458562523143</v>
      </c>
      <c r="F87" s="18">
        <f t="shared" si="211"/>
        <v>3.8834871202045873</v>
      </c>
      <c r="H87" s="18">
        <f t="shared" si="212"/>
        <v>4.2306870091612936</v>
      </c>
      <c r="I87" s="18">
        <f t="shared" si="213"/>
        <v>4.0195933059542277</v>
      </c>
      <c r="J87" s="18">
        <f t="shared" si="214"/>
        <v>6.7605231651017839</v>
      </c>
      <c r="L87" t="str">
        <f t="shared" si="255"/>
        <v>24 Business, media and public service professionals</v>
      </c>
      <c r="M87" s="18">
        <f t="shared" si="215"/>
        <v>7.6750416277012734</v>
      </c>
      <c r="N87" s="18">
        <f t="shared" si="215"/>
        <v>1.3675570680220295</v>
      </c>
      <c r="O87" s="18">
        <f t="shared" si="215"/>
        <v>5.7831287372437812</v>
      </c>
      <c r="P87" s="18">
        <f t="shared" si="215"/>
        <v>2.853787055368362</v>
      </c>
      <c r="Q87" s="18">
        <f t="shared" si="216"/>
        <v>3.6660362091964549</v>
      </c>
      <c r="S87" s="18">
        <f t="shared" si="217"/>
        <v>3.8211082817866338</v>
      </c>
      <c r="T87" s="18">
        <f t="shared" si="218"/>
        <v>3.8815683573686366</v>
      </c>
      <c r="U87" s="18">
        <f t="shared" si="219"/>
        <v>6.3708564691272063</v>
      </c>
      <c r="W87" t="str">
        <f t="shared" si="256"/>
        <v>24 Business, media and public service professionals</v>
      </c>
      <c r="X87" s="18">
        <f t="shared" si="220"/>
        <v>4.676450337700544</v>
      </c>
      <c r="Y87" s="18">
        <f t="shared" si="220"/>
        <v>13.176831407609235</v>
      </c>
      <c r="Z87" s="18">
        <f t="shared" si="220"/>
        <v>0.72823671442705518</v>
      </c>
      <c r="AA87" s="18">
        <f t="shared" si="220"/>
        <v>1.0420456770751318</v>
      </c>
      <c r="AB87" s="18">
        <f t="shared" si="221"/>
        <v>1.6619502839388511</v>
      </c>
      <c r="AD87" s="18">
        <f t="shared" si="222"/>
        <v>0.93733421287029994</v>
      </c>
      <c r="AE87" s="18">
        <f t="shared" si="223"/>
        <v>3.0008597060872555</v>
      </c>
      <c r="AF87" s="18">
        <f t="shared" si="224"/>
        <v>3.6347774145545353</v>
      </c>
      <c r="AH87" t="str">
        <f t="shared" si="257"/>
        <v>24 Business, media and public service professionals</v>
      </c>
      <c r="AI87" s="18">
        <f t="shared" si="225"/>
        <v>-0.32860040832728421</v>
      </c>
      <c r="AJ87" s="18">
        <f t="shared" si="225"/>
        <v>12.345691445517559</v>
      </c>
      <c r="AK87" s="18">
        <f t="shared" si="225"/>
        <v>-2.2052526011494877</v>
      </c>
      <c r="AL87" s="18">
        <f t="shared" si="225"/>
        <v>0.55082007780831166</v>
      </c>
      <c r="AM87" s="18">
        <f t="shared" si="226"/>
        <v>0.3747299501525081</v>
      </c>
      <c r="AO87" s="18">
        <f t="shared" si="227"/>
        <v>-0.3763947103178622</v>
      </c>
      <c r="AP87" s="18">
        <f t="shared" si="228"/>
        <v>1.9806723965983375</v>
      </c>
      <c r="AQ87" s="18">
        <f t="shared" si="229"/>
        <v>1.6965958461840902</v>
      </c>
      <c r="AS87" t="str">
        <f t="shared" si="258"/>
        <v>24 Business, media and public service professionals</v>
      </c>
      <c r="AT87" s="18">
        <f t="shared" si="230"/>
        <v>4.1116005718655257</v>
      </c>
      <c r="AU87" s="18">
        <f t="shared" si="230"/>
        <v>13.821478599016457</v>
      </c>
      <c r="AV87" s="18">
        <f t="shared" si="230"/>
        <v>0.74007468950081368</v>
      </c>
      <c r="AW87" s="18">
        <f t="shared" si="230"/>
        <v>1.3087129501316186</v>
      </c>
      <c r="AX87" s="18">
        <f t="shared" si="231"/>
        <v>1.8694523984106759</v>
      </c>
      <c r="AZ87" s="18">
        <f t="shared" si="232"/>
        <v>1.1188111172178994</v>
      </c>
      <c r="BA87" s="18">
        <f t="shared" si="233"/>
        <v>2.8572261952141131</v>
      </c>
      <c r="BB87" s="18">
        <f t="shared" si="234"/>
        <v>3.6312858197496745</v>
      </c>
      <c r="BD87" t="str">
        <f t="shared" si="259"/>
        <v>24 Business, media and public service professionals</v>
      </c>
      <c r="BE87" s="18">
        <f t="shared" si="235"/>
        <v>5.2261232713523675</v>
      </c>
      <c r="BF87" s="18">
        <f t="shared" si="235"/>
        <v>26.2996013465971</v>
      </c>
      <c r="BG87" s="18">
        <f t="shared" si="235"/>
        <v>-2.0636369639310703</v>
      </c>
      <c r="BH87" s="18">
        <f t="shared" si="235"/>
        <v>0.81319032317657136</v>
      </c>
      <c r="BI87" s="18">
        <f t="shared" si="236"/>
        <v>1.3225156817465722</v>
      </c>
      <c r="BK87" s="18">
        <f t="shared" si="237"/>
        <v>-0.15502105396836274</v>
      </c>
      <c r="BL87" s="18">
        <f t="shared" si="238"/>
        <v>2.1331917127357602</v>
      </c>
      <c r="BM87" s="18">
        <f t="shared" si="239"/>
        <v>2.0181731921209867</v>
      </c>
      <c r="BO87" t="str">
        <f t="shared" si="260"/>
        <v>24 Business, media and public service professionals</v>
      </c>
      <c r="BP87" s="18">
        <f t="shared" si="240"/>
        <v>1.884085829430826</v>
      </c>
      <c r="BQ87" s="18">
        <f t="shared" si="240"/>
        <v>28.383325496816592</v>
      </c>
      <c r="BR87" s="18">
        <f t="shared" si="240"/>
        <v>-5.0505626771529251</v>
      </c>
      <c r="BS87" s="18">
        <f t="shared" si="240"/>
        <v>-2.31529515627934</v>
      </c>
      <c r="BT87" s="18">
        <f t="shared" si="241"/>
        <v>-1.5105374000493388</v>
      </c>
      <c r="BV87" s="18">
        <f t="shared" si="242"/>
        <v>-3.2356959215733117</v>
      </c>
      <c r="BW87" s="18">
        <f t="shared" si="243"/>
        <v>1.7359710909353065</v>
      </c>
      <c r="BX87" s="18">
        <f t="shared" si="244"/>
        <v>-0.66247929755030022</v>
      </c>
      <c r="BZ87" t="str">
        <f t="shared" si="261"/>
        <v>24 Business, media and public service professionals</v>
      </c>
      <c r="CA87" s="18">
        <f t="shared" si="245"/>
        <v>2.7302929326599834</v>
      </c>
      <c r="CB87" s="18">
        <f t="shared" si="245"/>
        <v>7.7857553846547578</v>
      </c>
      <c r="CC87" s="18">
        <f t="shared" si="245"/>
        <v>-3.466693139512611</v>
      </c>
      <c r="CD87" s="18">
        <f t="shared" si="245"/>
        <v>-4.344352319685429</v>
      </c>
      <c r="CE87" s="18">
        <f t="shared" si="246"/>
        <v>-3.3524518454030705</v>
      </c>
      <c r="CG87" s="18">
        <f t="shared" si="247"/>
        <v>-4.0526894702848759</v>
      </c>
      <c r="CH87" s="18">
        <f t="shared" si="248"/>
        <v>1.6095504281659512</v>
      </c>
      <c r="CI87" s="18">
        <f t="shared" si="249"/>
        <v>-1.4090619555492845</v>
      </c>
      <c r="CK87" t="str">
        <f t="shared" si="262"/>
        <v>24 Business, media and public service professionals</v>
      </c>
      <c r="CL87" s="18">
        <f t="shared" si="250"/>
        <v>8.3501723539813213</v>
      </c>
      <c r="CM87" s="18">
        <f t="shared" si="250"/>
        <v>-5.9405200727528529</v>
      </c>
      <c r="CN87" s="18">
        <f t="shared" si="250"/>
        <v>-2.058233525099773</v>
      </c>
      <c r="CO87" s="18">
        <f t="shared" si="250"/>
        <v>-3.3666888659233951</v>
      </c>
      <c r="CP87" s="18">
        <f t="shared" si="251"/>
        <v>-3.1232796546512565</v>
      </c>
      <c r="CR87" s="18">
        <f t="shared" si="252"/>
        <v>-2.9324909686267997</v>
      </c>
      <c r="CS87" s="18">
        <f t="shared" si="253"/>
        <v>1.8166324444216064</v>
      </c>
      <c r="CT87" s="18">
        <f t="shared" si="254"/>
        <v>-0.34190694701172752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7.2081971213373564</v>
      </c>
      <c r="C88" s="18">
        <f t="shared" si="210"/>
        <v>-1.7629295869615147</v>
      </c>
      <c r="D88" s="18">
        <f t="shared" si="210"/>
        <v>6.2817099080460848</v>
      </c>
      <c r="E88" s="18">
        <f t="shared" si="210"/>
        <v>4.3369372015930052</v>
      </c>
      <c r="F88" s="18">
        <f t="shared" si="211"/>
        <v>4.5464539073765575</v>
      </c>
      <c r="H88" s="18">
        <f t="shared" si="212"/>
        <v>4.9812082668031499</v>
      </c>
      <c r="I88" s="18">
        <f t="shared" si="213"/>
        <v>3.9814929823926981</v>
      </c>
      <c r="J88" s="18">
        <f t="shared" si="214"/>
        <v>7.2803989131643876</v>
      </c>
      <c r="L88" t="str">
        <f t="shared" si="255"/>
        <v>31 Science, engineering and technology associate professionals</v>
      </c>
      <c r="M88" s="18">
        <f t="shared" si="215"/>
        <v>6.5548290976217283</v>
      </c>
      <c r="N88" s="18">
        <f t="shared" si="215"/>
        <v>-1.8011530476599535</v>
      </c>
      <c r="O88" s="18">
        <f t="shared" si="215"/>
        <v>4.9156257286119054</v>
      </c>
      <c r="P88" s="18">
        <f t="shared" si="215"/>
        <v>3.0633146210538476</v>
      </c>
      <c r="Q88" s="18">
        <f t="shared" si="216"/>
        <v>3.3259174308112094</v>
      </c>
      <c r="S88" s="18">
        <f t="shared" si="217"/>
        <v>3.6770891797434979</v>
      </c>
      <c r="T88" s="18">
        <f t="shared" si="218"/>
        <v>3.4745770015232713</v>
      </c>
      <c r="U88" s="18">
        <f t="shared" si="219"/>
        <v>5.9748771860523187</v>
      </c>
      <c r="W88" t="str">
        <f t="shared" si="256"/>
        <v>31 Science, engineering and technology associate professionals</v>
      </c>
      <c r="X88" s="18">
        <f t="shared" si="220"/>
        <v>6.7388920983493028</v>
      </c>
      <c r="Y88" s="18">
        <f t="shared" si="220"/>
        <v>5.3252807690751469</v>
      </c>
      <c r="Z88" s="18">
        <f t="shared" si="220"/>
        <v>0.53323227673742757</v>
      </c>
      <c r="AA88" s="18">
        <f t="shared" si="220"/>
        <v>1.6908257330263243</v>
      </c>
      <c r="AB88" s="18">
        <f t="shared" si="221"/>
        <v>1.5502886257398041</v>
      </c>
      <c r="AD88" s="18">
        <f t="shared" si="222"/>
        <v>1.3034877595331062</v>
      </c>
      <c r="AE88" s="18">
        <f t="shared" si="223"/>
        <v>2.7126391768800939</v>
      </c>
      <c r="AF88" s="18">
        <f t="shared" si="224"/>
        <v>3.6350403790628594</v>
      </c>
      <c r="AH88" t="str">
        <f t="shared" si="257"/>
        <v>31 Science, engineering and technology associate professionals</v>
      </c>
      <c r="AI88" s="18">
        <f t="shared" si="225"/>
        <v>6.8805862875942481</v>
      </c>
      <c r="AJ88" s="18">
        <f t="shared" si="225"/>
        <v>7.3259413984956945</v>
      </c>
      <c r="AK88" s="18">
        <f t="shared" si="225"/>
        <v>1.9271670367736027</v>
      </c>
      <c r="AL88" s="18">
        <f t="shared" si="225"/>
        <v>3.0465716332401804</v>
      </c>
      <c r="AM88" s="18">
        <f t="shared" si="226"/>
        <v>2.9569389094694642</v>
      </c>
      <c r="AO88" s="18">
        <f t="shared" si="227"/>
        <v>2.6720774210230447</v>
      </c>
      <c r="AP88" s="18">
        <f t="shared" si="228"/>
        <v>3.0606468825555844</v>
      </c>
      <c r="AQ88" s="18">
        <f t="shared" si="229"/>
        <v>4.9257495580562694</v>
      </c>
      <c r="AS88" t="str">
        <f t="shared" si="258"/>
        <v>31 Science, engineering and technology associate professionals</v>
      </c>
      <c r="AT88" s="18">
        <f t="shared" si="230"/>
        <v>3.6227689986422673</v>
      </c>
      <c r="AU88" s="18">
        <f t="shared" si="230"/>
        <v>4.0261119603497653</v>
      </c>
      <c r="AV88" s="18">
        <f t="shared" si="230"/>
        <v>-1.6330231506215265</v>
      </c>
      <c r="AW88" s="18">
        <f t="shared" si="230"/>
        <v>0.65315903737401815</v>
      </c>
      <c r="AX88" s="18">
        <f t="shared" si="231"/>
        <v>0.13915974338778447</v>
      </c>
      <c r="AZ88" s="18">
        <f t="shared" si="232"/>
        <v>-0.11474529870040273</v>
      </c>
      <c r="BA88" s="18">
        <f t="shared" si="233"/>
        <v>2.1091513433757259</v>
      </c>
      <c r="BB88" s="18">
        <f t="shared" si="234"/>
        <v>2.0236667388109808</v>
      </c>
      <c r="BD88" t="str">
        <f t="shared" si="259"/>
        <v>31 Science, engineering and technology associate professionals</v>
      </c>
      <c r="BE88" s="18">
        <f t="shared" si="235"/>
        <v>2.0692975383866496</v>
      </c>
      <c r="BF88" s="18">
        <f t="shared" si="235"/>
        <v>20.227868239434255</v>
      </c>
      <c r="BG88" s="18">
        <f t="shared" si="235"/>
        <v>-5.650419966841258</v>
      </c>
      <c r="BH88" s="18">
        <f t="shared" si="235"/>
        <v>-1.1462679183657953</v>
      </c>
      <c r="BI88" s="18">
        <f t="shared" si="236"/>
        <v>-1.377221997810707</v>
      </c>
      <c r="BK88" s="18">
        <f t="shared" si="237"/>
        <v>-2.6710502130629976</v>
      </c>
      <c r="BL88" s="18">
        <f t="shared" si="238"/>
        <v>1.520611163204455</v>
      </c>
      <c r="BM88" s="18">
        <f t="shared" si="239"/>
        <v>-0.55227854304830126</v>
      </c>
      <c r="BO88" t="str">
        <f t="shared" si="260"/>
        <v>31 Science, engineering and technology associate professionals</v>
      </c>
      <c r="BP88" s="18">
        <f t="shared" si="240"/>
        <v>3.0735827223097534</v>
      </c>
      <c r="BQ88" s="18">
        <f t="shared" si="240"/>
        <v>19.017613273440226</v>
      </c>
      <c r="BR88" s="18">
        <f t="shared" si="240"/>
        <v>-4.8877801154588285</v>
      </c>
      <c r="BS88" s="18">
        <f t="shared" si="240"/>
        <v>-0.88081777051655097</v>
      </c>
      <c r="BT88" s="18">
        <f t="shared" si="241"/>
        <v>-1.0255446283232161</v>
      </c>
      <c r="BV88" s="18">
        <f t="shared" si="242"/>
        <v>-2.2348855814675272</v>
      </c>
      <c r="BW88" s="18">
        <f t="shared" si="243"/>
        <v>1.6779785593777907</v>
      </c>
      <c r="BX88" s="18">
        <f t="shared" si="244"/>
        <v>-2.6852051957293455E-2</v>
      </c>
      <c r="BZ88" t="str">
        <f t="shared" si="261"/>
        <v>31 Science, engineering and technology associate professionals</v>
      </c>
      <c r="CA88" s="18">
        <f t="shared" si="245"/>
        <v>3.3331557876191242</v>
      </c>
      <c r="CB88" s="18">
        <f t="shared" si="245"/>
        <v>10.61451491974883</v>
      </c>
      <c r="CC88" s="18">
        <f t="shared" si="245"/>
        <v>-2.3569064775733062</v>
      </c>
      <c r="CD88" s="18">
        <f t="shared" si="245"/>
        <v>-1.6780139074315636</v>
      </c>
      <c r="CE88" s="18">
        <f t="shared" si="246"/>
        <v>-1.165655254275122</v>
      </c>
      <c r="CG88" s="18">
        <f t="shared" si="247"/>
        <v>-1.904834283567991</v>
      </c>
      <c r="CH88" s="18">
        <f t="shared" si="248"/>
        <v>1.6804739010091385</v>
      </c>
      <c r="CI88" s="18">
        <f t="shared" si="249"/>
        <v>0.21924273660078875</v>
      </c>
      <c r="CK88" t="str">
        <f t="shared" si="262"/>
        <v>31 Science, engineering and technology associate professionals</v>
      </c>
      <c r="CL88" s="18">
        <f t="shared" si="250"/>
        <v>9.2615126713666562</v>
      </c>
      <c r="CM88" s="18">
        <f t="shared" si="250"/>
        <v>-0.20378189773554434</v>
      </c>
      <c r="CN88" s="18">
        <f t="shared" si="250"/>
        <v>-0.85667055313747298</v>
      </c>
      <c r="CO88" s="18">
        <f t="shared" si="250"/>
        <v>-0.80702861294069672</v>
      </c>
      <c r="CP88" s="18">
        <f t="shared" si="251"/>
        <v>-0.78495441020026702</v>
      </c>
      <c r="CR88" s="18">
        <f t="shared" si="252"/>
        <v>-0.82357868752049868</v>
      </c>
      <c r="CS88" s="18">
        <f t="shared" si="253"/>
        <v>2.1452158327964099</v>
      </c>
      <c r="CT88" s="18">
        <f t="shared" si="254"/>
        <v>1.5431860622678428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8.1071030423164103</v>
      </c>
      <c r="C89" s="18">
        <f t="shared" si="210"/>
        <v>-20.976526590114641</v>
      </c>
      <c r="D89" s="18">
        <f t="shared" si="210"/>
        <v>16.8949167016746</v>
      </c>
      <c r="E89" s="18">
        <f t="shared" si="210"/>
        <v>5.6267447740371956</v>
      </c>
      <c r="F89" s="18">
        <f t="shared" si="211"/>
        <v>7.0667389608445985</v>
      </c>
      <c r="H89" s="18">
        <f t="shared" si="212"/>
        <v>9.2566313000123088</v>
      </c>
      <c r="I89" s="18">
        <f t="shared" si="213"/>
        <v>6.6290633492781081</v>
      </c>
      <c r="J89" s="18">
        <f t="shared" si="214"/>
        <v>11.888302985452647</v>
      </c>
      <c r="L89" t="str">
        <f t="shared" si="255"/>
        <v>32 Health and social care associate professionals</v>
      </c>
      <c r="M89" s="18">
        <f t="shared" si="215"/>
        <v>8.9043883889874387</v>
      </c>
      <c r="N89" s="18">
        <f t="shared" si="215"/>
        <v>-8.6788228201155384</v>
      </c>
      <c r="O89" s="18">
        <f t="shared" si="215"/>
        <v>17.940136275844566</v>
      </c>
      <c r="P89" s="18">
        <f t="shared" si="215"/>
        <v>5.252254823331004</v>
      </c>
      <c r="Q89" s="18">
        <f t="shared" si="216"/>
        <v>8.0997294563796665</v>
      </c>
      <c r="S89" s="18">
        <f t="shared" si="217"/>
        <v>9.322145773143875</v>
      </c>
      <c r="T89" s="18">
        <f t="shared" si="218"/>
        <v>6.6101870886930758</v>
      </c>
      <c r="U89" s="18">
        <f t="shared" si="219"/>
        <v>11.925752717086668</v>
      </c>
      <c r="W89" t="str">
        <f t="shared" si="256"/>
        <v>32 Health and social care associate professionals</v>
      </c>
      <c r="X89" s="18">
        <f t="shared" si="220"/>
        <v>5.1533989983217676</v>
      </c>
      <c r="Y89" s="18">
        <f t="shared" si="220"/>
        <v>-1.0505046667172002</v>
      </c>
      <c r="Z89" s="18">
        <f t="shared" si="220"/>
        <v>12.154298367206785</v>
      </c>
      <c r="AA89" s="18">
        <f t="shared" si="220"/>
        <v>2.3755918212850613</v>
      </c>
      <c r="AB89" s="18">
        <f t="shared" si="221"/>
        <v>5.1123124787859409</v>
      </c>
      <c r="AD89" s="18">
        <f t="shared" si="222"/>
        <v>5.536557671761333</v>
      </c>
      <c r="AE89" s="18">
        <f t="shared" si="223"/>
        <v>5.3468653817956735</v>
      </c>
      <c r="AF89" s="18">
        <f t="shared" si="224"/>
        <v>8.5608779971514828</v>
      </c>
      <c r="AH89" t="str">
        <f t="shared" si="257"/>
        <v>32 Health and social care associate professionals</v>
      </c>
      <c r="AI89" s="18">
        <f t="shared" si="225"/>
        <v>-2.6107788627552586</v>
      </c>
      <c r="AJ89" s="18">
        <f t="shared" si="225"/>
        <v>-5.3344416473308893</v>
      </c>
      <c r="AK89" s="18">
        <f t="shared" si="225"/>
        <v>3.3090752513746047</v>
      </c>
      <c r="AL89" s="18">
        <f t="shared" si="225"/>
        <v>-4.0874688096395602</v>
      </c>
      <c r="AM89" s="18">
        <f t="shared" si="226"/>
        <v>-1.9150514818788378</v>
      </c>
      <c r="AO89" s="18">
        <f t="shared" si="227"/>
        <v>-1.6827491445719267</v>
      </c>
      <c r="AP89" s="18">
        <f t="shared" si="228"/>
        <v>2.5467822125888606</v>
      </c>
      <c r="AQ89" s="18">
        <f t="shared" si="229"/>
        <v>1.4088841197657853</v>
      </c>
      <c r="AS89" t="str">
        <f t="shared" si="258"/>
        <v>32 Health and social care associate professionals</v>
      </c>
      <c r="AT89" s="18">
        <f t="shared" si="230"/>
        <v>4.9239940526495163</v>
      </c>
      <c r="AU89" s="18">
        <f t="shared" si="230"/>
        <v>5.3031546756690862</v>
      </c>
      <c r="AV89" s="18">
        <f t="shared" si="230"/>
        <v>8.98982684488141</v>
      </c>
      <c r="AW89" s="18">
        <f t="shared" si="230"/>
        <v>1.8794849659335311</v>
      </c>
      <c r="AX89" s="18">
        <f t="shared" si="231"/>
        <v>4.2653277376400345</v>
      </c>
      <c r="AZ89" s="18">
        <f t="shared" si="232"/>
        <v>4.1965040726589464</v>
      </c>
      <c r="BA89" s="18">
        <f t="shared" si="233"/>
        <v>4.4758467239137234</v>
      </c>
      <c r="BB89" s="18">
        <f t="shared" si="234"/>
        <v>7.0572301394612458</v>
      </c>
      <c r="BD89" t="str">
        <f t="shared" si="259"/>
        <v>32 Health and social care associate professionals</v>
      </c>
      <c r="BE89" s="18">
        <f t="shared" si="235"/>
        <v>5.8126298051398129</v>
      </c>
      <c r="BF89" s="18">
        <f t="shared" si="235"/>
        <v>17.649506501262358</v>
      </c>
      <c r="BG89" s="18">
        <f t="shared" si="235"/>
        <v>10.055039814192202</v>
      </c>
      <c r="BH89" s="18">
        <f t="shared" si="235"/>
        <v>3.1668011424365483</v>
      </c>
      <c r="BI89" s="18">
        <f t="shared" si="236"/>
        <v>6.1396043937442579</v>
      </c>
      <c r="BK89" s="18">
        <f t="shared" si="237"/>
        <v>5.4135942496592815</v>
      </c>
      <c r="BL89" s="18">
        <f t="shared" si="238"/>
        <v>4.7616785328396638</v>
      </c>
      <c r="BM89" s="18">
        <f t="shared" si="239"/>
        <v>8.0954185279529245</v>
      </c>
      <c r="BO89" t="str">
        <f t="shared" si="260"/>
        <v>32 Health and social care associate professionals</v>
      </c>
      <c r="BP89" s="18">
        <f t="shared" si="240"/>
        <v>3.4841634999719373</v>
      </c>
      <c r="BQ89" s="18">
        <f t="shared" si="240"/>
        <v>19.943558777685677</v>
      </c>
      <c r="BR89" s="18">
        <f t="shared" si="240"/>
        <v>4.6076622728460803</v>
      </c>
      <c r="BS89" s="18">
        <f t="shared" si="240"/>
        <v>-1.7554371489010068</v>
      </c>
      <c r="BT89" s="18">
        <f t="shared" si="241"/>
        <v>1.447763884293285</v>
      </c>
      <c r="BV89" s="18">
        <f t="shared" si="242"/>
        <v>0.32138408917055106</v>
      </c>
      <c r="BW89" s="18">
        <f t="shared" si="243"/>
        <v>3.2702895750614802</v>
      </c>
      <c r="BX89" s="18">
        <f t="shared" si="244"/>
        <v>3.4768627803749341</v>
      </c>
      <c r="BZ89" t="str">
        <f t="shared" si="261"/>
        <v>32 Health and social care associate professionals</v>
      </c>
      <c r="CA89" s="18">
        <f t="shared" si="245"/>
        <v>-1.1659512850062725</v>
      </c>
      <c r="CB89" s="18">
        <f t="shared" si="245"/>
        <v>-12.082506579985619</v>
      </c>
      <c r="CC89" s="18">
        <f t="shared" si="245"/>
        <v>1.8100278200968489</v>
      </c>
      <c r="CD89" s="18">
        <f t="shared" si="245"/>
        <v>-5.6050661742178427</v>
      </c>
      <c r="CE89" s="18">
        <f t="shared" si="246"/>
        <v>-3.7762708762180464</v>
      </c>
      <c r="CG89" s="18">
        <f t="shared" si="247"/>
        <v>-3.1954041253800414</v>
      </c>
      <c r="CH89" s="18">
        <f t="shared" si="248"/>
        <v>2.1626861431341293</v>
      </c>
      <c r="CI89" s="18">
        <f t="shared" si="249"/>
        <v>-4.8074052222590868E-2</v>
      </c>
      <c r="CK89" t="str">
        <f t="shared" si="262"/>
        <v>32 Health and social care associate professionals</v>
      </c>
      <c r="CL89" s="18">
        <f t="shared" si="250"/>
        <v>5.7992566357944142</v>
      </c>
      <c r="CM89" s="18">
        <f t="shared" si="250"/>
        <v>-6.095661641236461</v>
      </c>
      <c r="CN89" s="18">
        <f t="shared" si="250"/>
        <v>5.9805448809242767</v>
      </c>
      <c r="CO89" s="18">
        <f t="shared" si="250"/>
        <v>-1.4478296894225862</v>
      </c>
      <c r="CP89" s="18">
        <f t="shared" si="251"/>
        <v>0.51187978307927207</v>
      </c>
      <c r="CR89" s="18">
        <f t="shared" si="252"/>
        <v>0.96856357509875757</v>
      </c>
      <c r="CS89" s="18">
        <f t="shared" si="253"/>
        <v>2.9396815235214202</v>
      </c>
      <c r="CT89" s="18">
        <f t="shared" si="254"/>
        <v>3.6004229761283257</v>
      </c>
    </row>
    <row r="90" spans="1:98" x14ac:dyDescent="0.2">
      <c r="A90" t="str">
        <f t="shared" si="209"/>
        <v>33 Protective service occupations</v>
      </c>
      <c r="B90" s="18">
        <f t="shared" si="210"/>
        <v>2.0693505623352149</v>
      </c>
      <c r="C90" s="18">
        <f t="shared" si="210"/>
        <v>-9.2831053871466516</v>
      </c>
      <c r="D90" s="18">
        <f t="shared" si="210"/>
        <v>4.7455920345798042</v>
      </c>
      <c r="E90" s="18">
        <f t="shared" si="210"/>
        <v>3.9073600835168198</v>
      </c>
      <c r="F90" s="18">
        <f t="shared" si="211"/>
        <v>3.2884782627682352</v>
      </c>
      <c r="H90" s="18">
        <f t="shared" si="212"/>
        <v>4.186022737845474</v>
      </c>
      <c r="I90" s="18">
        <f t="shared" si="213"/>
        <v>3.0340966523120239</v>
      </c>
      <c r="J90" s="18">
        <f t="shared" si="214"/>
        <v>6.0559245536126793</v>
      </c>
      <c r="L90" t="str">
        <f t="shared" si="255"/>
        <v>33 Protective service occupations</v>
      </c>
      <c r="M90" s="18">
        <f t="shared" si="215"/>
        <v>3.5612894507293102</v>
      </c>
      <c r="N90" s="18">
        <f t="shared" si="215"/>
        <v>-6.4543240419965624</v>
      </c>
      <c r="O90" s="18">
        <f t="shared" si="215"/>
        <v>3.2200761787080978</v>
      </c>
      <c r="P90" s="18">
        <f t="shared" si="215"/>
        <v>3.2170804177267254</v>
      </c>
      <c r="Q90" s="18">
        <f t="shared" si="216"/>
        <v>2.58527303622611</v>
      </c>
      <c r="S90" s="18">
        <f t="shared" si="217"/>
        <v>3.2180789950597255</v>
      </c>
      <c r="T90" s="18">
        <f t="shared" si="218"/>
        <v>2.6479211217998566</v>
      </c>
      <c r="U90" s="18">
        <f t="shared" si="219"/>
        <v>5.0310046261736296</v>
      </c>
      <c r="W90" t="str">
        <f t="shared" si="256"/>
        <v>33 Protective service occupations</v>
      </c>
      <c r="X90" s="18">
        <f t="shared" si="220"/>
        <v>4.382938994018204</v>
      </c>
      <c r="Y90" s="18">
        <f t="shared" si="220"/>
        <v>9.4942118680295895</v>
      </c>
      <c r="Z90" s="18">
        <f t="shared" si="220"/>
        <v>-0.70496171813446695</v>
      </c>
      <c r="AA90" s="18">
        <f t="shared" si="220"/>
        <v>3.3375582647673152</v>
      </c>
      <c r="AB90" s="18">
        <f t="shared" si="221"/>
        <v>2.4266994473195025</v>
      </c>
      <c r="AD90" s="18">
        <f t="shared" si="222"/>
        <v>1.9720881814402569</v>
      </c>
      <c r="AE90" s="18">
        <f t="shared" si="223"/>
        <v>2.5713602014683534</v>
      </c>
      <c r="AF90" s="18">
        <f t="shared" si="224"/>
        <v>4.0111855666274288</v>
      </c>
      <c r="AH90" t="str">
        <f t="shared" si="257"/>
        <v>33 Protective service occupations</v>
      </c>
      <c r="AI90" s="18">
        <f t="shared" si="225"/>
        <v>3.2331554254847239</v>
      </c>
      <c r="AJ90" s="18">
        <f t="shared" si="225"/>
        <v>13.30104834864294</v>
      </c>
      <c r="AK90" s="18">
        <f t="shared" si="225"/>
        <v>0.160143236944843</v>
      </c>
      <c r="AL90" s="18">
        <f t="shared" si="225"/>
        <v>3.5138822401264092</v>
      </c>
      <c r="AM90" s="18">
        <f t="shared" si="226"/>
        <v>3.0340832695804787</v>
      </c>
      <c r="AO90" s="18">
        <f t="shared" si="227"/>
        <v>2.3836740614227248</v>
      </c>
      <c r="AP90" s="18">
        <f t="shared" si="228"/>
        <v>2.4246437751764383</v>
      </c>
      <c r="AQ90" s="18">
        <f t="shared" si="229"/>
        <v>4.2099168132823772</v>
      </c>
      <c r="AS90" t="str">
        <f t="shared" si="258"/>
        <v>33 Protective service occupations</v>
      </c>
      <c r="AT90" s="18">
        <f t="shared" si="230"/>
        <v>-0.11466487815950943</v>
      </c>
      <c r="AU90" s="18">
        <f t="shared" si="230"/>
        <v>4.4581737989171533</v>
      </c>
      <c r="AV90" s="18">
        <f t="shared" si="230"/>
        <v>-2.9225288839561436</v>
      </c>
      <c r="AW90" s="18">
        <f t="shared" si="230"/>
        <v>2.0609265601364779</v>
      </c>
      <c r="AX90" s="18">
        <f t="shared" si="231"/>
        <v>0.62261751549121946</v>
      </c>
      <c r="AZ90" s="18">
        <f t="shared" si="232"/>
        <v>0.37197951370999682</v>
      </c>
      <c r="BA90" s="18">
        <f t="shared" si="233"/>
        <v>1.8119281084951977</v>
      </c>
      <c r="BB90" s="18">
        <f t="shared" si="234"/>
        <v>2.1029795459590384</v>
      </c>
      <c r="BD90" t="str">
        <f t="shared" si="259"/>
        <v>33 Protective service occupations</v>
      </c>
      <c r="BE90" s="18">
        <f t="shared" si="235"/>
        <v>-0.27732497527498401</v>
      </c>
      <c r="BF90" s="18">
        <f t="shared" si="235"/>
        <v>12.635617650296282</v>
      </c>
      <c r="BG90" s="18">
        <f t="shared" si="235"/>
        <v>-6.0613793206291007</v>
      </c>
      <c r="BH90" s="18">
        <f t="shared" si="235"/>
        <v>-1.2178230103798149</v>
      </c>
      <c r="BI90" s="18">
        <f t="shared" si="236"/>
        <v>-1.9567586756676136</v>
      </c>
      <c r="BK90" s="18">
        <f t="shared" si="237"/>
        <v>-2.8594730458015971</v>
      </c>
      <c r="BL90" s="18">
        <f t="shared" si="238"/>
        <v>1.07439234871336</v>
      </c>
      <c r="BM90" s="18">
        <f t="shared" si="239"/>
        <v>-1.3061549198121192</v>
      </c>
      <c r="BO90" t="str">
        <f t="shared" si="260"/>
        <v>33 Protective service occupations</v>
      </c>
      <c r="BP90" s="18">
        <f t="shared" si="240"/>
        <v>-0.31209616159929565</v>
      </c>
      <c r="BQ90" s="18">
        <f t="shared" si="240"/>
        <v>12.916203863379327</v>
      </c>
      <c r="BR90" s="18">
        <f t="shared" si="240"/>
        <v>-7.3982750851698036</v>
      </c>
      <c r="BS90" s="18">
        <f t="shared" si="240"/>
        <v>-3.6279214144815386</v>
      </c>
      <c r="BT90" s="18">
        <f t="shared" si="241"/>
        <v>-3.8752453025539757</v>
      </c>
      <c r="BV90" s="18">
        <f t="shared" si="242"/>
        <v>-4.9014614449565013</v>
      </c>
      <c r="BW90" s="18">
        <f t="shared" si="243"/>
        <v>1.1122316901126084</v>
      </c>
      <c r="BX90" s="18">
        <f t="shared" si="244"/>
        <v>-2.8208482435944093</v>
      </c>
      <c r="BZ90" t="str">
        <f t="shared" si="261"/>
        <v>33 Protective service occupations</v>
      </c>
      <c r="CA90" s="18">
        <f t="shared" si="245"/>
        <v>-1.6070293513917977</v>
      </c>
      <c r="CB90" s="18">
        <f t="shared" si="245"/>
        <v>1.8080337168450367</v>
      </c>
      <c r="CC90" s="18">
        <f t="shared" si="245"/>
        <v>-4.944661064430611</v>
      </c>
      <c r="CD90" s="18">
        <f t="shared" si="245"/>
        <v>-3.57828451099097</v>
      </c>
      <c r="CE90" s="18">
        <f t="shared" si="246"/>
        <v>-3.6806988902526871</v>
      </c>
      <c r="CG90" s="18">
        <f t="shared" si="247"/>
        <v>-4.0359118724869747</v>
      </c>
      <c r="CH90" s="18">
        <f t="shared" si="248"/>
        <v>1.3859744132253216</v>
      </c>
      <c r="CI90" s="18">
        <f t="shared" si="249"/>
        <v>-1.7411215666814028</v>
      </c>
      <c r="CK90" t="str">
        <f t="shared" si="262"/>
        <v>33 Protective service occupations</v>
      </c>
      <c r="CL90" s="18">
        <f t="shared" si="250"/>
        <v>-1.4665849985819213</v>
      </c>
      <c r="CM90" s="18">
        <f t="shared" si="250"/>
        <v>-12.0637438331054</v>
      </c>
      <c r="CN90" s="18">
        <f t="shared" si="250"/>
        <v>-0.9117537820989785</v>
      </c>
      <c r="CO90" s="18">
        <f t="shared" si="250"/>
        <v>-1.4303702406713859</v>
      </c>
      <c r="CP90" s="18">
        <f t="shared" si="251"/>
        <v>-1.9704811878898831</v>
      </c>
      <c r="CR90" s="18">
        <f t="shared" si="252"/>
        <v>-1.257800389171293</v>
      </c>
      <c r="CS90" s="18">
        <f t="shared" si="253"/>
        <v>1.2590443816384411</v>
      </c>
      <c r="CT90" s="18">
        <f t="shared" si="254"/>
        <v>0.22000577630301166</v>
      </c>
    </row>
    <row r="91" spans="1:98" x14ac:dyDescent="0.2">
      <c r="A91" t="str">
        <f t="shared" si="209"/>
        <v>34 Culture, media and sports occupations</v>
      </c>
      <c r="B91" s="18">
        <f t="shared" si="210"/>
        <v>16.840069691317041</v>
      </c>
      <c r="C91" s="18">
        <f t="shared" si="210"/>
        <v>-2.4179600369549137</v>
      </c>
      <c r="D91" s="18">
        <f t="shared" si="210"/>
        <v>5.1129874694756383</v>
      </c>
      <c r="E91" s="18">
        <f t="shared" si="210"/>
        <v>3.7056380854638471</v>
      </c>
      <c r="F91" s="18">
        <f t="shared" si="211"/>
        <v>3.7479960698810766</v>
      </c>
      <c r="H91" s="18">
        <f t="shared" si="212"/>
        <v>4.1726483357930944</v>
      </c>
      <c r="I91" s="18">
        <f t="shared" si="213"/>
        <v>4.1772283004180455</v>
      </c>
      <c r="J91" s="18">
        <f t="shared" si="214"/>
        <v>6.8295794541863852</v>
      </c>
      <c r="L91" t="str">
        <f t="shared" si="255"/>
        <v>34 Culture, media and sports occupations</v>
      </c>
      <c r="M91" s="18">
        <f t="shared" si="215"/>
        <v>7.2359199830273058</v>
      </c>
      <c r="N91" s="18">
        <f t="shared" si="215"/>
        <v>2.514403801771814</v>
      </c>
      <c r="O91" s="18">
        <f t="shared" si="215"/>
        <v>2.8516782824734799</v>
      </c>
      <c r="P91" s="18">
        <f t="shared" si="215"/>
        <v>2.7688347990917794</v>
      </c>
      <c r="Q91" s="18">
        <f t="shared" si="216"/>
        <v>2.7787917864114053</v>
      </c>
      <c r="S91" s="18">
        <f t="shared" si="217"/>
        <v>2.7964418767222998</v>
      </c>
      <c r="T91" s="18">
        <f t="shared" si="218"/>
        <v>3.5815866405629837</v>
      </c>
      <c r="U91" s="18">
        <f t="shared" si="219"/>
        <v>5.4214844815601015</v>
      </c>
      <c r="W91" t="str">
        <f t="shared" si="256"/>
        <v>34 Culture, media and sports occupations</v>
      </c>
      <c r="X91" s="18">
        <f t="shared" si="220"/>
        <v>3.9552202901328437</v>
      </c>
      <c r="Y91" s="18">
        <f t="shared" si="220"/>
        <v>8.3185341890259288</v>
      </c>
      <c r="Z91" s="18">
        <f t="shared" si="220"/>
        <v>-2.4552362733551325</v>
      </c>
      <c r="AA91" s="18">
        <f t="shared" si="220"/>
        <v>0.65718088262063379</v>
      </c>
      <c r="AB91" s="18">
        <f t="shared" si="221"/>
        <v>0.13205703244563161</v>
      </c>
      <c r="AD91" s="18">
        <f t="shared" si="222"/>
        <v>-0.39117228444528473</v>
      </c>
      <c r="AE91" s="18">
        <f t="shared" si="223"/>
        <v>2.560526046404954</v>
      </c>
      <c r="AF91" s="18">
        <f t="shared" si="224"/>
        <v>2.2883552800741391</v>
      </c>
      <c r="AH91" t="str">
        <f t="shared" si="257"/>
        <v>34 Culture, media and sports occupations</v>
      </c>
      <c r="AI91" s="18">
        <f t="shared" si="225"/>
        <v>4.0657861465391631</v>
      </c>
      <c r="AJ91" s="18">
        <f t="shared" si="225"/>
        <v>1.1005478270617042</v>
      </c>
      <c r="AK91" s="18">
        <f t="shared" si="225"/>
        <v>-2.0621763792948555</v>
      </c>
      <c r="AL91" s="18">
        <f t="shared" si="225"/>
        <v>2.2668659780707312</v>
      </c>
      <c r="AM91" s="18">
        <f t="shared" si="226"/>
        <v>0.82156893630207506</v>
      </c>
      <c r="AO91" s="18">
        <f t="shared" si="227"/>
        <v>0.80299773849110689</v>
      </c>
      <c r="AP91" s="18">
        <f t="shared" si="228"/>
        <v>2.6661239190173713</v>
      </c>
      <c r="AQ91" s="18">
        <f t="shared" si="229"/>
        <v>3.2316907562274899</v>
      </c>
      <c r="AS91" t="str">
        <f t="shared" si="258"/>
        <v>34 Culture, media and sports occupations</v>
      </c>
      <c r="AT91" s="18">
        <f t="shared" si="230"/>
        <v>0.75474685284679932</v>
      </c>
      <c r="AU91" s="18">
        <f t="shared" si="230"/>
        <v>13.035782913407367</v>
      </c>
      <c r="AV91" s="18">
        <f t="shared" si="230"/>
        <v>-3.5491576031180028</v>
      </c>
      <c r="AW91" s="18">
        <f t="shared" si="230"/>
        <v>0.35118163334879604</v>
      </c>
      <c r="AX91" s="18">
        <f t="shared" si="231"/>
        <v>-0.14422511195203436</v>
      </c>
      <c r="AZ91" s="18">
        <f t="shared" si="232"/>
        <v>-0.96614863758632819</v>
      </c>
      <c r="BA91" s="18">
        <f t="shared" si="233"/>
        <v>2.3495903673272922</v>
      </c>
      <c r="BB91" s="18">
        <f t="shared" si="234"/>
        <v>1.6658337259912726</v>
      </c>
      <c r="BD91" t="str">
        <f t="shared" si="259"/>
        <v>34 Culture, media and sports occupations</v>
      </c>
      <c r="BE91" s="18">
        <f t="shared" si="235"/>
        <v>1.9871657616195249</v>
      </c>
      <c r="BF91" s="18">
        <f t="shared" si="235"/>
        <v>21.987163027831102</v>
      </c>
      <c r="BG91" s="18">
        <f t="shared" si="235"/>
        <v>-7.3038358755689874</v>
      </c>
      <c r="BH91" s="18">
        <f t="shared" si="235"/>
        <v>-9.8640486638612579E-2</v>
      </c>
      <c r="BI91" s="18">
        <f t="shared" si="236"/>
        <v>-1.1825692385913023</v>
      </c>
      <c r="BK91" s="18">
        <f t="shared" si="237"/>
        <v>-2.5605434219021617</v>
      </c>
      <c r="BL91" s="18">
        <f t="shared" si="238"/>
        <v>1.5930572074445148</v>
      </c>
      <c r="BM91" s="18">
        <f t="shared" si="239"/>
        <v>-0.37492511161816289</v>
      </c>
      <c r="BO91" t="str">
        <f t="shared" si="260"/>
        <v>34 Culture, media and sports occupations</v>
      </c>
      <c r="BP91" s="18">
        <f t="shared" si="240"/>
        <v>-4.9012208221408615</v>
      </c>
      <c r="BQ91" s="18">
        <f t="shared" si="240"/>
        <v>33.323440214375147</v>
      </c>
      <c r="BR91" s="18">
        <f t="shared" si="240"/>
        <v>-10.937860193758397</v>
      </c>
      <c r="BS91" s="18">
        <f t="shared" si="240"/>
        <v>-4.6190440311337122</v>
      </c>
      <c r="BT91" s="18">
        <f t="shared" si="241"/>
        <v>-4.665673470916154</v>
      </c>
      <c r="BV91" s="18">
        <f t="shared" si="242"/>
        <v>-6.7736196663271802</v>
      </c>
      <c r="BW91" s="18">
        <f t="shared" si="243"/>
        <v>1.1519574613513939</v>
      </c>
      <c r="BX91" s="18">
        <f t="shared" si="244"/>
        <v>-4.0644391480427871</v>
      </c>
      <c r="BZ91" t="str">
        <f t="shared" si="261"/>
        <v>34 Culture, media and sports occupations</v>
      </c>
      <c r="CA91" s="18">
        <f t="shared" si="245"/>
        <v>0.74376359289178851</v>
      </c>
      <c r="CB91" s="18">
        <f t="shared" si="245"/>
        <v>-1.5527190450007167</v>
      </c>
      <c r="CC91" s="18">
        <f t="shared" si="245"/>
        <v>-8.3686200533930606</v>
      </c>
      <c r="CD91" s="18">
        <f t="shared" si="245"/>
        <v>-5.6871617361911486</v>
      </c>
      <c r="CE91" s="18">
        <f t="shared" si="246"/>
        <v>-6.2824745052379338</v>
      </c>
      <c r="CG91" s="18">
        <f t="shared" si="247"/>
        <v>-6.5895884503649143</v>
      </c>
      <c r="CH91" s="18">
        <f t="shared" si="248"/>
        <v>1.2372142682886667</v>
      </c>
      <c r="CI91" s="18">
        <f t="shared" si="249"/>
        <v>-3.7660958153033386</v>
      </c>
      <c r="CK91" t="str">
        <f t="shared" si="262"/>
        <v>34 Culture, media and sports occupations</v>
      </c>
      <c r="CL91" s="18">
        <f t="shared" si="250"/>
        <v>11.598547365507027</v>
      </c>
      <c r="CM91" s="18">
        <f t="shared" si="250"/>
        <v>-15.159088799604593</v>
      </c>
      <c r="CN91" s="18">
        <f t="shared" si="250"/>
        <v>-3.8388949582515597</v>
      </c>
      <c r="CO91" s="18">
        <f t="shared" si="250"/>
        <v>-4.714248986068581</v>
      </c>
      <c r="CP91" s="18">
        <f t="shared" si="251"/>
        <v>-5.1324608329161521</v>
      </c>
      <c r="CR91" s="18">
        <f t="shared" si="252"/>
        <v>-4.423353282731723</v>
      </c>
      <c r="CS91" s="18">
        <f t="shared" si="253"/>
        <v>1.8281920501453941</v>
      </c>
      <c r="CT91" s="18">
        <f t="shared" si="254"/>
        <v>-1.3176971483123245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5.5517361964152689</v>
      </c>
      <c r="C92" s="18">
        <f t="shared" si="210"/>
        <v>-7.4354015041809829</v>
      </c>
      <c r="D92" s="18">
        <f t="shared" si="210"/>
        <v>7.3149365515338349</v>
      </c>
      <c r="E92" s="18">
        <f t="shared" si="210"/>
        <v>3.5210753507188386</v>
      </c>
      <c r="F92" s="18">
        <f t="shared" si="211"/>
        <v>3.9625913005504554</v>
      </c>
      <c r="H92" s="18">
        <f t="shared" si="212"/>
        <v>4.7705541163663989</v>
      </c>
      <c r="I92" s="18">
        <f t="shared" si="213"/>
        <v>4.1175455542494799</v>
      </c>
      <c r="J92" s="18">
        <f t="shared" si="214"/>
        <v>7.215420724801902</v>
      </c>
      <c r="L92" t="str">
        <f t="shared" si="255"/>
        <v>35 Business and public service associate professionals</v>
      </c>
      <c r="M92" s="18">
        <f t="shared" si="215"/>
        <v>5.5926312202136508</v>
      </c>
      <c r="N92" s="18">
        <f t="shared" si="215"/>
        <v>-4.8603213629436208</v>
      </c>
      <c r="O92" s="18">
        <f t="shared" si="215"/>
        <v>6.9255629995217838</v>
      </c>
      <c r="P92" s="18">
        <f t="shared" si="215"/>
        <v>3.2649349102590541</v>
      </c>
      <c r="Q92" s="18">
        <f t="shared" si="216"/>
        <v>3.8618694326009839</v>
      </c>
      <c r="S92" s="18">
        <f t="shared" si="217"/>
        <v>4.4710033264468318</v>
      </c>
      <c r="T92" s="18">
        <f t="shared" si="218"/>
        <v>4.0868546323283628</v>
      </c>
      <c r="U92" s="18">
        <f t="shared" si="219"/>
        <v>6.9788942680780064</v>
      </c>
      <c r="W92" t="str">
        <f t="shared" si="256"/>
        <v>35 Business and public service associate professionals</v>
      </c>
      <c r="X92" s="18">
        <f t="shared" si="220"/>
        <v>2.3235842732599377</v>
      </c>
      <c r="Y92" s="18">
        <f t="shared" si="220"/>
        <v>3.1343006438407706</v>
      </c>
      <c r="Z92" s="18">
        <f t="shared" si="220"/>
        <v>1.5687294003910113</v>
      </c>
      <c r="AA92" s="18">
        <f t="shared" si="220"/>
        <v>0.95757167891554751</v>
      </c>
      <c r="AB92" s="18">
        <f t="shared" si="221"/>
        <v>1.2831061004784372</v>
      </c>
      <c r="AD92" s="18">
        <f t="shared" si="222"/>
        <v>1.1608812174446204</v>
      </c>
      <c r="AE92" s="18">
        <f t="shared" si="223"/>
        <v>3.0823013452712766</v>
      </c>
      <c r="AF92" s="18">
        <f t="shared" si="224"/>
        <v>3.863318962505069</v>
      </c>
      <c r="AH92" t="str">
        <f t="shared" si="257"/>
        <v>35 Business and public service associate professionals</v>
      </c>
      <c r="AI92" s="18">
        <f t="shared" si="225"/>
        <v>2.029833236973011</v>
      </c>
      <c r="AJ92" s="18">
        <f t="shared" si="225"/>
        <v>8.0291013424703692</v>
      </c>
      <c r="AK92" s="18">
        <f t="shared" si="225"/>
        <v>1.5349237036087926</v>
      </c>
      <c r="AL92" s="18">
        <f t="shared" si="225"/>
        <v>1.3630359090276434</v>
      </c>
      <c r="AM92" s="18">
        <f t="shared" si="226"/>
        <v>1.8212398010753805</v>
      </c>
      <c r="AO92" s="18">
        <f t="shared" si="227"/>
        <v>1.4202994842374972</v>
      </c>
      <c r="AP92" s="18">
        <f t="shared" si="228"/>
        <v>2.9870346609427001</v>
      </c>
      <c r="AQ92" s="18">
        <f t="shared" si="229"/>
        <v>3.9601313912634772</v>
      </c>
      <c r="AS92" t="str">
        <f t="shared" si="258"/>
        <v>35 Business and public service associate professionals</v>
      </c>
      <c r="AT92" s="18">
        <f t="shared" si="230"/>
        <v>1.8227518914308849</v>
      </c>
      <c r="AU92" s="18">
        <f t="shared" si="230"/>
        <v>6.5393355771768302</v>
      </c>
      <c r="AV92" s="18">
        <f t="shared" si="230"/>
        <v>1.427681672048009</v>
      </c>
      <c r="AW92" s="18">
        <f t="shared" si="230"/>
        <v>1.2446867157127839</v>
      </c>
      <c r="AX92" s="18">
        <f t="shared" si="231"/>
        <v>1.6250870161979458</v>
      </c>
      <c r="AZ92" s="18">
        <f t="shared" si="232"/>
        <v>1.3056483208293557</v>
      </c>
      <c r="BA92" s="18">
        <f t="shared" si="233"/>
        <v>2.9227853064767606</v>
      </c>
      <c r="BB92" s="18">
        <f t="shared" si="234"/>
        <v>3.8223259771914098</v>
      </c>
      <c r="BD92" t="str">
        <f t="shared" si="259"/>
        <v>35 Business and public service associate professionals</v>
      </c>
      <c r="BE92" s="18">
        <f t="shared" si="235"/>
        <v>1.6378556702780545</v>
      </c>
      <c r="BF92" s="18">
        <f t="shared" si="235"/>
        <v>19.047897216094277</v>
      </c>
      <c r="BG92" s="18">
        <f t="shared" si="235"/>
        <v>-2.3889483485131202</v>
      </c>
      <c r="BH92" s="18">
        <f t="shared" si="235"/>
        <v>0.37715599760608232</v>
      </c>
      <c r="BI92" s="18">
        <f t="shared" si="236"/>
        <v>0.57101821858160928</v>
      </c>
      <c r="BK92" s="18">
        <f t="shared" si="237"/>
        <v>-0.55348041820879601</v>
      </c>
      <c r="BL92" s="18">
        <f t="shared" si="238"/>
        <v>2.1741827336532404</v>
      </c>
      <c r="BM92" s="18">
        <f t="shared" si="239"/>
        <v>1.769055114033935</v>
      </c>
      <c r="BO92" t="str">
        <f t="shared" si="260"/>
        <v>35 Business and public service associate professionals</v>
      </c>
      <c r="BP92" s="18">
        <f t="shared" si="240"/>
        <v>-0.22450736545347461</v>
      </c>
      <c r="BQ92" s="18">
        <f t="shared" si="240"/>
        <v>20.775135237121066</v>
      </c>
      <c r="BR92" s="18">
        <f t="shared" si="240"/>
        <v>-4.3833658502674506</v>
      </c>
      <c r="BS92" s="18">
        <f t="shared" si="240"/>
        <v>-2.2981800958218224</v>
      </c>
      <c r="BT92" s="18">
        <f t="shared" si="241"/>
        <v>-1.66016893905514</v>
      </c>
      <c r="BV92" s="18">
        <f t="shared" si="242"/>
        <v>-2.9982462405907406</v>
      </c>
      <c r="BW92" s="18">
        <f t="shared" si="243"/>
        <v>1.8006067268867776</v>
      </c>
      <c r="BX92" s="18">
        <f t="shared" si="244"/>
        <v>-0.40909330263838584</v>
      </c>
      <c r="BZ92" t="str">
        <f t="shared" si="261"/>
        <v>35 Business and public service associate professionals</v>
      </c>
      <c r="CA92" s="18">
        <f t="shared" si="245"/>
        <v>-1.0363787553919979</v>
      </c>
      <c r="CB92" s="18">
        <f t="shared" si="245"/>
        <v>-0.45700279820219958</v>
      </c>
      <c r="CC92" s="18">
        <f t="shared" si="245"/>
        <v>-3.8953337682815392</v>
      </c>
      <c r="CD92" s="18">
        <f t="shared" si="245"/>
        <v>-4.5675658016279481</v>
      </c>
      <c r="CE92" s="18">
        <f t="shared" si="246"/>
        <v>-4.1055839436578756</v>
      </c>
      <c r="CG92" s="18">
        <f t="shared" si="247"/>
        <v>-4.3440125461006396</v>
      </c>
      <c r="CH92" s="18">
        <f t="shared" si="248"/>
        <v>1.4805731240425279</v>
      </c>
      <c r="CI92" s="18">
        <f t="shared" si="249"/>
        <v>-1.8102282093223176</v>
      </c>
      <c r="CK92" t="str">
        <f t="shared" si="262"/>
        <v>35 Business and public service associate professionals</v>
      </c>
      <c r="CL92" s="18">
        <f t="shared" si="250"/>
        <v>3.4210461942314918</v>
      </c>
      <c r="CM92" s="18">
        <f t="shared" si="250"/>
        <v>-10.976843217484223</v>
      </c>
      <c r="CN92" s="18">
        <f t="shared" si="250"/>
        <v>-5.9288687756576923</v>
      </c>
      <c r="CO92" s="18">
        <f t="shared" si="250"/>
        <v>-2.8763936017435876</v>
      </c>
      <c r="CP92" s="18">
        <f t="shared" si="251"/>
        <v>-4.3627561868834093</v>
      </c>
      <c r="CR92" s="18">
        <f t="shared" si="252"/>
        <v>-3.9047349410246457</v>
      </c>
      <c r="CS92" s="18">
        <f t="shared" si="253"/>
        <v>1.4853604221049643</v>
      </c>
      <c r="CT92" s="18">
        <f t="shared" si="254"/>
        <v>-1.4951793305907124</v>
      </c>
    </row>
    <row r="93" spans="1:98" x14ac:dyDescent="0.2">
      <c r="A93" t="str">
        <f t="shared" si="209"/>
        <v>41 Administrative occupations</v>
      </c>
      <c r="B93" s="18">
        <f t="shared" si="210"/>
        <v>2.5512255936275263</v>
      </c>
      <c r="C93" s="18">
        <f t="shared" si="210"/>
        <v>-7.2994465192432578</v>
      </c>
      <c r="D93" s="18">
        <f t="shared" si="210"/>
        <v>9.8525204301981528</v>
      </c>
      <c r="E93" s="18">
        <f t="shared" si="210"/>
        <v>4.3902315086801647</v>
      </c>
      <c r="F93" s="18">
        <f t="shared" si="211"/>
        <v>5.2829854392254516</v>
      </c>
      <c r="H93" s="18">
        <f t="shared" si="212"/>
        <v>6.180129103732801</v>
      </c>
      <c r="I93" s="18">
        <f t="shared" si="213"/>
        <v>4.7254941014114538</v>
      </c>
      <c r="J93" s="18">
        <f t="shared" si="214"/>
        <v>8.6214107067239532</v>
      </c>
      <c r="L93" t="str">
        <f t="shared" si="255"/>
        <v>41 Administrative occupations</v>
      </c>
      <c r="M93" s="18">
        <f t="shared" si="215"/>
        <v>4.1851942797002994</v>
      </c>
      <c r="N93" s="18">
        <f t="shared" si="215"/>
        <v>-5.2427453962896937</v>
      </c>
      <c r="O93" s="18">
        <f t="shared" si="215"/>
        <v>10.108644089774788</v>
      </c>
      <c r="P93" s="18">
        <f t="shared" si="215"/>
        <v>3.7881109298950832</v>
      </c>
      <c r="Q93" s="18">
        <f t="shared" si="216"/>
        <v>5.1234791995420137</v>
      </c>
      <c r="S93" s="18">
        <f t="shared" si="217"/>
        <v>5.8535781790490571</v>
      </c>
      <c r="T93" s="18">
        <f t="shared" si="218"/>
        <v>4.8106568236143454</v>
      </c>
      <c r="U93" s="18">
        <f t="shared" si="219"/>
        <v>8.4381278962526238</v>
      </c>
      <c r="W93" t="str">
        <f t="shared" si="256"/>
        <v>41 Administrative occupations</v>
      </c>
      <c r="X93" s="18">
        <f t="shared" si="220"/>
        <v>0.75438811671160177</v>
      </c>
      <c r="Y93" s="18">
        <f t="shared" si="220"/>
        <v>4.0702155338519397</v>
      </c>
      <c r="Z93" s="18">
        <f t="shared" si="220"/>
        <v>4.8781897075294234</v>
      </c>
      <c r="AA93" s="18">
        <f t="shared" si="220"/>
        <v>2.0644384336408583</v>
      </c>
      <c r="AB93" s="18">
        <f t="shared" si="221"/>
        <v>3.060810695248728</v>
      </c>
      <c r="AD93" s="18">
        <f t="shared" si="222"/>
        <v>2.9938662009389994</v>
      </c>
      <c r="AE93" s="18">
        <f t="shared" si="223"/>
        <v>3.7565680560785797</v>
      </c>
      <c r="AF93" s="18">
        <f t="shared" si="224"/>
        <v>5.6954118969889</v>
      </c>
      <c r="AH93" t="str">
        <f t="shared" si="257"/>
        <v>41 Administrative occupations</v>
      </c>
      <c r="AI93" s="18">
        <f t="shared" si="225"/>
        <v>1.427490709218171</v>
      </c>
      <c r="AJ93" s="18">
        <f t="shared" si="225"/>
        <v>2.1588783935698297</v>
      </c>
      <c r="AK93" s="18">
        <f t="shared" si="225"/>
        <v>3.9060226955571764</v>
      </c>
      <c r="AL93" s="18">
        <f t="shared" si="225"/>
        <v>1.5159624519464732</v>
      </c>
      <c r="AM93" s="18">
        <f t="shared" si="226"/>
        <v>2.2972462197678123</v>
      </c>
      <c r="AO93" s="18">
        <f t="shared" si="227"/>
        <v>2.3064774021958279</v>
      </c>
      <c r="AP93" s="18">
        <f t="shared" si="228"/>
        <v>3.7204263750014732</v>
      </c>
      <c r="AQ93" s="18">
        <f t="shared" si="229"/>
        <v>5.1946519453765827</v>
      </c>
      <c r="AS93" t="str">
        <f t="shared" si="258"/>
        <v>41 Administrative occupations</v>
      </c>
      <c r="AT93" s="18">
        <f t="shared" si="230"/>
        <v>0.33585060101741782</v>
      </c>
      <c r="AU93" s="18">
        <f t="shared" si="230"/>
        <v>4.0024744678287094</v>
      </c>
      <c r="AV93" s="18">
        <f t="shared" si="230"/>
        <v>2.9025434068673306</v>
      </c>
      <c r="AW93" s="18">
        <f t="shared" si="230"/>
        <v>1.523650586134595</v>
      </c>
      <c r="AX93" s="18">
        <f t="shared" si="231"/>
        <v>2.1063859708132515</v>
      </c>
      <c r="AZ93" s="18">
        <f t="shared" si="232"/>
        <v>1.9812161867796663</v>
      </c>
      <c r="BA93" s="18">
        <f t="shared" si="233"/>
        <v>3.4363118260857028</v>
      </c>
      <c r="BB93" s="18">
        <f t="shared" si="234"/>
        <v>4.7367638434403059</v>
      </c>
      <c r="BD93" t="str">
        <f t="shared" si="259"/>
        <v>41 Administrative occupations</v>
      </c>
      <c r="BE93" s="18">
        <f t="shared" si="235"/>
        <v>-0.71479778751287748</v>
      </c>
      <c r="BF93" s="18">
        <f t="shared" si="235"/>
        <v>15.451844247323997</v>
      </c>
      <c r="BG93" s="18">
        <f t="shared" si="235"/>
        <v>-0.10704864547158577</v>
      </c>
      <c r="BH93" s="18">
        <f t="shared" si="235"/>
        <v>-0.14074984337267837</v>
      </c>
      <c r="BI93" s="18">
        <f t="shared" si="236"/>
        <v>0.77954226965561979</v>
      </c>
      <c r="BK93" s="18">
        <f t="shared" si="237"/>
        <v>-0.12951737424830023</v>
      </c>
      <c r="BL93" s="18">
        <f t="shared" si="238"/>
        <v>2.5099908125088</v>
      </c>
      <c r="BM93" s="18">
        <f t="shared" si="239"/>
        <v>2.4187113337908128</v>
      </c>
      <c r="BO93" t="str">
        <f t="shared" si="260"/>
        <v>41 Administrative occupations</v>
      </c>
      <c r="BP93" s="18">
        <f t="shared" si="240"/>
        <v>-2.6967636878262979</v>
      </c>
      <c r="BQ93" s="18">
        <f t="shared" si="240"/>
        <v>19.454250353202873</v>
      </c>
      <c r="BR93" s="18">
        <f t="shared" si="240"/>
        <v>-2.8101018955574042</v>
      </c>
      <c r="BS93" s="18">
        <f t="shared" si="240"/>
        <v>-3.2720994767437506</v>
      </c>
      <c r="BT93" s="18">
        <f t="shared" si="241"/>
        <v>-1.8418072965142196</v>
      </c>
      <c r="BV93" s="18">
        <f t="shared" si="242"/>
        <v>-3.1183448145513881</v>
      </c>
      <c r="BW93" s="18">
        <f t="shared" si="243"/>
        <v>1.9818476237457361</v>
      </c>
      <c r="BX93" s="18">
        <f t="shared" si="244"/>
        <v>-0.24384708514076925</v>
      </c>
      <c r="BZ93" t="str">
        <f t="shared" si="261"/>
        <v>41 Administrative occupations</v>
      </c>
      <c r="CA93" s="18">
        <f t="shared" si="245"/>
        <v>-4.0034345723322868</v>
      </c>
      <c r="CB93" s="18">
        <f t="shared" si="245"/>
        <v>-6.9505101767631245</v>
      </c>
      <c r="CC93" s="18">
        <f t="shared" si="245"/>
        <v>-5.8114256576016654</v>
      </c>
      <c r="CD93" s="18">
        <f t="shared" si="245"/>
        <v>-8.6583210255974148</v>
      </c>
      <c r="CE93" s="18">
        <f t="shared" si="246"/>
        <v>-7.6712005523030484</v>
      </c>
      <c r="CG93" s="18">
        <f t="shared" si="247"/>
        <v>-7.7190476291120529</v>
      </c>
      <c r="CH93" s="18">
        <f t="shared" si="248"/>
        <v>1.2691610787899821</v>
      </c>
      <c r="CI93" s="18">
        <f t="shared" si="249"/>
        <v>-4.4153711753957658</v>
      </c>
      <c r="CK93" t="str">
        <f t="shared" si="262"/>
        <v>41 Administrative occupations</v>
      </c>
      <c r="CL93" s="18">
        <f t="shared" si="250"/>
        <v>-1.6076205631142093</v>
      </c>
      <c r="CM93" s="18">
        <f t="shared" si="250"/>
        <v>-8.1577095037513203</v>
      </c>
      <c r="CN93" s="18">
        <f t="shared" si="250"/>
        <v>-5.0148635832453214</v>
      </c>
      <c r="CO93" s="18">
        <f t="shared" si="250"/>
        <v>-5.7248684992802783</v>
      </c>
      <c r="CP93" s="18">
        <f t="shared" si="251"/>
        <v>-5.6578483769797909</v>
      </c>
      <c r="CR93" s="18">
        <f t="shared" si="252"/>
        <v>-5.4887918526505874</v>
      </c>
      <c r="CS93" s="18">
        <f t="shared" si="253"/>
        <v>1.3491126654382013</v>
      </c>
      <c r="CT93" s="18">
        <f t="shared" si="254"/>
        <v>-2.8167342633339199</v>
      </c>
    </row>
    <row r="94" spans="1:98" x14ac:dyDescent="0.2">
      <c r="A94" t="str">
        <f t="shared" si="209"/>
        <v>42 Secretarial and related occupations</v>
      </c>
      <c r="B94" s="18">
        <f t="shared" si="210"/>
        <v>4.3086624690737541</v>
      </c>
      <c r="C94" s="18">
        <f t="shared" si="210"/>
        <v>-17.971735732218942</v>
      </c>
      <c r="D94" s="18">
        <f t="shared" si="210"/>
        <v>13.131758557371519</v>
      </c>
      <c r="E94" s="18">
        <f t="shared" si="210"/>
        <v>6.2364030485721811</v>
      </c>
      <c r="F94" s="18">
        <f t="shared" si="211"/>
        <v>6.6077400498204097</v>
      </c>
      <c r="H94" s="18">
        <f t="shared" si="212"/>
        <v>8.4868463320126875</v>
      </c>
      <c r="I94" s="18">
        <f t="shared" si="213"/>
        <v>6.1596997126629249</v>
      </c>
      <c r="J94" s="18">
        <f t="shared" si="214"/>
        <v>11.092670816214678</v>
      </c>
      <c r="L94" t="str">
        <f t="shared" si="255"/>
        <v>42 Secretarial and related occupations</v>
      </c>
      <c r="M94" s="18">
        <f t="shared" si="215"/>
        <v>2.6828535411536958</v>
      </c>
      <c r="N94" s="18">
        <f t="shared" si="215"/>
        <v>-9.5336229881069166</v>
      </c>
      <c r="O94" s="18">
        <f t="shared" si="215"/>
        <v>11.397823640004368</v>
      </c>
      <c r="P94" s="18">
        <f t="shared" si="215"/>
        <v>2.6306575550506528</v>
      </c>
      <c r="Q94" s="18">
        <f t="shared" si="216"/>
        <v>4.4666372723030312</v>
      </c>
      <c r="S94" s="18">
        <f t="shared" si="217"/>
        <v>5.4735692831868743</v>
      </c>
      <c r="T94" s="18">
        <f t="shared" si="218"/>
        <v>5.0638346340077467</v>
      </c>
      <c r="U94" s="18">
        <f t="shared" si="219"/>
        <v>8.3329518019120474</v>
      </c>
      <c r="W94" t="str">
        <f t="shared" si="256"/>
        <v>42 Secretarial and related occupations</v>
      </c>
      <c r="X94" s="18">
        <f t="shared" si="220"/>
        <v>-0.70882262605108659</v>
      </c>
      <c r="Y94" s="18">
        <f t="shared" si="220"/>
        <v>-4.7243874510199841</v>
      </c>
      <c r="Z94" s="18">
        <f t="shared" si="220"/>
        <v>6.2606664127829115</v>
      </c>
      <c r="AA94" s="18">
        <f t="shared" si="220"/>
        <v>2.6696060214500994</v>
      </c>
      <c r="AB94" s="18">
        <f t="shared" si="221"/>
        <v>3.294919446249045</v>
      </c>
      <c r="AD94" s="18">
        <f t="shared" si="222"/>
        <v>3.8529351718974869</v>
      </c>
      <c r="AE94" s="18">
        <f t="shared" si="223"/>
        <v>4.4047021808445441</v>
      </c>
      <c r="AF94" s="18">
        <f t="shared" si="224"/>
        <v>6.7718611346360591</v>
      </c>
      <c r="AH94" t="str">
        <f t="shared" si="257"/>
        <v>42 Secretarial and related occupations</v>
      </c>
      <c r="AI94" s="18">
        <f t="shared" si="225"/>
        <v>-1.9205665699766894</v>
      </c>
      <c r="AJ94" s="18">
        <f t="shared" si="225"/>
        <v>-0.56389269168715117</v>
      </c>
      <c r="AK94" s="18">
        <f t="shared" si="225"/>
        <v>3.9709398392619999</v>
      </c>
      <c r="AL94" s="18">
        <f t="shared" si="225"/>
        <v>1.2245282725949824</v>
      </c>
      <c r="AM94" s="18">
        <f t="shared" si="226"/>
        <v>1.9612376919430741</v>
      </c>
      <c r="AO94" s="18">
        <f t="shared" si="227"/>
        <v>2.1318419020091905</v>
      </c>
      <c r="AP94" s="18">
        <f t="shared" si="228"/>
        <v>3.8085694737627795</v>
      </c>
      <c r="AQ94" s="18">
        <f t="shared" si="229"/>
        <v>5.1504290854119894</v>
      </c>
      <c r="AS94" t="str">
        <f t="shared" si="258"/>
        <v>42 Secretarial and related occupations</v>
      </c>
      <c r="AT94" s="18">
        <f t="shared" si="230"/>
        <v>-2.7082028044349338</v>
      </c>
      <c r="AU94" s="18">
        <f t="shared" si="230"/>
        <v>-1.9365664412222761</v>
      </c>
      <c r="AV94" s="18">
        <f t="shared" si="230"/>
        <v>2.8251798034194309</v>
      </c>
      <c r="AW94" s="18">
        <f t="shared" si="230"/>
        <v>0.1024882215756806</v>
      </c>
      <c r="AX94" s="18">
        <f t="shared" si="231"/>
        <v>0.81573615698846691</v>
      </c>
      <c r="AZ94" s="18">
        <f t="shared" si="232"/>
        <v>1.0019459173244316</v>
      </c>
      <c r="BA94" s="18">
        <f t="shared" si="233"/>
        <v>3.4310198072096565</v>
      </c>
      <c r="BB94" s="18">
        <f t="shared" si="234"/>
        <v>4.0729381182365243</v>
      </c>
      <c r="BD94" t="str">
        <f t="shared" si="259"/>
        <v>42 Secretarial and related occupations</v>
      </c>
      <c r="BE94" s="18">
        <f t="shared" si="235"/>
        <v>-2.9127336536503012</v>
      </c>
      <c r="BF94" s="18">
        <f t="shared" si="235"/>
        <v>12.62817394551583</v>
      </c>
      <c r="BG94" s="18">
        <f t="shared" si="235"/>
        <v>0.33768849539557166</v>
      </c>
      <c r="BH94" s="18">
        <f t="shared" si="235"/>
        <v>-7.0818414268763679</v>
      </c>
      <c r="BI94" s="18">
        <f t="shared" si="236"/>
        <v>-3.6729322237155526</v>
      </c>
      <c r="BK94" s="18">
        <f t="shared" si="237"/>
        <v>-4.6717193153054115</v>
      </c>
      <c r="BL94" s="18">
        <f t="shared" si="238"/>
        <v>2.3707531510771096</v>
      </c>
      <c r="BM94" s="18">
        <f t="shared" si="239"/>
        <v>-0.63375544013791751</v>
      </c>
      <c r="BO94" t="str">
        <f t="shared" si="260"/>
        <v>42 Secretarial and related occupations</v>
      </c>
      <c r="BP94" s="18">
        <f t="shared" si="240"/>
        <v>-5.9044896206447595</v>
      </c>
      <c r="BQ94" s="18">
        <f t="shared" si="240"/>
        <v>14.190052139709364</v>
      </c>
      <c r="BR94" s="18">
        <f t="shared" si="240"/>
        <v>-6.6109590733650414</v>
      </c>
      <c r="BS94" s="18">
        <f t="shared" si="240"/>
        <v>-12.67581864927757</v>
      </c>
      <c r="BT94" s="18">
        <f t="shared" si="241"/>
        <v>-9.3164908951953063</v>
      </c>
      <c r="BV94" s="18">
        <f t="shared" si="242"/>
        <v>-10.699274533199411</v>
      </c>
      <c r="BW94" s="18">
        <f t="shared" si="243"/>
        <v>1.5485950955769656</v>
      </c>
      <c r="BX94" s="18">
        <f t="shared" si="244"/>
        <v>-5.291803429344144</v>
      </c>
      <c r="BZ94" t="str">
        <f t="shared" si="261"/>
        <v>42 Secretarial and related occupations</v>
      </c>
      <c r="CA94" s="18">
        <f t="shared" si="245"/>
        <v>-2.6599157610964874</v>
      </c>
      <c r="CB94" s="18">
        <f t="shared" si="245"/>
        <v>-13.410867471989818</v>
      </c>
      <c r="CC94" s="18">
        <f t="shared" si="245"/>
        <v>-9.3113607104463707</v>
      </c>
      <c r="CD94" s="18">
        <f t="shared" si="245"/>
        <v>-11.275302706816737</v>
      </c>
      <c r="CE94" s="18">
        <f t="shared" si="246"/>
        <v>-10.802112796347563</v>
      </c>
      <c r="CG94" s="18">
        <f t="shared" si="247"/>
        <v>-10.625427095315354</v>
      </c>
      <c r="CH94" s="18">
        <f t="shared" si="248"/>
        <v>1.1992771568104965</v>
      </c>
      <c r="CI94" s="18">
        <f t="shared" si="249"/>
        <v>-6.2263876827703513</v>
      </c>
      <c r="CK94" t="str">
        <f t="shared" si="262"/>
        <v>42 Secretarial and related occupations</v>
      </c>
      <c r="CL94" s="18">
        <f t="shared" si="250"/>
        <v>0.99072802998343423</v>
      </c>
      <c r="CM94" s="18">
        <f t="shared" si="250"/>
        <v>-13.03442118266055</v>
      </c>
      <c r="CN94" s="18">
        <f t="shared" si="250"/>
        <v>-1.6362125458653787</v>
      </c>
      <c r="CO94" s="18">
        <f t="shared" si="250"/>
        <v>1.1149569029956341</v>
      </c>
      <c r="CP94" s="18">
        <f t="shared" si="251"/>
        <v>-0.69300258788672631</v>
      </c>
      <c r="CR94" s="18">
        <f t="shared" si="252"/>
        <v>0.18945517978175008</v>
      </c>
      <c r="CS94" s="18">
        <f t="shared" si="253"/>
        <v>2.2808879633123613</v>
      </c>
      <c r="CT94" s="18">
        <f t="shared" si="254"/>
        <v>2.419571705419421</v>
      </c>
    </row>
    <row r="95" spans="1:98" x14ac:dyDescent="0.2">
      <c r="A95" t="str">
        <f t="shared" si="209"/>
        <v>51 Skilled agricultural and related trades</v>
      </c>
      <c r="B95" s="18">
        <f t="shared" si="210"/>
        <v>15.698742751237749</v>
      </c>
      <c r="C95" s="18">
        <f t="shared" si="210"/>
        <v>-46.105441089274365</v>
      </c>
      <c r="D95" s="18">
        <f t="shared" si="210"/>
        <v>7.4846476861422762</v>
      </c>
      <c r="E95" s="18">
        <f t="shared" si="210"/>
        <v>5.7594570200215633</v>
      </c>
      <c r="F95" s="18">
        <f t="shared" si="211"/>
        <v>1.9100059705565942</v>
      </c>
      <c r="H95" s="18">
        <f t="shared" si="212"/>
        <v>6.3314217190361122</v>
      </c>
      <c r="I95" s="18">
        <f t="shared" si="213"/>
        <v>5.1439225208892658</v>
      </c>
      <c r="J95" s="18">
        <f t="shared" si="214"/>
        <v>8.982125434485333</v>
      </c>
      <c r="L95" t="str">
        <f t="shared" si="255"/>
        <v>51 Skilled agricultural and related trades</v>
      </c>
      <c r="M95" s="18">
        <f t="shared" si="215"/>
        <v>2.6516811026286113</v>
      </c>
      <c r="N95" s="18">
        <f t="shared" si="215"/>
        <v>-22.510788713977714</v>
      </c>
      <c r="O95" s="18">
        <f t="shared" si="215"/>
        <v>8.1146546997697513</v>
      </c>
      <c r="P95" s="18">
        <f t="shared" si="215"/>
        <v>5.3207146449889997</v>
      </c>
      <c r="Q95" s="18">
        <f t="shared" si="216"/>
        <v>4.1687919356915293</v>
      </c>
      <c r="S95" s="18">
        <f t="shared" si="217"/>
        <v>6.243911989936235</v>
      </c>
      <c r="T95" s="18">
        <f t="shared" si="218"/>
        <v>5.0224422956137715</v>
      </c>
      <c r="U95" s="18">
        <f t="shared" si="219"/>
        <v>8.8463645167941696</v>
      </c>
      <c r="W95" t="str">
        <f t="shared" si="256"/>
        <v>51 Skilled agricultural and related trades</v>
      </c>
      <c r="X95" s="18">
        <f t="shared" si="220"/>
        <v>1.5348028389293722</v>
      </c>
      <c r="Y95" s="18">
        <f t="shared" si="220"/>
        <v>-7.8324540430306344</v>
      </c>
      <c r="Z95" s="18">
        <f t="shared" si="220"/>
        <v>3.3990972231792815</v>
      </c>
      <c r="AA95" s="18">
        <f t="shared" si="220"/>
        <v>3.9185632132304082</v>
      </c>
      <c r="AB95" s="18">
        <f t="shared" si="221"/>
        <v>2.9806949752178236</v>
      </c>
      <c r="AD95" s="18">
        <f t="shared" si="222"/>
        <v>3.7451185575045898</v>
      </c>
      <c r="AE95" s="18">
        <f t="shared" si="223"/>
        <v>4.4783717516016175</v>
      </c>
      <c r="AF95" s="18">
        <f t="shared" si="224"/>
        <v>6.7533184165365023</v>
      </c>
      <c r="AH95" t="str">
        <f t="shared" si="257"/>
        <v>51 Skilled agricultural and related trades</v>
      </c>
      <c r="AI95" s="18">
        <f t="shared" si="225"/>
        <v>3.6870619606458988</v>
      </c>
      <c r="AJ95" s="18">
        <f t="shared" si="225"/>
        <v>-13.129414742374578</v>
      </c>
      <c r="AK95" s="18">
        <f t="shared" si="225"/>
        <v>3.5517883959293561</v>
      </c>
      <c r="AL95" s="18">
        <f t="shared" si="225"/>
        <v>3.5525459668829917</v>
      </c>
      <c r="AM95" s="18">
        <f t="shared" si="226"/>
        <v>2.4216542583340495</v>
      </c>
      <c r="AO95" s="18">
        <f t="shared" si="227"/>
        <v>3.5522934426159836</v>
      </c>
      <c r="AP95" s="18">
        <f t="shared" si="228"/>
        <v>4.6919374237654798</v>
      </c>
      <c r="AQ95" s="18">
        <f t="shared" si="229"/>
        <v>6.7859297440445054</v>
      </c>
      <c r="AS95" t="str">
        <f t="shared" si="258"/>
        <v>51 Skilled agricultural and related trades</v>
      </c>
      <c r="AT95" s="18">
        <f t="shared" si="230"/>
        <v>2.7249956265383846</v>
      </c>
      <c r="AU95" s="18">
        <f t="shared" si="230"/>
        <v>-4.894591051687625</v>
      </c>
      <c r="AV95" s="18">
        <f t="shared" si="230"/>
        <v>2.2741214440992197</v>
      </c>
      <c r="AW95" s="18">
        <f t="shared" si="230"/>
        <v>3.350886186640345</v>
      </c>
      <c r="AX95" s="18">
        <f t="shared" si="231"/>
        <v>2.4792653379210217</v>
      </c>
      <c r="AZ95" s="18">
        <f t="shared" si="232"/>
        <v>2.9907108616612721</v>
      </c>
      <c r="BA95" s="18">
        <f t="shared" si="233"/>
        <v>4.1256909198930991</v>
      </c>
      <c r="BB95" s="18">
        <f t="shared" si="234"/>
        <v>5.9798411724634626</v>
      </c>
      <c r="BD95" t="str">
        <f t="shared" si="259"/>
        <v>51 Skilled agricultural and related trades</v>
      </c>
      <c r="BE95" s="18">
        <f t="shared" si="235"/>
        <v>2.2856804835082345</v>
      </c>
      <c r="BF95" s="18">
        <f t="shared" si="235"/>
        <v>-13.238470436669381</v>
      </c>
      <c r="BG95" s="18">
        <f t="shared" si="235"/>
        <v>-2.1983487628614795</v>
      </c>
      <c r="BH95" s="18">
        <f t="shared" si="235"/>
        <v>1.2085697179186061</v>
      </c>
      <c r="BI95" s="18">
        <f t="shared" si="236"/>
        <v>-0.82791632482308586</v>
      </c>
      <c r="BK95" s="18">
        <f t="shared" si="237"/>
        <v>5.9943669032569424E-2</v>
      </c>
      <c r="BL95" s="18">
        <f t="shared" si="238"/>
        <v>2.5832622826186702</v>
      </c>
      <c r="BM95" s="18">
        <f t="shared" si="239"/>
        <v>2.6252623870586467</v>
      </c>
      <c r="BO95" t="str">
        <f t="shared" si="260"/>
        <v>51 Skilled agricultural and related trades</v>
      </c>
      <c r="BP95" s="18">
        <f t="shared" si="240"/>
        <v>0.43558000109682471</v>
      </c>
      <c r="BQ95" s="18">
        <f t="shared" si="240"/>
        <v>-14.810943027606072</v>
      </c>
      <c r="BR95" s="18">
        <f t="shared" si="240"/>
        <v>-2.8347320764297024</v>
      </c>
      <c r="BS95" s="18">
        <f t="shared" si="240"/>
        <v>-0.98890491913738998</v>
      </c>
      <c r="BT95" s="18">
        <f t="shared" si="241"/>
        <v>-2.4901233553301538</v>
      </c>
      <c r="BV95" s="18">
        <f t="shared" si="242"/>
        <v>-1.608044189195601</v>
      </c>
      <c r="BW95" s="18">
        <f t="shared" si="243"/>
        <v>2.5082877119943614</v>
      </c>
      <c r="BX95" s="18">
        <f t="shared" si="244"/>
        <v>1.4126850002951885</v>
      </c>
      <c r="BZ95" t="str">
        <f t="shared" si="261"/>
        <v>51 Skilled agricultural and related trades</v>
      </c>
      <c r="CA95" s="18">
        <f t="shared" si="245"/>
        <v>-4.9032884987041614</v>
      </c>
      <c r="CB95" s="18">
        <f t="shared" si="245"/>
        <v>-13.172474569660231</v>
      </c>
      <c r="CC95" s="18">
        <f t="shared" si="245"/>
        <v>-0.78302133637970783</v>
      </c>
      <c r="CD95" s="18">
        <f t="shared" si="245"/>
        <v>0.9846451172903059</v>
      </c>
      <c r="CE95" s="18">
        <f t="shared" si="246"/>
        <v>-0.51472538860384276</v>
      </c>
      <c r="CG95" s="18">
        <f t="shared" si="247"/>
        <v>0.39195116227268567</v>
      </c>
      <c r="CH95" s="18">
        <f t="shared" si="248"/>
        <v>2.5352710017087832</v>
      </c>
      <c r="CI95" s="18">
        <f t="shared" si="249"/>
        <v>2.8136824302155805</v>
      </c>
      <c r="CK95" t="str">
        <f t="shared" si="262"/>
        <v>51 Skilled agricultural and related trades</v>
      </c>
      <c r="CL95" s="18">
        <f t="shared" si="250"/>
        <v>-1.5149089165451768</v>
      </c>
      <c r="CM95" s="18">
        <f t="shared" si="250"/>
        <v>-25.977008494827924</v>
      </c>
      <c r="CN95" s="18">
        <f t="shared" si="250"/>
        <v>-1.1408300539622385</v>
      </c>
      <c r="CO95" s="18">
        <f t="shared" si="250"/>
        <v>-5.1088391648569491</v>
      </c>
      <c r="CP95" s="18">
        <f t="shared" si="251"/>
        <v>-5.3666282463760702</v>
      </c>
      <c r="CR95" s="18">
        <f t="shared" si="252"/>
        <v>-3.8041891828363039</v>
      </c>
      <c r="CS95" s="18">
        <f t="shared" si="253"/>
        <v>1.8921781565491624</v>
      </c>
      <c r="CT95" s="18">
        <f t="shared" si="254"/>
        <v>-0.82164229506724862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1.9511222113336668</v>
      </c>
      <c r="C96" s="18">
        <f t="shared" si="210"/>
        <v>-12.482601505380774</v>
      </c>
      <c r="D96" s="18">
        <f t="shared" si="210"/>
        <v>6.6735919557039169</v>
      </c>
      <c r="E96" s="18">
        <f t="shared" si="210"/>
        <v>2.9204735049703112</v>
      </c>
      <c r="F96" s="18">
        <f t="shared" si="211"/>
        <v>3.0296671837485301</v>
      </c>
      <c r="H96" s="18">
        <f t="shared" si="212"/>
        <v>4.1566068851540683</v>
      </c>
      <c r="I96" s="18">
        <f t="shared" si="213"/>
        <v>3.7575298858357753</v>
      </c>
      <c r="J96" s="18">
        <f t="shared" si="214"/>
        <v>6.52533401478812</v>
      </c>
      <c r="L96" t="str">
        <f t="shared" si="255"/>
        <v>52 Skilled metal, electrical and electronic trades</v>
      </c>
      <c r="M96" s="18">
        <f t="shared" si="215"/>
        <v>4.3014760886204595</v>
      </c>
      <c r="N96" s="18">
        <f t="shared" si="215"/>
        <v>-23.146963502658981</v>
      </c>
      <c r="O96" s="18">
        <f t="shared" si="215"/>
        <v>11.312186552318892</v>
      </c>
      <c r="P96" s="18">
        <f t="shared" si="215"/>
        <v>3.5843571301937827</v>
      </c>
      <c r="Q96" s="18">
        <f t="shared" si="216"/>
        <v>3.981785834467777</v>
      </c>
      <c r="S96" s="18">
        <f t="shared" si="217"/>
        <v>6.0987713410627364</v>
      </c>
      <c r="T96" s="18">
        <f t="shared" si="218"/>
        <v>4.7804870929011756</v>
      </c>
      <c r="U96" s="18">
        <f t="shared" si="219"/>
        <v>8.5956019297373167</v>
      </c>
      <c r="W96" t="str">
        <f t="shared" si="256"/>
        <v>52 Skilled metal, electrical and electronic trades</v>
      </c>
      <c r="X96" s="18">
        <f t="shared" si="220"/>
        <v>2.4069996640038838</v>
      </c>
      <c r="Y96" s="18">
        <f t="shared" si="220"/>
        <v>-15.066628217493916</v>
      </c>
      <c r="Z96" s="18">
        <f t="shared" si="220"/>
        <v>5.2199996558617734</v>
      </c>
      <c r="AA96" s="18">
        <f t="shared" si="220"/>
        <v>2.5359191992679664</v>
      </c>
      <c r="AB96" s="18">
        <f t="shared" si="221"/>
        <v>2.1575887289999818</v>
      </c>
      <c r="AD96" s="18">
        <f t="shared" si="222"/>
        <v>3.4229174826740039</v>
      </c>
      <c r="AE96" s="18">
        <f t="shared" si="223"/>
        <v>3.6766983291076638</v>
      </c>
      <c r="AF96" s="18">
        <f t="shared" si="224"/>
        <v>5.9376459989372909</v>
      </c>
      <c r="AH96" t="str">
        <f t="shared" si="257"/>
        <v>52 Skilled metal, electrical and electronic trades</v>
      </c>
      <c r="AI96" s="18">
        <f t="shared" si="225"/>
        <v>1.4262520470847972</v>
      </c>
      <c r="AJ96" s="18">
        <f t="shared" si="225"/>
        <v>-8.789668139030427</v>
      </c>
      <c r="AK96" s="18">
        <f t="shared" si="225"/>
        <v>4.4708731635853205</v>
      </c>
      <c r="AL96" s="18">
        <f t="shared" si="225"/>
        <v>2.7537191929732696</v>
      </c>
      <c r="AM96" s="18">
        <f t="shared" si="226"/>
        <v>2.5208572077511482</v>
      </c>
      <c r="AO96" s="18">
        <f t="shared" si="227"/>
        <v>3.3229446845719268</v>
      </c>
      <c r="AP96" s="18">
        <f t="shared" si="228"/>
        <v>3.4161299788649346</v>
      </c>
      <c r="AQ96" s="18">
        <f t="shared" si="229"/>
        <v>5.6728340764225171</v>
      </c>
      <c r="AS96" t="str">
        <f t="shared" si="258"/>
        <v>52 Skilled metal, electrical and electronic trades</v>
      </c>
      <c r="AT96" s="18">
        <f t="shared" si="230"/>
        <v>1.0614615570901487</v>
      </c>
      <c r="AU96" s="18">
        <f t="shared" si="230"/>
        <v>-11.628425668193342</v>
      </c>
      <c r="AV96" s="18">
        <f t="shared" si="230"/>
        <v>3.2804288932458014</v>
      </c>
      <c r="AW96" s="18">
        <f t="shared" si="230"/>
        <v>1.7136774991975745</v>
      </c>
      <c r="AX96" s="18">
        <f t="shared" si="231"/>
        <v>1.3064903960403829</v>
      </c>
      <c r="AZ96" s="18">
        <f t="shared" si="232"/>
        <v>2.2332691747376288</v>
      </c>
      <c r="BA96" s="18">
        <f t="shared" si="233"/>
        <v>3.1497616761589908</v>
      </c>
      <c r="BB96" s="18">
        <f t="shared" si="234"/>
        <v>4.6771394393528842</v>
      </c>
      <c r="BD96" t="str">
        <f t="shared" si="259"/>
        <v>52 Skilled metal, electrical and electronic trades</v>
      </c>
      <c r="BE96" s="18">
        <f t="shared" si="235"/>
        <v>0.83581533820813458</v>
      </c>
      <c r="BF96" s="18">
        <f t="shared" si="235"/>
        <v>-3.5293355356793565</v>
      </c>
      <c r="BG96" s="18">
        <f t="shared" si="235"/>
        <v>-1.5750236342350066</v>
      </c>
      <c r="BH96" s="18">
        <f t="shared" si="235"/>
        <v>-0.67168305284946994</v>
      </c>
      <c r="BI96" s="18">
        <f t="shared" si="236"/>
        <v>-1.1354054692258808</v>
      </c>
      <c r="BK96" s="18">
        <f t="shared" si="237"/>
        <v>-0.97371404502412107</v>
      </c>
      <c r="BL96" s="18">
        <f t="shared" si="238"/>
        <v>1.8067733047645973</v>
      </c>
      <c r="BM96" s="18">
        <f t="shared" si="239"/>
        <v>1.0614970462477613</v>
      </c>
      <c r="BO96" t="str">
        <f t="shared" si="260"/>
        <v>52 Skilled metal, electrical and electronic trades</v>
      </c>
      <c r="BP96" s="18">
        <f t="shared" si="240"/>
        <v>-1.089176221163124</v>
      </c>
      <c r="BQ96" s="18">
        <f t="shared" si="240"/>
        <v>-7.7014064469840822</v>
      </c>
      <c r="BR96" s="18">
        <f t="shared" si="240"/>
        <v>-2.5697294968641926</v>
      </c>
      <c r="BS96" s="18">
        <f t="shared" si="240"/>
        <v>-2.7900449109649283</v>
      </c>
      <c r="BT96" s="18">
        <f t="shared" si="241"/>
        <v>-3.0359485999176816</v>
      </c>
      <c r="BV96" s="18">
        <f t="shared" si="242"/>
        <v>-2.7166618498561945</v>
      </c>
      <c r="BW96" s="18">
        <f t="shared" si="243"/>
        <v>1.6921386602820609</v>
      </c>
      <c r="BX96" s="18">
        <f t="shared" si="244"/>
        <v>-0.35692582865292088</v>
      </c>
      <c r="BZ96" t="str">
        <f t="shared" si="261"/>
        <v>52 Skilled metal, electrical and electronic trades</v>
      </c>
      <c r="CA96" s="18">
        <f t="shared" si="245"/>
        <v>-3.4749077962151875</v>
      </c>
      <c r="CB96" s="18">
        <f t="shared" si="245"/>
        <v>-14.263685849380735</v>
      </c>
      <c r="CC96" s="18">
        <f t="shared" si="245"/>
        <v>-0.85386154520594726</v>
      </c>
      <c r="CD96" s="18">
        <f t="shared" si="245"/>
        <v>-4.7770792936423945</v>
      </c>
      <c r="CE96" s="18">
        <f t="shared" si="246"/>
        <v>-4.1984742776855928</v>
      </c>
      <c r="CG96" s="18">
        <f t="shared" si="247"/>
        <v>-3.4868996940331298</v>
      </c>
      <c r="CH96" s="18">
        <f t="shared" si="248"/>
        <v>1.7080472696322291</v>
      </c>
      <c r="CI96" s="18">
        <f t="shared" si="249"/>
        <v>-0.8754018738667102</v>
      </c>
      <c r="CK96" t="str">
        <f t="shared" si="262"/>
        <v>52 Skilled metal, electrical and electronic trades</v>
      </c>
      <c r="CL96" s="18">
        <f t="shared" si="250"/>
        <v>1.2429671688027888</v>
      </c>
      <c r="CM96" s="18">
        <f t="shared" si="250"/>
        <v>-24.645574687513928</v>
      </c>
      <c r="CN96" s="18">
        <f t="shared" si="250"/>
        <v>-1.9326040861365468</v>
      </c>
      <c r="CO96" s="18">
        <f t="shared" si="250"/>
        <v>-4.2581360197094238</v>
      </c>
      <c r="CP96" s="18">
        <f t="shared" si="251"/>
        <v>-4.9702859087530253</v>
      </c>
      <c r="CR96" s="18">
        <f t="shared" si="252"/>
        <v>-3.4891516127556699</v>
      </c>
      <c r="CS96" s="18">
        <f t="shared" si="253"/>
        <v>1.7181349619836306</v>
      </c>
      <c r="CT96" s="18">
        <f t="shared" si="254"/>
        <v>-0.86249103139616201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-8.5310474741000402</v>
      </c>
      <c r="C97" s="18">
        <f t="shared" si="210"/>
        <v>-36.698943017120591</v>
      </c>
      <c r="D97" s="18">
        <f t="shared" si="210"/>
        <v>12.648060634341874</v>
      </c>
      <c r="E97" s="18">
        <f t="shared" si="210"/>
        <v>0.52275720069177023</v>
      </c>
      <c r="F97" s="18">
        <f t="shared" si="211"/>
        <v>1.1968728954251606</v>
      </c>
      <c r="H97" s="18">
        <f t="shared" si="212"/>
        <v>4.4121009354697316</v>
      </c>
      <c r="I97" s="18">
        <f t="shared" si="213"/>
        <v>4.3926049362091657</v>
      </c>
      <c r="J97" s="18">
        <f t="shared" si="214"/>
        <v>7.1475894922384153</v>
      </c>
      <c r="L97" t="str">
        <f t="shared" si="255"/>
        <v>53 Skilled construction and building trades</v>
      </c>
      <c r="M97" s="18">
        <f t="shared" si="215"/>
        <v>0.35460755420315682</v>
      </c>
      <c r="N97" s="18">
        <f t="shared" si="215"/>
        <v>-28.569636311251511</v>
      </c>
      <c r="O97" s="18">
        <f t="shared" si="215"/>
        <v>8.8525774678956282</v>
      </c>
      <c r="P97" s="18">
        <f t="shared" si="215"/>
        <v>2.104902511481721</v>
      </c>
      <c r="Q97" s="18">
        <f t="shared" si="216"/>
        <v>1.8670899421097564</v>
      </c>
      <c r="S97" s="18">
        <f t="shared" si="217"/>
        <v>4.3063229279351356</v>
      </c>
      <c r="T97" s="18">
        <f t="shared" si="218"/>
        <v>4.4921529665886917</v>
      </c>
      <c r="U97" s="18">
        <f t="shared" si="219"/>
        <v>7.1440535028190588</v>
      </c>
      <c r="W97" t="str">
        <f t="shared" si="256"/>
        <v>53 Skilled construction and building trades</v>
      </c>
      <c r="X97" s="18">
        <f t="shared" si="220"/>
        <v>-0.21904706113105021</v>
      </c>
      <c r="Y97" s="18">
        <f t="shared" si="220"/>
        <v>-15.827766498165952</v>
      </c>
      <c r="Z97" s="18">
        <f t="shared" si="220"/>
        <v>3.9571653305171539</v>
      </c>
      <c r="AA97" s="18">
        <f t="shared" si="220"/>
        <v>1.8250679432033623</v>
      </c>
      <c r="AB97" s="18">
        <f t="shared" si="221"/>
        <v>1.2743011626884959</v>
      </c>
      <c r="AD97" s="18">
        <f t="shared" si="222"/>
        <v>2.5308635799477397</v>
      </c>
      <c r="AE97" s="18">
        <f t="shared" si="223"/>
        <v>3.6732557431309765</v>
      </c>
      <c r="AF97" s="18">
        <f t="shared" si="224"/>
        <v>5.3094949527946911</v>
      </c>
      <c r="AH97" t="str">
        <f t="shared" si="257"/>
        <v>53 Skilled construction and building trades</v>
      </c>
      <c r="AI97" s="18">
        <f t="shared" si="225"/>
        <v>2.3633784513296341</v>
      </c>
      <c r="AJ97" s="18">
        <f t="shared" si="225"/>
        <v>-15.606862246599196</v>
      </c>
      <c r="AK97" s="18">
        <f t="shared" si="225"/>
        <v>4.901462091810771</v>
      </c>
      <c r="AL97" s="18">
        <f t="shared" si="225"/>
        <v>2.2930272528401296</v>
      </c>
      <c r="AM97" s="18">
        <f t="shared" si="226"/>
        <v>1.8690361687170975</v>
      </c>
      <c r="AO97" s="18">
        <f t="shared" si="227"/>
        <v>3.1552180224550863</v>
      </c>
      <c r="AP97" s="18">
        <f t="shared" si="228"/>
        <v>3.9874334532138622</v>
      </c>
      <c r="AQ97" s="18">
        <f t="shared" si="229"/>
        <v>5.9843039454965385</v>
      </c>
      <c r="AS97" t="str">
        <f t="shared" si="258"/>
        <v>53 Skilled construction and building trades</v>
      </c>
      <c r="AT97" s="18">
        <f t="shared" si="230"/>
        <v>-0.50133154640568112</v>
      </c>
      <c r="AU97" s="18">
        <f t="shared" si="230"/>
        <v>-13.24751578467589</v>
      </c>
      <c r="AV97" s="18">
        <f t="shared" si="230"/>
        <v>4.2048110658573723</v>
      </c>
      <c r="AW97" s="18">
        <f t="shared" si="230"/>
        <v>1.246790966663891</v>
      </c>
      <c r="AX97" s="18">
        <f t="shared" si="231"/>
        <v>1.1802714468126085</v>
      </c>
      <c r="AZ97" s="18">
        <f t="shared" si="232"/>
        <v>2.2233481805128408</v>
      </c>
      <c r="BA97" s="18">
        <f t="shared" si="233"/>
        <v>3.6261118344483423</v>
      </c>
      <c r="BB97" s="18">
        <f t="shared" si="234"/>
        <v>5.0605701970697359</v>
      </c>
      <c r="BD97" t="str">
        <f t="shared" si="259"/>
        <v>53 Skilled construction and building trades</v>
      </c>
      <c r="BE97" s="18">
        <f t="shared" si="235"/>
        <v>-0.5322620116024579</v>
      </c>
      <c r="BF97" s="18">
        <f t="shared" si="235"/>
        <v>-10.326472747104487</v>
      </c>
      <c r="BG97" s="18">
        <f t="shared" si="235"/>
        <v>-2.1863243408005162</v>
      </c>
      <c r="BH97" s="18">
        <f t="shared" si="235"/>
        <v>-1.1832297662993652</v>
      </c>
      <c r="BI97" s="18">
        <f t="shared" si="236"/>
        <v>-2.0937213247237296</v>
      </c>
      <c r="BK97" s="18">
        <f t="shared" si="237"/>
        <v>-1.5187324338633013</v>
      </c>
      <c r="BL97" s="18">
        <f t="shared" si="238"/>
        <v>1.8853143144468065</v>
      </c>
      <c r="BM97" s="18">
        <f t="shared" si="239"/>
        <v>0.74777796922491646</v>
      </c>
      <c r="BO97" t="str">
        <f t="shared" si="260"/>
        <v>53 Skilled construction and building trades</v>
      </c>
      <c r="BP97" s="18">
        <f t="shared" si="240"/>
        <v>-0.21780251105971704</v>
      </c>
      <c r="BQ97" s="18">
        <f t="shared" si="240"/>
        <v>-9.6485252939032087</v>
      </c>
      <c r="BR97" s="18">
        <f t="shared" si="240"/>
        <v>-0.93764529297665211</v>
      </c>
      <c r="BS97" s="18">
        <f t="shared" si="240"/>
        <v>-1.4791001199241149</v>
      </c>
      <c r="BT97" s="18">
        <f t="shared" si="241"/>
        <v>-1.8426926666696875</v>
      </c>
      <c r="BV97" s="18">
        <f t="shared" si="242"/>
        <v>-1.298944810392455</v>
      </c>
      <c r="BW97" s="18">
        <f t="shared" si="243"/>
        <v>2.2225514425395332</v>
      </c>
      <c r="BX97" s="18">
        <f t="shared" si="244"/>
        <v>1.2929057509382114</v>
      </c>
      <c r="BZ97" t="str">
        <f t="shared" si="261"/>
        <v>53 Skilled construction and building trades</v>
      </c>
      <c r="CA97" s="18">
        <f t="shared" si="245"/>
        <v>-4.1164780384941313</v>
      </c>
      <c r="CB97" s="18">
        <f t="shared" si="245"/>
        <v>-17.673560259367271</v>
      </c>
      <c r="CC97" s="18">
        <f t="shared" si="245"/>
        <v>0.15292110629139266</v>
      </c>
      <c r="CD97" s="18">
        <f t="shared" si="245"/>
        <v>-2.2106368909689422</v>
      </c>
      <c r="CE97" s="18">
        <f t="shared" si="246"/>
        <v>-2.5322701558092686</v>
      </c>
      <c r="CG97" s="18">
        <f t="shared" si="247"/>
        <v>-1.4290477801139567</v>
      </c>
      <c r="CH97" s="18">
        <f t="shared" si="248"/>
        <v>2.0948237704896622</v>
      </c>
      <c r="CI97" s="18">
        <f t="shared" si="249"/>
        <v>1.0554795634904135</v>
      </c>
      <c r="CK97" t="str">
        <f t="shared" si="262"/>
        <v>53 Skilled construction and building trades</v>
      </c>
      <c r="CL97" s="18">
        <f t="shared" si="250"/>
        <v>-1.6317567658008847</v>
      </c>
      <c r="CM97" s="18">
        <f t="shared" si="250"/>
        <v>-29.91036536368803</v>
      </c>
      <c r="CN97" s="18">
        <f t="shared" si="250"/>
        <v>-5.3336163570976254</v>
      </c>
      <c r="CO97" s="18">
        <f t="shared" si="250"/>
        <v>-12.220842051389603</v>
      </c>
      <c r="CP97" s="18">
        <f t="shared" si="251"/>
        <v>-11.379503842664008</v>
      </c>
      <c r="CR97" s="18">
        <f t="shared" si="252"/>
        <v>-9.9826543764206193</v>
      </c>
      <c r="CS97" s="18">
        <f t="shared" si="253"/>
        <v>1.1902829260085568</v>
      </c>
      <c r="CT97" s="18">
        <f t="shared" si="254"/>
        <v>-5.9147871352619008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-4.8921573554712827</v>
      </c>
      <c r="C98" s="18">
        <f t="shared" si="210"/>
        <v>-11.82099263361771</v>
      </c>
      <c r="D98" s="18">
        <f t="shared" si="210"/>
        <v>11.411488944950587</v>
      </c>
      <c r="E98" s="18">
        <f t="shared" si="210"/>
        <v>3.9589045324758487</v>
      </c>
      <c r="F98" s="18">
        <f t="shared" si="211"/>
        <v>5.1452123961793328</v>
      </c>
      <c r="H98" s="18">
        <f t="shared" si="212"/>
        <v>6.3859940166317575</v>
      </c>
      <c r="I98" s="18">
        <f t="shared" si="213"/>
        <v>4.966965302680304</v>
      </c>
      <c r="J98" s="18">
        <f t="shared" si="214"/>
        <v>8.9147661672241085</v>
      </c>
      <c r="L98" t="str">
        <f t="shared" si="255"/>
        <v>54 Textiles, printing and other skilled trades</v>
      </c>
      <c r="M98" s="18">
        <f t="shared" si="215"/>
        <v>1.6973130038556494</v>
      </c>
      <c r="N98" s="18">
        <f t="shared" si="215"/>
        <v>1.162392452212746</v>
      </c>
      <c r="O98" s="18">
        <f t="shared" si="215"/>
        <v>8.275891211142806</v>
      </c>
      <c r="P98" s="18">
        <f t="shared" si="215"/>
        <v>4.0681758488560149</v>
      </c>
      <c r="Q98" s="18">
        <f t="shared" si="216"/>
        <v>5.1788902597610376</v>
      </c>
      <c r="S98" s="18">
        <f t="shared" si="217"/>
        <v>5.4522580618312277</v>
      </c>
      <c r="T98" s="18">
        <f t="shared" si="218"/>
        <v>4.7300436149873226</v>
      </c>
      <c r="U98" s="18">
        <f t="shared" si="219"/>
        <v>8.1023243742046613</v>
      </c>
      <c r="W98" t="str">
        <f t="shared" si="256"/>
        <v>54 Textiles, printing and other skilled trades</v>
      </c>
      <c r="X98" s="18">
        <f t="shared" si="220"/>
        <v>-2.5654405857221119</v>
      </c>
      <c r="Y98" s="18">
        <f t="shared" si="220"/>
        <v>0.13311616051954189</v>
      </c>
      <c r="Z98" s="18">
        <f t="shared" si="220"/>
        <v>5.5402276895392122</v>
      </c>
      <c r="AA98" s="18">
        <f t="shared" si="220"/>
        <v>2.1194303688811367</v>
      </c>
      <c r="AB98" s="18">
        <f t="shared" si="221"/>
        <v>3.0497592160509512</v>
      </c>
      <c r="AD98" s="18">
        <f t="shared" si="222"/>
        <v>3.2471957140886909</v>
      </c>
      <c r="AE98" s="18">
        <f t="shared" si="223"/>
        <v>3.7901765259089837</v>
      </c>
      <c r="AF98" s="18">
        <f t="shared" si="224"/>
        <v>5.8980345073802232</v>
      </c>
      <c r="AH98" t="str">
        <f t="shared" si="257"/>
        <v>54 Textiles, printing and other skilled trades</v>
      </c>
      <c r="AI98" s="18">
        <f t="shared" si="225"/>
        <v>-2.0302357820988992</v>
      </c>
      <c r="AJ98" s="18">
        <f t="shared" si="225"/>
        <v>-4.6974626864951796</v>
      </c>
      <c r="AK98" s="18">
        <f t="shared" si="225"/>
        <v>3.1037657365694526</v>
      </c>
      <c r="AL98" s="18">
        <f t="shared" si="225"/>
        <v>2.186488427863309</v>
      </c>
      <c r="AM98" s="18">
        <f t="shared" si="226"/>
        <v>2.0265592727307213</v>
      </c>
      <c r="AO98" s="18">
        <f t="shared" si="227"/>
        <v>2.4913371836198017</v>
      </c>
      <c r="AP98" s="18">
        <f t="shared" si="228"/>
        <v>3.6095288646336821</v>
      </c>
      <c r="AQ98" s="18">
        <f t="shared" si="229"/>
        <v>5.2310148499668419</v>
      </c>
      <c r="AS98" t="str">
        <f t="shared" si="258"/>
        <v>54 Textiles, printing and other skilled trades</v>
      </c>
      <c r="AT98" s="18">
        <f t="shared" si="230"/>
        <v>-3.8981999131912026</v>
      </c>
      <c r="AU98" s="18">
        <f t="shared" si="230"/>
        <v>-7.2443351604831179</v>
      </c>
      <c r="AV98" s="18">
        <f t="shared" si="230"/>
        <v>4.4481187014649759</v>
      </c>
      <c r="AW98" s="18">
        <f t="shared" si="230"/>
        <v>1.7543946665063315</v>
      </c>
      <c r="AX98" s="18">
        <f t="shared" si="231"/>
        <v>1.996661387423182</v>
      </c>
      <c r="AZ98" s="18">
        <f t="shared" si="232"/>
        <v>2.644493810139581</v>
      </c>
      <c r="BA98" s="18">
        <f t="shared" si="233"/>
        <v>3.5218189116722476</v>
      </c>
      <c r="BB98" s="18">
        <f t="shared" si="234"/>
        <v>5.2677470607983778</v>
      </c>
      <c r="BD98" t="str">
        <f t="shared" si="259"/>
        <v>54 Textiles, printing and other skilled trades</v>
      </c>
      <c r="BE98" s="18">
        <f t="shared" si="235"/>
        <v>-2.6266802301994741</v>
      </c>
      <c r="BF98" s="18">
        <f t="shared" si="235"/>
        <v>2.0570238677816155</v>
      </c>
      <c r="BG98" s="18">
        <f t="shared" si="235"/>
        <v>1.4466387527948044</v>
      </c>
      <c r="BH98" s="18">
        <f t="shared" si="235"/>
        <v>0.73252739363256492</v>
      </c>
      <c r="BI98" s="18">
        <f t="shared" si="236"/>
        <v>1.0376024653463656</v>
      </c>
      <c r="BK98" s="18">
        <f t="shared" si="237"/>
        <v>0.97000422202808689</v>
      </c>
      <c r="BL98" s="18">
        <f t="shared" si="238"/>
        <v>2.459378114841293</v>
      </c>
      <c r="BM98" s="18">
        <f t="shared" si="239"/>
        <v>3.1636785429908443</v>
      </c>
      <c r="BO98" t="str">
        <f t="shared" si="260"/>
        <v>54 Textiles, printing and other skilled trades</v>
      </c>
      <c r="BP98" s="18">
        <f t="shared" si="240"/>
        <v>-5.506363867417674</v>
      </c>
      <c r="BQ98" s="18">
        <f t="shared" si="240"/>
        <v>6.9565808414405961</v>
      </c>
      <c r="BR98" s="18">
        <f t="shared" si="240"/>
        <v>-2.910267946888434</v>
      </c>
      <c r="BS98" s="18">
        <f t="shared" si="240"/>
        <v>-2.3943227557577051</v>
      </c>
      <c r="BT98" s="18">
        <f t="shared" si="241"/>
        <v>-1.9970720409860587</v>
      </c>
      <c r="BV98" s="18">
        <f t="shared" si="242"/>
        <v>-2.5666084119293719</v>
      </c>
      <c r="BW98" s="18">
        <f t="shared" si="243"/>
        <v>1.8589762803407739</v>
      </c>
      <c r="BX98" s="18">
        <f t="shared" si="244"/>
        <v>-3.16042997580257E-2</v>
      </c>
      <c r="BZ98" t="str">
        <f t="shared" si="261"/>
        <v>54 Textiles, printing and other skilled trades</v>
      </c>
      <c r="CA98" s="18">
        <f t="shared" si="245"/>
        <v>-5.3494572098672482</v>
      </c>
      <c r="CB98" s="18">
        <f t="shared" si="245"/>
        <v>-4.651430287876412</v>
      </c>
      <c r="CC98" s="18">
        <f t="shared" si="245"/>
        <v>-0.69393198625494756</v>
      </c>
      <c r="CD98" s="18">
        <f t="shared" si="245"/>
        <v>-3.5266548176045576</v>
      </c>
      <c r="CE98" s="18">
        <f t="shared" si="246"/>
        <v>-2.7215469216515853</v>
      </c>
      <c r="CG98" s="18">
        <f t="shared" si="247"/>
        <v>-2.5915078413600523</v>
      </c>
      <c r="CH98" s="18">
        <f t="shared" si="248"/>
        <v>1.7433197695613911</v>
      </c>
      <c r="CI98" s="18">
        <f t="shared" si="249"/>
        <v>-0.20007870467451117</v>
      </c>
      <c r="CK98" t="str">
        <f t="shared" si="262"/>
        <v>54 Textiles, printing and other skilled trades</v>
      </c>
      <c r="CL98" s="18">
        <f t="shared" si="250"/>
        <v>-3.3348727398186839</v>
      </c>
      <c r="CM98" s="18">
        <f t="shared" si="250"/>
        <v>-17.554655668019649</v>
      </c>
      <c r="CN98" s="18">
        <f t="shared" si="250"/>
        <v>-6.8536261882588656</v>
      </c>
      <c r="CO98" s="18">
        <f t="shared" si="250"/>
        <v>-5.567666831851481</v>
      </c>
      <c r="CP98" s="18">
        <f t="shared" si="251"/>
        <v>-6.76581180594874</v>
      </c>
      <c r="CR98" s="18">
        <f t="shared" si="252"/>
        <v>-5.9982805751278008</v>
      </c>
      <c r="CS98" s="18">
        <f t="shared" si="253"/>
        <v>1.2458992733355601</v>
      </c>
      <c r="CT98" s="18">
        <f t="shared" si="254"/>
        <v>-3.3535658010463321</v>
      </c>
    </row>
    <row r="99" spans="1:98" x14ac:dyDescent="0.2">
      <c r="A99" t="str">
        <f t="shared" si="209"/>
        <v>61 Caring personal service occupations</v>
      </c>
      <c r="B99" s="18">
        <f t="shared" si="210"/>
        <v>4.1638897366968575</v>
      </c>
      <c r="C99" s="18">
        <f t="shared" si="210"/>
        <v>-18.688553747080793</v>
      </c>
      <c r="D99" s="18">
        <f t="shared" si="210"/>
        <v>11.289884917574188</v>
      </c>
      <c r="E99" s="18">
        <f t="shared" si="210"/>
        <v>4.2837236612802698</v>
      </c>
      <c r="F99" s="18">
        <f t="shared" si="211"/>
        <v>4.7821283986010599</v>
      </c>
      <c r="H99" s="18">
        <f t="shared" si="212"/>
        <v>6.5686795227602568</v>
      </c>
      <c r="I99" s="18">
        <f t="shared" si="213"/>
        <v>5.314845576366567</v>
      </c>
      <c r="J99" s="18">
        <f t="shared" si="214"/>
        <v>9.2527519895336141</v>
      </c>
      <c r="L99" t="str">
        <f t="shared" si="255"/>
        <v>61 Caring personal service occupations</v>
      </c>
      <c r="M99" s="18">
        <f t="shared" si="215"/>
        <v>7.5349299931797287</v>
      </c>
      <c r="N99" s="18">
        <f t="shared" si="215"/>
        <v>-18.374774423881846</v>
      </c>
      <c r="O99" s="18">
        <f t="shared" si="215"/>
        <v>10.95847113760049</v>
      </c>
      <c r="P99" s="18">
        <f t="shared" si="215"/>
        <v>4.5501194633283504</v>
      </c>
      <c r="Q99" s="18">
        <f t="shared" si="216"/>
        <v>4.8768181994728099</v>
      </c>
      <c r="S99" s="18">
        <f t="shared" si="217"/>
        <v>6.6440206467180518</v>
      </c>
      <c r="T99" s="18">
        <f t="shared" si="218"/>
        <v>5.4604956493427226</v>
      </c>
      <c r="U99" s="18">
        <f t="shared" si="219"/>
        <v>9.3929031403150667</v>
      </c>
      <c r="W99" t="str">
        <f t="shared" si="256"/>
        <v>61 Caring personal service occupations</v>
      </c>
      <c r="X99" s="18">
        <f t="shared" si="220"/>
        <v>3.5342756846334922</v>
      </c>
      <c r="Y99" s="18">
        <f t="shared" si="220"/>
        <v>-12.161672057280059</v>
      </c>
      <c r="Z99" s="18">
        <f t="shared" si="220"/>
        <v>4.4207781460040785</v>
      </c>
      <c r="AA99" s="18">
        <f t="shared" si="220"/>
        <v>1.4649514202190295</v>
      </c>
      <c r="AB99" s="18">
        <f t="shared" si="221"/>
        <v>1.4608976378318372</v>
      </c>
      <c r="AD99" s="18">
        <f t="shared" si="222"/>
        <v>2.4408113734018855</v>
      </c>
      <c r="AE99" s="18">
        <f t="shared" si="223"/>
        <v>4.1810985403686995</v>
      </c>
      <c r="AF99" s="18">
        <f t="shared" si="224"/>
        <v>5.6617282946394898</v>
      </c>
      <c r="AH99" t="str">
        <f t="shared" si="257"/>
        <v>61 Caring personal service occupations</v>
      </c>
      <c r="AI99" s="18">
        <f t="shared" si="225"/>
        <v>-3.4049556764126354E-2</v>
      </c>
      <c r="AJ99" s="18">
        <f t="shared" si="225"/>
        <v>-12.752570510597804</v>
      </c>
      <c r="AK99" s="18">
        <f t="shared" si="225"/>
        <v>0.85944244909319512</v>
      </c>
      <c r="AL99" s="18">
        <f t="shared" si="225"/>
        <v>-0.23946858048283781</v>
      </c>
      <c r="AM99" s="18">
        <f t="shared" si="226"/>
        <v>-0.7323622486992476</v>
      </c>
      <c r="AO99" s="18">
        <f t="shared" si="227"/>
        <v>0.12549826242949091</v>
      </c>
      <c r="AP99" s="18">
        <f t="shared" si="228"/>
        <v>3.2437434229476203</v>
      </c>
      <c r="AQ99" s="18">
        <f t="shared" si="229"/>
        <v>3.324279700414845</v>
      </c>
      <c r="AS99" t="str">
        <f t="shared" si="258"/>
        <v>61 Caring personal service occupations</v>
      </c>
      <c r="AT99" s="18">
        <f t="shared" si="230"/>
        <v>2.1569841946816437</v>
      </c>
      <c r="AU99" s="18">
        <f t="shared" si="230"/>
        <v>-12.772241037083765</v>
      </c>
      <c r="AV99" s="18">
        <f t="shared" si="230"/>
        <v>1.7441077771909619</v>
      </c>
      <c r="AW99" s="18">
        <f t="shared" si="230"/>
        <v>0.39554779687487329</v>
      </c>
      <c r="AX99" s="18">
        <f t="shared" si="231"/>
        <v>-6.6959906177577189E-2</v>
      </c>
      <c r="AZ99" s="18">
        <f t="shared" si="232"/>
        <v>0.84306995604483959</v>
      </c>
      <c r="BA99" s="18">
        <f t="shared" si="233"/>
        <v>3.4805250780625352</v>
      </c>
      <c r="BB99" s="18">
        <f t="shared" si="234"/>
        <v>4.0149460866763631</v>
      </c>
      <c r="BD99" t="str">
        <f t="shared" si="259"/>
        <v>61 Caring personal service occupations</v>
      </c>
      <c r="BE99" s="18">
        <f t="shared" si="235"/>
        <v>2.9151296001224791</v>
      </c>
      <c r="BF99" s="18">
        <f t="shared" si="235"/>
        <v>2.7852206900945475</v>
      </c>
      <c r="BG99" s="18">
        <f t="shared" si="235"/>
        <v>1.841717520463404</v>
      </c>
      <c r="BH99" s="18">
        <f t="shared" si="235"/>
        <v>2.2000900294582237</v>
      </c>
      <c r="BI99" s="18">
        <f t="shared" si="236"/>
        <v>2.1243962261563221</v>
      </c>
      <c r="BK99" s="18">
        <f t="shared" si="237"/>
        <v>2.0804926248245925</v>
      </c>
      <c r="BL99" s="18">
        <f t="shared" si="238"/>
        <v>3.4531356831527082</v>
      </c>
      <c r="BM99" s="18">
        <f t="shared" si="239"/>
        <v>4.8192656132234557</v>
      </c>
      <c r="BO99" t="str">
        <f t="shared" si="260"/>
        <v>61 Caring personal service occupations</v>
      </c>
      <c r="BP99" s="18">
        <f t="shared" si="240"/>
        <v>-0.4920761236883231</v>
      </c>
      <c r="BQ99" s="18">
        <f t="shared" si="240"/>
        <v>7.1680458607201514</v>
      </c>
      <c r="BR99" s="18">
        <f t="shared" si="240"/>
        <v>-3.3925095507915559</v>
      </c>
      <c r="BS99" s="18">
        <f t="shared" si="240"/>
        <v>-2.5457751905468617</v>
      </c>
      <c r="BT99" s="18">
        <f t="shared" si="241"/>
        <v>-2.2323048884209884</v>
      </c>
      <c r="BV99" s="18">
        <f t="shared" si="242"/>
        <v>-2.8288413771629828</v>
      </c>
      <c r="BW99" s="18">
        <f t="shared" si="243"/>
        <v>2.3033478696631304</v>
      </c>
      <c r="BX99" s="18">
        <f t="shared" si="244"/>
        <v>0.37274371262079331</v>
      </c>
      <c r="BZ99" t="str">
        <f t="shared" si="261"/>
        <v>61 Caring personal service occupations</v>
      </c>
      <c r="CA99" s="18">
        <f t="shared" si="245"/>
        <v>-12.302884167994787</v>
      </c>
      <c r="CB99" s="18">
        <f t="shared" si="245"/>
        <v>-19.276776392533691</v>
      </c>
      <c r="CC99" s="18">
        <f t="shared" si="245"/>
        <v>-7.0841765872476596</v>
      </c>
      <c r="CD99" s="18">
        <f t="shared" si="245"/>
        <v>-3.3347507320386605</v>
      </c>
      <c r="CE99" s="18">
        <f t="shared" si="246"/>
        <v>-5.5918656232459618</v>
      </c>
      <c r="CG99" s="18">
        <f t="shared" si="247"/>
        <v>-4.6010759073982221</v>
      </c>
      <c r="CH99" s="18">
        <f t="shared" si="248"/>
        <v>1.2582207000113366</v>
      </c>
      <c r="CI99" s="18">
        <f t="shared" si="249"/>
        <v>-2.353097133825266</v>
      </c>
      <c r="CK99" t="str">
        <f t="shared" si="262"/>
        <v>61 Caring personal service occupations</v>
      </c>
      <c r="CL99" s="18">
        <f t="shared" si="250"/>
        <v>-0.11505967119054272</v>
      </c>
      <c r="CM99" s="18">
        <f t="shared" si="250"/>
        <v>-19.516121154207468</v>
      </c>
      <c r="CN99" s="18">
        <f t="shared" si="250"/>
        <v>0.95244288725764292</v>
      </c>
      <c r="CO99" s="18">
        <f t="shared" si="250"/>
        <v>-2.0730952871844233</v>
      </c>
      <c r="CP99" s="18">
        <f t="shared" si="251"/>
        <v>-2.3421669193666506</v>
      </c>
      <c r="CR99" s="18">
        <f t="shared" si="252"/>
        <v>-1.0747941757403345</v>
      </c>
      <c r="CS99" s="18">
        <f t="shared" si="253"/>
        <v>1.7547715644014694</v>
      </c>
      <c r="CT99" s="18">
        <f t="shared" si="254"/>
        <v>0.92734057294197036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11.015906199494507</v>
      </c>
      <c r="C100" s="18">
        <f t="shared" si="210"/>
        <v>3.2008412074084447</v>
      </c>
      <c r="D100" s="18">
        <f t="shared" si="210"/>
        <v>9.638911687174323</v>
      </c>
      <c r="E100" s="18">
        <f t="shared" si="210"/>
        <v>5.16271281390972</v>
      </c>
      <c r="F100" s="18">
        <f t="shared" si="211"/>
        <v>6.4162103761917777</v>
      </c>
      <c r="H100" s="18">
        <f t="shared" si="212"/>
        <v>6.6340962395793124</v>
      </c>
      <c r="I100" s="18">
        <f t="shared" si="213"/>
        <v>5.2134699233875148</v>
      </c>
      <c r="J100" s="18">
        <f t="shared" si="214"/>
        <v>9.238888486455842</v>
      </c>
      <c r="L100" t="str">
        <f t="shared" si="255"/>
        <v>62 Leisure, travel and related personal service occupations</v>
      </c>
      <c r="M100" s="18">
        <f t="shared" si="215"/>
        <v>7.6002745045104181</v>
      </c>
      <c r="N100" s="18">
        <f t="shared" si="215"/>
        <v>-24.641902009073757</v>
      </c>
      <c r="O100" s="18">
        <f t="shared" si="215"/>
        <v>6.152417724824133</v>
      </c>
      <c r="P100" s="18">
        <f t="shared" si="215"/>
        <v>4.163286887675377</v>
      </c>
      <c r="Q100" s="18">
        <f t="shared" si="216"/>
        <v>2.6822516551578968</v>
      </c>
      <c r="S100" s="18">
        <f t="shared" si="217"/>
        <v>4.8221541594014816</v>
      </c>
      <c r="T100" s="18">
        <f t="shared" si="218"/>
        <v>4.2618545183283674</v>
      </c>
      <c r="U100" s="18">
        <f t="shared" si="219"/>
        <v>7.3484077437894646</v>
      </c>
      <c r="W100" t="str">
        <f t="shared" si="256"/>
        <v>62 Leisure, travel and related personal service occupations</v>
      </c>
      <c r="X100" s="18">
        <f t="shared" si="220"/>
        <v>7.4505514940264028</v>
      </c>
      <c r="Y100" s="18">
        <f t="shared" si="220"/>
        <v>-14.19165044464089</v>
      </c>
      <c r="Z100" s="18">
        <f t="shared" si="220"/>
        <v>4.1119642633881126</v>
      </c>
      <c r="AA100" s="18">
        <f t="shared" si="220"/>
        <v>3.0730314910855538</v>
      </c>
      <c r="AB100" s="18">
        <f t="shared" si="221"/>
        <v>2.2186645413786898</v>
      </c>
      <c r="AD100" s="18">
        <f t="shared" si="222"/>
        <v>3.4181853312507338</v>
      </c>
      <c r="AE100" s="18">
        <f t="shared" si="223"/>
        <v>4.0916362148554875</v>
      </c>
      <c r="AF100" s="18">
        <f t="shared" si="224"/>
        <v>6.2435229480368504</v>
      </c>
      <c r="AH100" t="str">
        <f t="shared" si="257"/>
        <v>62 Leisure, travel and related personal service occupations</v>
      </c>
      <c r="AI100" s="18">
        <f t="shared" si="225"/>
        <v>8.3670475175811951</v>
      </c>
      <c r="AJ100" s="18">
        <f t="shared" si="225"/>
        <v>-14.081765428337512</v>
      </c>
      <c r="AK100" s="18">
        <f t="shared" si="225"/>
        <v>1.7848898750608022</v>
      </c>
      <c r="AL100" s="18">
        <f t="shared" si="225"/>
        <v>2.3079708592454118</v>
      </c>
      <c r="AM100" s="18">
        <f t="shared" si="226"/>
        <v>1.0356845271296322</v>
      </c>
      <c r="AO100" s="18">
        <f t="shared" si="227"/>
        <v>2.1333125272926301</v>
      </c>
      <c r="AP100" s="18">
        <f t="shared" si="228"/>
        <v>3.710320163933134</v>
      </c>
      <c r="AQ100" s="18">
        <f t="shared" si="229"/>
        <v>5.0694331778587953</v>
      </c>
      <c r="AS100" t="str">
        <f t="shared" si="258"/>
        <v>62 Leisure, travel and related personal service occupations</v>
      </c>
      <c r="AT100" s="18">
        <f t="shared" si="230"/>
        <v>9.4167216112796446</v>
      </c>
      <c r="AU100" s="18">
        <f t="shared" si="230"/>
        <v>-5.4618095200280052</v>
      </c>
      <c r="AV100" s="18">
        <f t="shared" si="230"/>
        <v>1.5976364136465193</v>
      </c>
      <c r="AW100" s="18">
        <f t="shared" si="230"/>
        <v>2.6850495154540077</v>
      </c>
      <c r="AX100" s="18">
        <f t="shared" si="231"/>
        <v>1.8166004490471899</v>
      </c>
      <c r="AZ100" s="18">
        <f t="shared" si="232"/>
        <v>2.3212914030317666</v>
      </c>
      <c r="BA100" s="18">
        <f t="shared" si="233"/>
        <v>3.7357063689006598</v>
      </c>
      <c r="BB100" s="18">
        <f t="shared" si="234"/>
        <v>5.2172139770855441</v>
      </c>
      <c r="BD100" t="str">
        <f t="shared" si="259"/>
        <v>62 Leisure, travel and related personal service occupations</v>
      </c>
      <c r="BE100" s="18">
        <f t="shared" si="235"/>
        <v>3.6214208730613207</v>
      </c>
      <c r="BF100" s="18">
        <f t="shared" si="235"/>
        <v>-0.21150433383997358</v>
      </c>
      <c r="BG100" s="18">
        <f t="shared" si="235"/>
        <v>-3.2105511428685118</v>
      </c>
      <c r="BH100" s="18">
        <f t="shared" si="235"/>
        <v>-1.2282059583938576</v>
      </c>
      <c r="BI100" s="18">
        <f t="shared" si="236"/>
        <v>-1.7891717019991149</v>
      </c>
      <c r="BK100" s="18">
        <f t="shared" si="237"/>
        <v>-1.8934582649268172</v>
      </c>
      <c r="BL100" s="18">
        <f t="shared" si="238"/>
        <v>2.1290653648162072</v>
      </c>
      <c r="BM100" s="18">
        <f t="shared" si="239"/>
        <v>0.77244253731623136</v>
      </c>
      <c r="BO100" t="str">
        <f t="shared" si="260"/>
        <v>62 Leisure, travel and related personal service occupations</v>
      </c>
      <c r="BP100" s="18">
        <f t="shared" si="240"/>
        <v>1.4726715152709957</v>
      </c>
      <c r="BQ100" s="18">
        <f t="shared" si="240"/>
        <v>7.5987955997727452</v>
      </c>
      <c r="BR100" s="18">
        <f t="shared" si="240"/>
        <v>-6.0880215211351008</v>
      </c>
      <c r="BS100" s="18">
        <f t="shared" si="240"/>
        <v>-2.6911734079074989</v>
      </c>
      <c r="BT100" s="18">
        <f t="shared" si="241"/>
        <v>-3.1591885597054725</v>
      </c>
      <c r="BV100" s="18">
        <f t="shared" si="242"/>
        <v>-3.8368929345489966</v>
      </c>
      <c r="BW100" s="18">
        <f t="shared" si="243"/>
        <v>1.9394643432336878</v>
      </c>
      <c r="BX100" s="18">
        <f t="shared" si="244"/>
        <v>-0.77385315534689303</v>
      </c>
      <c r="BZ100" t="str">
        <f t="shared" si="261"/>
        <v>62 Leisure, travel and related personal service occupations</v>
      </c>
      <c r="CA100" s="18">
        <f t="shared" si="245"/>
        <v>3.8009099140417613</v>
      </c>
      <c r="CB100" s="18">
        <f t="shared" si="245"/>
        <v>-12.58903329290294</v>
      </c>
      <c r="CC100" s="18">
        <f t="shared" si="245"/>
        <v>-4.1962994665725279</v>
      </c>
      <c r="CD100" s="18">
        <f t="shared" si="245"/>
        <v>-3.9860017719339225</v>
      </c>
      <c r="CE100" s="18">
        <f t="shared" si="246"/>
        <v>-4.6130569009251392</v>
      </c>
      <c r="CG100" s="18">
        <f t="shared" si="247"/>
        <v>-4.0561522448662624</v>
      </c>
      <c r="CH100" s="18">
        <f t="shared" si="248"/>
        <v>1.6989623471225679</v>
      </c>
      <c r="CI100" s="18">
        <f t="shared" si="249"/>
        <v>-1.2754761807044601</v>
      </c>
      <c r="CK100" t="str">
        <f t="shared" si="262"/>
        <v>62 Leisure, travel and related personal service occupations</v>
      </c>
      <c r="CL100" s="18">
        <f t="shared" si="250"/>
        <v>-0.50289908795362326</v>
      </c>
      <c r="CM100" s="18">
        <f t="shared" si="250"/>
        <v>-19.076606501316761</v>
      </c>
      <c r="CN100" s="18">
        <f t="shared" si="250"/>
        <v>-8.9035258886942756</v>
      </c>
      <c r="CO100" s="18">
        <f t="shared" si="250"/>
        <v>-6.0473608693046081</v>
      </c>
      <c r="CP100" s="18">
        <f t="shared" si="251"/>
        <v>-7.8135724450331789</v>
      </c>
      <c r="CR100" s="18">
        <f t="shared" si="252"/>
        <v>-7.0092296961996698</v>
      </c>
      <c r="CS100" s="18">
        <f t="shared" si="253"/>
        <v>1.1727158697910633</v>
      </c>
      <c r="CT100" s="18">
        <f t="shared" si="254"/>
        <v>-4.1767374347799091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5.7321215445327311E-2</v>
      </c>
      <c r="C101" s="18">
        <f t="shared" si="210"/>
        <v>-2.6412698566862236</v>
      </c>
      <c r="D101" s="18">
        <f t="shared" si="210"/>
        <v>5.1476797856573331</v>
      </c>
      <c r="E101" s="18">
        <f t="shared" si="210"/>
        <v>4.6325419135798684</v>
      </c>
      <c r="F101" s="18">
        <f t="shared" si="211"/>
        <v>4.3224002329577793</v>
      </c>
      <c r="H101" s="18">
        <f t="shared" si="212"/>
        <v>4.8039735080007473</v>
      </c>
      <c r="I101" s="18">
        <f t="shared" si="213"/>
        <v>4.414851735964076</v>
      </c>
      <c r="J101" s="18">
        <f t="shared" si="214"/>
        <v>7.437623245198699</v>
      </c>
      <c r="L101" t="str">
        <f t="shared" si="255"/>
        <v>63 Community and civil enforcement occupations</v>
      </c>
      <c r="M101" s="18">
        <f t="shared" si="215"/>
        <v>-2.0831382654163288</v>
      </c>
      <c r="N101" s="18">
        <f t="shared" si="215"/>
        <v>11.631281009551797</v>
      </c>
      <c r="O101" s="18">
        <f t="shared" si="215"/>
        <v>0.90432828996747094</v>
      </c>
      <c r="P101" s="18">
        <f t="shared" si="215"/>
        <v>4.1104334608169424</v>
      </c>
      <c r="Q101" s="18">
        <f t="shared" si="216"/>
        <v>3.5481489114240095</v>
      </c>
      <c r="S101" s="18">
        <f t="shared" si="217"/>
        <v>3.0305698031646733</v>
      </c>
      <c r="T101" s="18">
        <f t="shared" si="218"/>
        <v>3.6880072450706347</v>
      </c>
      <c r="U101" s="18">
        <f t="shared" si="219"/>
        <v>5.6683082963980169</v>
      </c>
      <c r="W101" t="str">
        <f t="shared" si="256"/>
        <v>63 Community and civil enforcement occupations</v>
      </c>
      <c r="X101" s="18">
        <f t="shared" si="220"/>
        <v>1.8107515269357721</v>
      </c>
      <c r="Y101" s="18">
        <f t="shared" si="220"/>
        <v>7.511233106819093</v>
      </c>
      <c r="Z101" s="18">
        <f t="shared" si="220"/>
        <v>1.9882879599457892</v>
      </c>
      <c r="AA101" s="18">
        <f t="shared" si="220"/>
        <v>2.9636138744600915</v>
      </c>
      <c r="AB101" s="18">
        <f t="shared" si="221"/>
        <v>2.9355039814094264</v>
      </c>
      <c r="AD101" s="18">
        <f t="shared" si="222"/>
        <v>2.6374732660152667</v>
      </c>
      <c r="AE101" s="18">
        <f t="shared" si="223"/>
        <v>3.9657715446024255</v>
      </c>
      <c r="AF101" s="18">
        <f t="shared" si="224"/>
        <v>5.6166268656399287</v>
      </c>
      <c r="AH101" t="str">
        <f t="shared" si="257"/>
        <v>63 Community and civil enforcement occupations</v>
      </c>
      <c r="AI101" s="18">
        <f t="shared" si="225"/>
        <v>-0.73929558703055287</v>
      </c>
      <c r="AJ101" s="18">
        <f t="shared" si="225"/>
        <v>26.991357634223888</v>
      </c>
      <c r="AK101" s="18">
        <f t="shared" si="225"/>
        <v>-2.7868428044305893</v>
      </c>
      <c r="AL101" s="18">
        <f t="shared" si="225"/>
        <v>2.9688904011043515</v>
      </c>
      <c r="AM101" s="18">
        <f t="shared" si="226"/>
        <v>2.468701634583792</v>
      </c>
      <c r="AO101" s="18">
        <f t="shared" si="227"/>
        <v>1.0134113070915163</v>
      </c>
      <c r="AP101" s="18">
        <f t="shared" si="228"/>
        <v>3.1445794264359339</v>
      </c>
      <c r="AQ101" s="18">
        <f t="shared" si="229"/>
        <v>3.8185330873705015</v>
      </c>
      <c r="AS101" t="str">
        <f t="shared" si="258"/>
        <v>63 Community and civil enforcement occupations</v>
      </c>
      <c r="AT101" s="18">
        <f t="shared" si="230"/>
        <v>-2.4021991506412488</v>
      </c>
      <c r="AU101" s="18">
        <f t="shared" si="230"/>
        <v>15.70505643132687</v>
      </c>
      <c r="AV101" s="18">
        <f t="shared" si="230"/>
        <v>-4.6063205093002102</v>
      </c>
      <c r="AW101" s="18">
        <f t="shared" si="230"/>
        <v>1.2964728659152547</v>
      </c>
      <c r="AX101" s="18">
        <f t="shared" si="231"/>
        <v>0.24341388171436051</v>
      </c>
      <c r="AZ101" s="18">
        <f t="shared" si="232"/>
        <v>-0.7106313398704156</v>
      </c>
      <c r="BA101" s="18">
        <f t="shared" si="233"/>
        <v>2.7806210205745696</v>
      </c>
      <c r="BB101" s="18">
        <f t="shared" si="234"/>
        <v>2.3048134628990358</v>
      </c>
      <c r="BD101" t="str">
        <f t="shared" si="259"/>
        <v>63 Community and civil enforcement occupations</v>
      </c>
      <c r="BE101" s="18">
        <f t="shared" si="235"/>
        <v>-7.103519117706858</v>
      </c>
      <c r="BF101" s="18">
        <f t="shared" si="235"/>
        <v>49.37302103921175</v>
      </c>
      <c r="BG101" s="18">
        <f t="shared" si="235"/>
        <v>-9.6770663591406514</v>
      </c>
      <c r="BH101" s="18">
        <f t="shared" si="235"/>
        <v>1.7267750014937855</v>
      </c>
      <c r="BI101" s="18">
        <f t="shared" si="236"/>
        <v>0.39820401654651061</v>
      </c>
      <c r="BK101" s="18">
        <f t="shared" si="237"/>
        <v>-2.2261171244166933</v>
      </c>
      <c r="BL101" s="18">
        <f t="shared" si="238"/>
        <v>1.4630461462546762</v>
      </c>
      <c r="BM101" s="18">
        <f t="shared" si="239"/>
        <v>-0.2937098994249987</v>
      </c>
      <c r="BO101" t="str">
        <f t="shared" si="260"/>
        <v>63 Community and civil enforcement occupations</v>
      </c>
      <c r="BP101" s="18">
        <f t="shared" si="240"/>
        <v>-4.6756439992647341</v>
      </c>
      <c r="BQ101" s="18">
        <f t="shared" si="240"/>
        <v>38.700238159569288</v>
      </c>
      <c r="BR101" s="18">
        <f t="shared" si="240"/>
        <v>-8.5837925324569362</v>
      </c>
      <c r="BS101" s="18">
        <f t="shared" si="240"/>
        <v>-0.70223288173612008</v>
      </c>
      <c r="BT101" s="18">
        <f t="shared" si="241"/>
        <v>-1.1932186863005567</v>
      </c>
      <c r="BV101" s="18">
        <f t="shared" si="242"/>
        <v>-3.4021659786058867</v>
      </c>
      <c r="BW101" s="18">
        <f t="shared" si="243"/>
        <v>1.629436715435828</v>
      </c>
      <c r="BX101" s="18">
        <f t="shared" si="244"/>
        <v>-0.92902737619484643</v>
      </c>
      <c r="BZ101" t="str">
        <f t="shared" si="261"/>
        <v>63 Community and civil enforcement occupations</v>
      </c>
      <c r="CA101" s="18">
        <f t="shared" si="245"/>
        <v>-4.6072256901976587</v>
      </c>
      <c r="CB101" s="18">
        <f t="shared" si="245"/>
        <v>24.001197392429162</v>
      </c>
      <c r="CC101" s="18">
        <f t="shared" si="245"/>
        <v>-6.6459399869726603</v>
      </c>
      <c r="CD101" s="18">
        <f t="shared" si="245"/>
        <v>-1.751477217766606</v>
      </c>
      <c r="CE101" s="18">
        <f t="shared" si="246"/>
        <v>-1.8908498028840981</v>
      </c>
      <c r="CG101" s="18">
        <f t="shared" si="247"/>
        <v>-3.4108324887692554</v>
      </c>
      <c r="CH101" s="18">
        <f t="shared" si="248"/>
        <v>1.5826157391609863</v>
      </c>
      <c r="CI101" s="18">
        <f t="shared" si="249"/>
        <v>-1.0021741342352564</v>
      </c>
      <c r="CK101" t="str">
        <f t="shared" si="262"/>
        <v>63 Community and civil enforcement occupations</v>
      </c>
      <c r="CL101" s="18">
        <f t="shared" si="250"/>
        <v>-8.0005068481281967</v>
      </c>
      <c r="CM101" s="18">
        <f t="shared" si="250"/>
        <v>16.639494849700064</v>
      </c>
      <c r="CN101" s="18">
        <f t="shared" si="250"/>
        <v>-14.968196920643306</v>
      </c>
      <c r="CO101" s="18">
        <f t="shared" si="250"/>
        <v>-4.6363080635998033</v>
      </c>
      <c r="CP101" s="18">
        <f t="shared" si="251"/>
        <v>-6.8277795031539963</v>
      </c>
      <c r="CR101" s="18">
        <f t="shared" si="252"/>
        <v>-8.2127200222971268</v>
      </c>
      <c r="CS101" s="18">
        <f t="shared" si="253"/>
        <v>0.77892644043469073</v>
      </c>
      <c r="CT101" s="18">
        <f t="shared" si="254"/>
        <v>-5.9264501085092958</v>
      </c>
    </row>
    <row r="102" spans="1:98" x14ac:dyDescent="0.2">
      <c r="A102" t="str">
        <f t="shared" si="209"/>
        <v>71 Sales occupations</v>
      </c>
      <c r="B102" s="18">
        <f t="shared" si="210"/>
        <v>0.32588174921543978</v>
      </c>
      <c r="C102" s="18">
        <f t="shared" si="210"/>
        <v>-12.986332975267645</v>
      </c>
      <c r="D102" s="18">
        <f t="shared" si="210"/>
        <v>7.5937403440444529</v>
      </c>
      <c r="E102" s="18">
        <f t="shared" si="210"/>
        <v>2.9852721094809409</v>
      </c>
      <c r="F102" s="18">
        <f t="shared" si="211"/>
        <v>3.3099393733076354</v>
      </c>
      <c r="H102" s="18">
        <f t="shared" si="212"/>
        <v>4.499067659838718</v>
      </c>
      <c r="I102" s="18">
        <f t="shared" si="213"/>
        <v>4.0795501440996862</v>
      </c>
      <c r="J102" s="18">
        <f t="shared" si="214"/>
        <v>6.9940762525883438</v>
      </c>
      <c r="L102" t="str">
        <f t="shared" si="255"/>
        <v>71 Sales occupations</v>
      </c>
      <c r="M102" s="18">
        <f t="shared" si="215"/>
        <v>4.6405762626628544</v>
      </c>
      <c r="N102" s="18">
        <f t="shared" si="215"/>
        <v>-15.062127456412888</v>
      </c>
      <c r="O102" s="18">
        <f t="shared" si="215"/>
        <v>9.2936484542823106</v>
      </c>
      <c r="P102" s="18">
        <f t="shared" si="215"/>
        <v>4.1880388748783526</v>
      </c>
      <c r="Q102" s="18">
        <f t="shared" si="216"/>
        <v>4.4157264950092312</v>
      </c>
      <c r="S102" s="18">
        <f t="shared" si="217"/>
        <v>5.8628423229019955</v>
      </c>
      <c r="T102" s="18">
        <f t="shared" si="218"/>
        <v>4.5413005852662058</v>
      </c>
      <c r="U102" s="18">
        <f t="shared" si="219"/>
        <v>8.2788045589842429</v>
      </c>
      <c r="W102" t="str">
        <f t="shared" si="256"/>
        <v>71 Sales occupations</v>
      </c>
      <c r="X102" s="18">
        <f t="shared" si="220"/>
        <v>2.6240325497667305</v>
      </c>
      <c r="Y102" s="18">
        <f t="shared" si="220"/>
        <v>-4.7390857731145601</v>
      </c>
      <c r="Z102" s="18">
        <f t="shared" si="220"/>
        <v>3.8268149215509473</v>
      </c>
      <c r="AA102" s="18">
        <f t="shared" si="220"/>
        <v>2.3964141779148296</v>
      </c>
      <c r="AB102" s="18">
        <f t="shared" si="221"/>
        <v>2.3780534403801346</v>
      </c>
      <c r="AD102" s="18">
        <f t="shared" si="222"/>
        <v>2.8710113170387741</v>
      </c>
      <c r="AE102" s="18">
        <f t="shared" si="223"/>
        <v>3.6601804181519482</v>
      </c>
      <c r="AF102" s="18">
        <f t="shared" si="224"/>
        <v>5.5350320307330225</v>
      </c>
      <c r="AH102" t="str">
        <f t="shared" si="257"/>
        <v>71 Sales occupations</v>
      </c>
      <c r="AI102" s="18">
        <f t="shared" si="225"/>
        <v>0.13822556895639604</v>
      </c>
      <c r="AJ102" s="18">
        <f t="shared" si="225"/>
        <v>-3.1371236658893964</v>
      </c>
      <c r="AK102" s="18">
        <f t="shared" si="225"/>
        <v>2.7225332410756531</v>
      </c>
      <c r="AL102" s="18">
        <f t="shared" si="225"/>
        <v>1.9596788446239799</v>
      </c>
      <c r="AM102" s="18">
        <f t="shared" si="226"/>
        <v>1.8704347681413935</v>
      </c>
      <c r="AO102" s="18">
        <f t="shared" si="227"/>
        <v>2.2133320867071316</v>
      </c>
      <c r="AP102" s="18">
        <f t="shared" si="228"/>
        <v>3.5061854977515017</v>
      </c>
      <c r="AQ102" s="18">
        <f t="shared" si="229"/>
        <v>4.9548742510963084</v>
      </c>
      <c r="AS102" t="str">
        <f t="shared" si="258"/>
        <v>71 Sales occupations</v>
      </c>
      <c r="AT102" s="18">
        <f t="shared" si="230"/>
        <v>1.065722405063152</v>
      </c>
      <c r="AU102" s="18">
        <f t="shared" si="230"/>
        <v>-9.4689658151816403</v>
      </c>
      <c r="AV102" s="18">
        <f t="shared" si="230"/>
        <v>1.539861136022691</v>
      </c>
      <c r="AW102" s="18">
        <f t="shared" si="230"/>
        <v>1.7979208404731217</v>
      </c>
      <c r="AX102" s="18">
        <f t="shared" si="231"/>
        <v>0.97423850644566823</v>
      </c>
      <c r="AZ102" s="18">
        <f t="shared" si="232"/>
        <v>1.7118281490744014</v>
      </c>
      <c r="BA102" s="18">
        <f t="shared" si="233"/>
        <v>2.9505538885068239</v>
      </c>
      <c r="BB102" s="18">
        <f t="shared" si="234"/>
        <v>4.1365234524996408</v>
      </c>
      <c r="BD102" t="str">
        <f t="shared" si="259"/>
        <v>71 Sales occupations</v>
      </c>
      <c r="BE102" s="18">
        <f t="shared" si="235"/>
        <v>1.3345127016572977</v>
      </c>
      <c r="BF102" s="18">
        <f t="shared" si="235"/>
        <v>5.0299940761572737</v>
      </c>
      <c r="BG102" s="18">
        <f t="shared" si="235"/>
        <v>-0.11865482789169546</v>
      </c>
      <c r="BH102" s="18">
        <f t="shared" si="235"/>
        <v>0.723697604290785</v>
      </c>
      <c r="BI102" s="18">
        <f t="shared" si="236"/>
        <v>0.72290458812200864</v>
      </c>
      <c r="BK102" s="18">
        <f t="shared" si="237"/>
        <v>0.44212707042778909</v>
      </c>
      <c r="BL102" s="18">
        <f t="shared" si="238"/>
        <v>2.5752992923759654</v>
      </c>
      <c r="BM102" s="18">
        <f t="shared" si="239"/>
        <v>2.8880128669063421</v>
      </c>
      <c r="BO102" t="str">
        <f t="shared" si="260"/>
        <v>71 Sales occupations</v>
      </c>
      <c r="BP102" s="18">
        <f t="shared" si="240"/>
        <v>-1.7253480184924563</v>
      </c>
      <c r="BQ102" s="18">
        <f t="shared" si="240"/>
        <v>7.9342530654378907</v>
      </c>
      <c r="BR102" s="18">
        <f t="shared" si="240"/>
        <v>-3.1929224611983442</v>
      </c>
      <c r="BS102" s="18">
        <f t="shared" si="240"/>
        <v>-2.4252332822477518</v>
      </c>
      <c r="BT102" s="18">
        <f t="shared" si="241"/>
        <v>-2.0500139601202783</v>
      </c>
      <c r="BV102" s="18">
        <f t="shared" si="242"/>
        <v>-2.6818037295858188</v>
      </c>
      <c r="BW102" s="18">
        <f t="shared" si="243"/>
        <v>2.181605062993075</v>
      </c>
      <c r="BX102" s="18">
        <f t="shared" si="244"/>
        <v>0.30921555009690849</v>
      </c>
      <c r="BZ102" t="str">
        <f t="shared" si="261"/>
        <v>71 Sales occupations</v>
      </c>
      <c r="CA102" s="18">
        <f t="shared" si="245"/>
        <v>-0.66399422514353823</v>
      </c>
      <c r="CB102" s="18">
        <f t="shared" si="245"/>
        <v>-15.165419575479188</v>
      </c>
      <c r="CC102" s="18">
        <f t="shared" si="245"/>
        <v>-3.9466802271731494</v>
      </c>
      <c r="CD102" s="18">
        <f t="shared" si="245"/>
        <v>-7.1978283578757569</v>
      </c>
      <c r="CE102" s="18">
        <f t="shared" si="246"/>
        <v>-6.7186628663800763</v>
      </c>
      <c r="CG102" s="18">
        <f t="shared" si="247"/>
        <v>-6.1265269270879159</v>
      </c>
      <c r="CH102" s="18">
        <f t="shared" si="248"/>
        <v>1.4154587386114192</v>
      </c>
      <c r="CI102" s="18">
        <f t="shared" si="249"/>
        <v>-3.1149441820518819</v>
      </c>
      <c r="CK102" t="str">
        <f t="shared" si="262"/>
        <v>71 Sales occupations</v>
      </c>
      <c r="CL102" s="18">
        <f t="shared" si="250"/>
        <v>-1.6283895055076658</v>
      </c>
      <c r="CM102" s="18">
        <f t="shared" si="250"/>
        <v>-26.057773973442487</v>
      </c>
      <c r="CN102" s="18">
        <f t="shared" si="250"/>
        <v>-5.8405271569025086</v>
      </c>
      <c r="CO102" s="18">
        <f t="shared" si="250"/>
        <v>-5.1247061845653308</v>
      </c>
      <c r="CP102" s="18">
        <f t="shared" si="251"/>
        <v>-6.8122132943952307</v>
      </c>
      <c r="CR102" s="18">
        <f t="shared" si="252"/>
        <v>-5.3639157889627249</v>
      </c>
      <c r="CS102" s="18">
        <f t="shared" si="253"/>
        <v>1.1880117413936686</v>
      </c>
      <c r="CT102" s="18">
        <f t="shared" si="254"/>
        <v>-3.0211374517563616</v>
      </c>
    </row>
    <row r="103" spans="1:98" x14ac:dyDescent="0.2">
      <c r="A103" t="str">
        <f t="shared" si="209"/>
        <v>72 Customer service occupations</v>
      </c>
      <c r="B103" s="18">
        <f t="shared" si="210"/>
        <v>2.6713313297247021</v>
      </c>
      <c r="C103" s="18">
        <f t="shared" si="210"/>
        <v>-7.3094852943083151</v>
      </c>
      <c r="D103" s="18">
        <f t="shared" si="210"/>
        <v>12.596115988754896</v>
      </c>
      <c r="E103" s="18">
        <f t="shared" si="210"/>
        <v>4.2384160540887006</v>
      </c>
      <c r="F103" s="18">
        <f t="shared" si="211"/>
        <v>6.0005572989458189</v>
      </c>
      <c r="H103" s="18">
        <f t="shared" si="212"/>
        <v>6.953008534330074</v>
      </c>
      <c r="I103" s="18">
        <f t="shared" si="213"/>
        <v>4.7247020205849255</v>
      </c>
      <c r="J103" s="18">
        <f t="shared" si="214"/>
        <v>9.1913053137804503</v>
      </c>
      <c r="L103" t="str">
        <f t="shared" si="255"/>
        <v>72 Customer service occupations</v>
      </c>
      <c r="M103" s="18">
        <f t="shared" si="215"/>
        <v>5.6586034977401223</v>
      </c>
      <c r="N103" s="18">
        <f t="shared" si="215"/>
        <v>-9.8394255052633319</v>
      </c>
      <c r="O103" s="18">
        <f t="shared" si="215"/>
        <v>11.0104044359292</v>
      </c>
      <c r="P103" s="18">
        <f t="shared" si="215"/>
        <v>4.2602506847471577</v>
      </c>
      <c r="Q103" s="18">
        <f t="shared" si="216"/>
        <v>5.363192542919526</v>
      </c>
      <c r="S103" s="18">
        <f t="shared" si="217"/>
        <v>6.4634179480334453</v>
      </c>
      <c r="T103" s="18">
        <f t="shared" si="218"/>
        <v>4.6797192347479255</v>
      </c>
      <c r="U103" s="18">
        <f t="shared" si="219"/>
        <v>8.8018953213634852</v>
      </c>
      <c r="W103" t="str">
        <f t="shared" si="256"/>
        <v>72 Customer service occupations</v>
      </c>
      <c r="X103" s="18">
        <f t="shared" si="220"/>
        <v>2.2452504708041499</v>
      </c>
      <c r="Y103" s="18">
        <f t="shared" si="220"/>
        <v>3.1867321869191834</v>
      </c>
      <c r="Z103" s="18">
        <f t="shared" si="220"/>
        <v>5.1770614684358618</v>
      </c>
      <c r="AA103" s="18">
        <f t="shared" si="220"/>
        <v>2.4692930522632439</v>
      </c>
      <c r="AB103" s="18">
        <f t="shared" si="221"/>
        <v>3.3529557752862038</v>
      </c>
      <c r="AD103" s="18">
        <f t="shared" si="222"/>
        <v>3.364046863777026</v>
      </c>
      <c r="AE103" s="18">
        <f t="shared" si="223"/>
        <v>3.6017176889172386</v>
      </c>
      <c r="AF103" s="18">
        <f t="shared" si="224"/>
        <v>5.8399743683406724</v>
      </c>
      <c r="AH103" t="str">
        <f t="shared" si="257"/>
        <v>72 Customer service occupations</v>
      </c>
      <c r="AI103" s="18">
        <f t="shared" si="225"/>
        <v>4.3266728223024797</v>
      </c>
      <c r="AJ103" s="18">
        <f t="shared" si="225"/>
        <v>2.3739295507953839</v>
      </c>
      <c r="AK103" s="18">
        <f t="shared" si="225"/>
        <v>5.4037725241303569</v>
      </c>
      <c r="AL103" s="18">
        <f t="shared" si="225"/>
        <v>2.6201277107495091</v>
      </c>
      <c r="AM103" s="18">
        <f t="shared" si="226"/>
        <v>3.466492916726005</v>
      </c>
      <c r="AO103" s="18">
        <f t="shared" si="227"/>
        <v>3.5397436878656929</v>
      </c>
      <c r="AP103" s="18">
        <f t="shared" si="228"/>
        <v>3.7763446972278292</v>
      </c>
      <c r="AQ103" s="18">
        <f t="shared" si="229"/>
        <v>6.0943037881926232</v>
      </c>
      <c r="AS103" t="str">
        <f t="shared" si="258"/>
        <v>72 Customer service occupations</v>
      </c>
      <c r="AT103" s="18">
        <f t="shared" si="230"/>
        <v>1.1711473871129918</v>
      </c>
      <c r="AU103" s="18">
        <f t="shared" si="230"/>
        <v>0.64644563115543452</v>
      </c>
      <c r="AV103" s="18">
        <f t="shared" si="230"/>
        <v>5.2765858610338778</v>
      </c>
      <c r="AW103" s="18">
        <f t="shared" si="230"/>
        <v>1.8505912317928752</v>
      </c>
      <c r="AX103" s="18">
        <f t="shared" si="231"/>
        <v>2.8325982569698205</v>
      </c>
      <c r="AZ103" s="18">
        <f t="shared" si="232"/>
        <v>2.9800188532769445</v>
      </c>
      <c r="BA103" s="18">
        <f t="shared" si="233"/>
        <v>3.2898515528717365</v>
      </c>
      <c r="BB103" s="18">
        <f t="shared" si="234"/>
        <v>5.3279447143959047</v>
      </c>
      <c r="BD103" t="str">
        <f t="shared" si="259"/>
        <v>72 Customer service occupations</v>
      </c>
      <c r="BE103" s="18">
        <f t="shared" si="235"/>
        <v>0.45495332985614478</v>
      </c>
      <c r="BF103" s="18">
        <f t="shared" si="235"/>
        <v>14.279936171914676</v>
      </c>
      <c r="BG103" s="18">
        <f t="shared" si="235"/>
        <v>1.550869516189568</v>
      </c>
      <c r="BH103" s="18">
        <f t="shared" si="235"/>
        <v>1.5102820647694637</v>
      </c>
      <c r="BI103" s="18">
        <f t="shared" si="236"/>
        <v>2.277601620032299</v>
      </c>
      <c r="BK103" s="18">
        <f t="shared" si="237"/>
        <v>1.5238094124967461</v>
      </c>
      <c r="BL103" s="18">
        <f t="shared" si="238"/>
        <v>2.5632194022585875</v>
      </c>
      <c r="BM103" s="18">
        <f t="shared" si="239"/>
        <v>3.6671423519126778</v>
      </c>
      <c r="BO103" t="str">
        <f t="shared" si="260"/>
        <v>72 Customer service occupations</v>
      </c>
      <c r="BP103" s="18">
        <f t="shared" si="240"/>
        <v>0.10371215344864293</v>
      </c>
      <c r="BQ103" s="18">
        <f t="shared" si="240"/>
        <v>14.303004775845473</v>
      </c>
      <c r="BR103" s="18">
        <f t="shared" si="240"/>
        <v>-1.2342134953165385</v>
      </c>
      <c r="BS103" s="18">
        <f t="shared" si="240"/>
        <v>-1.1524997567689321</v>
      </c>
      <c r="BT103" s="18">
        <f t="shared" si="241"/>
        <v>-0.27668673976408709</v>
      </c>
      <c r="BV103" s="18">
        <f t="shared" si="242"/>
        <v>-1.1797451786073165</v>
      </c>
      <c r="BW103" s="18">
        <f t="shared" si="243"/>
        <v>2.3637705183327418</v>
      </c>
      <c r="BX103" s="18">
        <f t="shared" si="244"/>
        <v>1.5345061144199423</v>
      </c>
      <c r="BZ103" t="str">
        <f t="shared" si="261"/>
        <v>72 Customer service occupations</v>
      </c>
      <c r="CA103" s="18">
        <f t="shared" si="245"/>
        <v>-2.3767402914739444</v>
      </c>
      <c r="CB103" s="18">
        <f t="shared" si="245"/>
        <v>-1.9159113300771691</v>
      </c>
      <c r="CC103" s="18">
        <f t="shared" si="245"/>
        <v>0.23219689609716987</v>
      </c>
      <c r="CD103" s="18">
        <f t="shared" si="245"/>
        <v>-0.49646860639013246</v>
      </c>
      <c r="CE103" s="18">
        <f t="shared" si="246"/>
        <v>-0.35884928768051827</v>
      </c>
      <c r="CG103" s="18">
        <f t="shared" si="247"/>
        <v>-0.25417059694868849</v>
      </c>
      <c r="CH103" s="18">
        <f t="shared" si="248"/>
        <v>1.831652125690808</v>
      </c>
      <c r="CI103" s="18">
        <f t="shared" si="249"/>
        <v>1.6353584071154392</v>
      </c>
      <c r="CK103" t="str">
        <f t="shared" si="262"/>
        <v>72 Customer service occupations</v>
      </c>
      <c r="CL103" s="18">
        <f t="shared" si="250"/>
        <v>7.2596672178280919</v>
      </c>
      <c r="CM103" s="18">
        <f t="shared" si="250"/>
        <v>-16.095931831169707</v>
      </c>
      <c r="CN103" s="18">
        <f t="shared" si="250"/>
        <v>2.1999588914105361</v>
      </c>
      <c r="CO103" s="18">
        <f t="shared" si="250"/>
        <v>-0.99266375869336843</v>
      </c>
      <c r="CP103" s="18">
        <f t="shared" si="251"/>
        <v>-1.0349384544502294</v>
      </c>
      <c r="CR103" s="18">
        <f t="shared" si="252"/>
        <v>6.0305484509259877E-2</v>
      </c>
      <c r="CS103" s="18">
        <f t="shared" si="253"/>
        <v>2.1421034002767847</v>
      </c>
      <c r="CT103" s="18">
        <f t="shared" si="254"/>
        <v>2.186976683115871</v>
      </c>
    </row>
    <row r="104" spans="1:98" x14ac:dyDescent="0.2">
      <c r="A104" t="str">
        <f t="shared" si="209"/>
        <v>81 Process, plant and machine operatives</v>
      </c>
      <c r="B104" s="18">
        <f t="shared" si="210"/>
        <v>2.230128078013438</v>
      </c>
      <c r="C104" s="18">
        <f t="shared" si="210"/>
        <v>-31.402014100922273</v>
      </c>
      <c r="D104" s="18">
        <f t="shared" si="210"/>
        <v>15.748393848301134</v>
      </c>
      <c r="E104" s="18">
        <f t="shared" si="210"/>
        <v>7.4097729507425658</v>
      </c>
      <c r="F104" s="18">
        <f t="shared" si="211"/>
        <v>6.9104760946002708</v>
      </c>
      <c r="H104" s="18">
        <f t="shared" si="212"/>
        <v>10.120334894149185</v>
      </c>
      <c r="I104" s="18">
        <f t="shared" si="213"/>
        <v>6.6046626769554528</v>
      </c>
      <c r="J104" s="18">
        <f t="shared" si="214"/>
        <v>12.505840173953775</v>
      </c>
      <c r="L104" t="str">
        <f t="shared" si="255"/>
        <v>81 Process, plant and machine operatives</v>
      </c>
      <c r="M104" s="18">
        <f t="shared" si="215"/>
        <v>4.3344787591389933</v>
      </c>
      <c r="N104" s="18">
        <f t="shared" si="215"/>
        <v>-24.368450644619021</v>
      </c>
      <c r="O104" s="18">
        <f t="shared" si="215"/>
        <v>13.965649278832281</v>
      </c>
      <c r="P104" s="18">
        <f t="shared" si="215"/>
        <v>5.0393530854473401</v>
      </c>
      <c r="Q104" s="18">
        <f t="shared" si="216"/>
        <v>5.5615665626332689</v>
      </c>
      <c r="S104" s="18">
        <f t="shared" si="217"/>
        <v>7.9342675222382697</v>
      </c>
      <c r="T104" s="18">
        <f t="shared" si="218"/>
        <v>5.58360103548321</v>
      </c>
      <c r="U104" s="18">
        <f t="shared" si="219"/>
        <v>10.385807565738482</v>
      </c>
      <c r="W104" t="str">
        <f t="shared" si="256"/>
        <v>81 Process, plant and machine operatives</v>
      </c>
      <c r="X104" s="18">
        <f t="shared" si="220"/>
        <v>-0.14870046479944499</v>
      </c>
      <c r="Y104" s="18">
        <f t="shared" si="220"/>
        <v>-12.794131556064492</v>
      </c>
      <c r="Z104" s="18">
        <f t="shared" si="220"/>
        <v>9.9549476187368757</v>
      </c>
      <c r="AA104" s="18">
        <f t="shared" si="220"/>
        <v>4.7307201034484825</v>
      </c>
      <c r="AB104" s="18">
        <f t="shared" si="221"/>
        <v>5.1259734902840526</v>
      </c>
      <c r="AD104" s="18">
        <f t="shared" si="222"/>
        <v>6.4439506863890994</v>
      </c>
      <c r="AE104" s="18">
        <f t="shared" si="223"/>
        <v>4.8246367715637506</v>
      </c>
      <c r="AF104" s="18">
        <f t="shared" si="224"/>
        <v>8.8724428595180704</v>
      </c>
      <c r="AH104" t="str">
        <f t="shared" si="257"/>
        <v>81 Process, plant and machine operatives</v>
      </c>
      <c r="AI104" s="18">
        <f t="shared" si="225"/>
        <v>0.52878594788754452</v>
      </c>
      <c r="AJ104" s="18">
        <f t="shared" si="225"/>
        <v>-8.5048617032982161</v>
      </c>
      <c r="AK104" s="18">
        <f t="shared" si="225"/>
        <v>8.0109796606371511</v>
      </c>
      <c r="AL104" s="18">
        <f t="shared" si="225"/>
        <v>3.4349256571919007</v>
      </c>
      <c r="AM104" s="18">
        <f t="shared" si="226"/>
        <v>4.043056149484836</v>
      </c>
      <c r="AO104" s="18">
        <f t="shared" si="227"/>
        <v>4.9383197637136833</v>
      </c>
      <c r="AP104" s="18">
        <f t="shared" si="228"/>
        <v>4.0606043198139208</v>
      </c>
      <c r="AQ104" s="18">
        <f t="shared" si="229"/>
        <v>7.3001592950643568</v>
      </c>
      <c r="AS104" t="str">
        <f t="shared" si="258"/>
        <v>81 Process, plant and machine operatives</v>
      </c>
      <c r="AT104" s="18">
        <f t="shared" si="230"/>
        <v>0.40339317799580332</v>
      </c>
      <c r="AU104" s="18">
        <f t="shared" si="230"/>
        <v>-8.217531659166843</v>
      </c>
      <c r="AV104" s="18">
        <f t="shared" si="230"/>
        <v>6.2125020403719144</v>
      </c>
      <c r="AW104" s="18">
        <f t="shared" si="230"/>
        <v>2.8542818215437249</v>
      </c>
      <c r="AX104" s="18">
        <f t="shared" si="231"/>
        <v>3.1552547081280524</v>
      </c>
      <c r="AZ104" s="18">
        <f t="shared" si="232"/>
        <v>3.9617218728342563</v>
      </c>
      <c r="BA104" s="18">
        <f t="shared" si="233"/>
        <v>3.7846815933314293</v>
      </c>
      <c r="BB104" s="18">
        <f t="shared" si="234"/>
        <v>6.40276547856653</v>
      </c>
      <c r="BD104" t="str">
        <f t="shared" si="259"/>
        <v>81 Process, plant and machine operatives</v>
      </c>
      <c r="BE104" s="18">
        <f t="shared" si="235"/>
        <v>0.76060064347671652</v>
      </c>
      <c r="BF104" s="18">
        <f t="shared" si="235"/>
        <v>0.63946459646453402</v>
      </c>
      <c r="BG104" s="18">
        <f t="shared" si="235"/>
        <v>1.5056196772413211</v>
      </c>
      <c r="BH104" s="18">
        <f t="shared" si="235"/>
        <v>0.97965807490396628</v>
      </c>
      <c r="BI104" s="18">
        <f t="shared" si="236"/>
        <v>1.1223973073460902</v>
      </c>
      <c r="BK104" s="18">
        <f t="shared" si="237"/>
        <v>1.1546750958669083</v>
      </c>
      <c r="BL104" s="18">
        <f t="shared" si="238"/>
        <v>2.3167993942665221</v>
      </c>
      <c r="BM104" s="18">
        <f t="shared" si="239"/>
        <v>3.1738333943897246</v>
      </c>
      <c r="BO104" t="str">
        <f t="shared" si="260"/>
        <v>81 Process, plant and machine operatives</v>
      </c>
      <c r="BP104" s="18">
        <f t="shared" si="240"/>
        <v>-1.0935134242239797</v>
      </c>
      <c r="BQ104" s="18">
        <f t="shared" si="240"/>
        <v>0.14117174732202198</v>
      </c>
      <c r="BR104" s="18">
        <f t="shared" si="240"/>
        <v>0.48260129283705933</v>
      </c>
      <c r="BS104" s="18">
        <f t="shared" si="240"/>
        <v>-1.5513602254852987</v>
      </c>
      <c r="BT104" s="18">
        <f t="shared" si="241"/>
        <v>-0.81459670003473095</v>
      </c>
      <c r="BV104" s="18">
        <f t="shared" si="242"/>
        <v>-0.8779892892416763</v>
      </c>
      <c r="BW104" s="18">
        <f t="shared" si="243"/>
        <v>2.2289507215355275</v>
      </c>
      <c r="BX104" s="18">
        <f t="shared" si="244"/>
        <v>1.5955197031437329</v>
      </c>
      <c r="BZ104" t="str">
        <f t="shared" si="261"/>
        <v>81 Process, plant and machine operatives</v>
      </c>
      <c r="CA104" s="18">
        <f t="shared" si="245"/>
        <v>-3.2400416167386759</v>
      </c>
      <c r="CB104" s="18">
        <f t="shared" si="245"/>
        <v>-14.111548699798149</v>
      </c>
      <c r="CC104" s="18">
        <f t="shared" si="245"/>
        <v>-0.20947740973341622</v>
      </c>
      <c r="CD104" s="18">
        <f t="shared" si="245"/>
        <v>-6.5742678998390485</v>
      </c>
      <c r="CE104" s="18">
        <f t="shared" si="246"/>
        <v>-5.1302191992513402</v>
      </c>
      <c r="CG104" s="18">
        <f t="shared" si="247"/>
        <v>-4.4991056232774662</v>
      </c>
      <c r="CH104" s="18">
        <f t="shared" si="248"/>
        <v>1.7096849967234373</v>
      </c>
      <c r="CI104" s="18">
        <f t="shared" si="249"/>
        <v>-1.5520957159855575</v>
      </c>
      <c r="CK104" t="str">
        <f t="shared" si="262"/>
        <v>81 Process, plant and machine operatives</v>
      </c>
      <c r="CL104" s="18">
        <f t="shared" si="250"/>
        <v>-4.606308264521342</v>
      </c>
      <c r="CM104" s="18">
        <f t="shared" si="250"/>
        <v>-23.835867815280565</v>
      </c>
      <c r="CN104" s="18">
        <f t="shared" si="250"/>
        <v>-11.943841555931634</v>
      </c>
      <c r="CO104" s="18">
        <f t="shared" si="250"/>
        <v>-9.7976313603919998</v>
      </c>
      <c r="CP104" s="18">
        <f t="shared" si="251"/>
        <v>-11.415439059169408</v>
      </c>
      <c r="CR104" s="18">
        <f t="shared" si="252"/>
        <v>-10.518784901602274</v>
      </c>
      <c r="CS104" s="18">
        <f t="shared" si="253"/>
        <v>0.80585493843778888</v>
      </c>
      <c r="CT104" s="18">
        <f t="shared" si="254"/>
        <v>-7.3783179998990533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3.3595529557179926</v>
      </c>
      <c r="C105" s="18">
        <f t="shared" si="210"/>
        <v>-14.089206434711654</v>
      </c>
      <c r="D105" s="18">
        <f t="shared" si="210"/>
        <v>11.518894473722341</v>
      </c>
      <c r="E105" s="18">
        <f t="shared" si="210"/>
        <v>4.3852850043778036</v>
      </c>
      <c r="F105" s="18">
        <f t="shared" si="211"/>
        <v>5.2746791114399949</v>
      </c>
      <c r="H105" s="18">
        <f t="shared" si="212"/>
        <v>6.7109548589713297</v>
      </c>
      <c r="I105" s="18">
        <f t="shared" si="213"/>
        <v>6.1454976420724838</v>
      </c>
      <c r="J105" s="18">
        <f t="shared" si="214"/>
        <v>9.8555226691291242</v>
      </c>
      <c r="L105" t="str">
        <f t="shared" si="255"/>
        <v>82 Transport and mobile machine drivers and operatives</v>
      </c>
      <c r="M105" s="18">
        <f t="shared" si="215"/>
        <v>4.2319556301711581</v>
      </c>
      <c r="N105" s="18">
        <f t="shared" si="215"/>
        <v>-17.297186948234266</v>
      </c>
      <c r="O105" s="18">
        <f t="shared" si="215"/>
        <v>9.2185146788764669</v>
      </c>
      <c r="P105" s="18">
        <f t="shared" si="215"/>
        <v>3.7281378367764351</v>
      </c>
      <c r="Q105" s="18">
        <f t="shared" si="216"/>
        <v>3.9316839783905655</v>
      </c>
      <c r="S105" s="18">
        <f t="shared" si="217"/>
        <v>5.5268909122525134</v>
      </c>
      <c r="T105" s="18">
        <f t="shared" si="218"/>
        <v>5.4794500012237624</v>
      </c>
      <c r="U105" s="18">
        <f t="shared" si="219"/>
        <v>8.6417712827772775</v>
      </c>
      <c r="W105" t="str">
        <f t="shared" si="256"/>
        <v>82 Transport and mobile machine drivers and operatives</v>
      </c>
      <c r="X105" s="18">
        <f t="shared" si="220"/>
        <v>3.6337022541603314</v>
      </c>
      <c r="Y105" s="18">
        <f t="shared" si="220"/>
        <v>-0.74363971977169374</v>
      </c>
      <c r="Z105" s="18">
        <f t="shared" si="220"/>
        <v>5.2555571363792852</v>
      </c>
      <c r="AA105" s="18">
        <f t="shared" si="220"/>
        <v>3.3873963105560678</v>
      </c>
      <c r="AB105" s="18">
        <f t="shared" si="221"/>
        <v>3.702975785265239</v>
      </c>
      <c r="AD105" s="18">
        <f t="shared" si="222"/>
        <v>4.0064030380171367</v>
      </c>
      <c r="AE105" s="18">
        <f t="shared" si="223"/>
        <v>4.8170383358564273</v>
      </c>
      <c r="AF105" s="18">
        <f t="shared" si="224"/>
        <v>7.1759025027604117</v>
      </c>
      <c r="AH105" t="str">
        <f t="shared" si="257"/>
        <v>82 Transport and mobile machine drivers and operatives</v>
      </c>
      <c r="AI105" s="18">
        <f t="shared" si="225"/>
        <v>3.7413336774092976</v>
      </c>
      <c r="AJ105" s="18">
        <f t="shared" si="225"/>
        <v>-2.0974082354578649</v>
      </c>
      <c r="AK105" s="18">
        <f t="shared" si="225"/>
        <v>4.7986748376056765</v>
      </c>
      <c r="AL105" s="18">
        <f t="shared" si="225"/>
        <v>2.6172480664040876</v>
      </c>
      <c r="AM105" s="18">
        <f t="shared" si="226"/>
        <v>2.9908278136445698</v>
      </c>
      <c r="AO105" s="18">
        <f t="shared" si="227"/>
        <v>3.3392978203185431</v>
      </c>
      <c r="AP105" s="18">
        <f t="shared" si="228"/>
        <v>4.4597698467182312</v>
      </c>
      <c r="AQ105" s="18">
        <f t="shared" si="229"/>
        <v>6.4697016340341085</v>
      </c>
      <c r="AS105" t="str">
        <f t="shared" si="258"/>
        <v>82 Transport and mobile machine drivers and operatives</v>
      </c>
      <c r="AT105" s="18">
        <f t="shared" si="230"/>
        <v>1.9985062701589174</v>
      </c>
      <c r="AU105" s="18">
        <f t="shared" si="230"/>
        <v>-2.8003233948480255</v>
      </c>
      <c r="AV105" s="18">
        <f t="shared" si="230"/>
        <v>4.8258649074478521</v>
      </c>
      <c r="AW105" s="18">
        <f t="shared" si="230"/>
        <v>2.6294970858434574</v>
      </c>
      <c r="AX105" s="18">
        <f t="shared" si="231"/>
        <v>2.9604824041127076</v>
      </c>
      <c r="AZ105" s="18">
        <f t="shared" si="232"/>
        <v>3.3564582114131714</v>
      </c>
      <c r="BA105" s="18">
        <f t="shared" si="233"/>
        <v>4.6485248308833382</v>
      </c>
      <c r="BB105" s="18">
        <f t="shared" si="234"/>
        <v>6.6257963298353539</v>
      </c>
      <c r="BD105" t="str">
        <f t="shared" si="259"/>
        <v>82 Transport and mobile machine drivers and operatives</v>
      </c>
      <c r="BE105" s="18">
        <f t="shared" si="235"/>
        <v>2.3748869824370411</v>
      </c>
      <c r="BF105" s="18">
        <f t="shared" si="235"/>
        <v>-0.61068557481517294</v>
      </c>
      <c r="BG105" s="18">
        <f t="shared" si="235"/>
        <v>0.49575415047040661</v>
      </c>
      <c r="BH105" s="18">
        <f t="shared" si="235"/>
        <v>1.2262053525826655</v>
      </c>
      <c r="BI105" s="18">
        <f t="shared" si="236"/>
        <v>0.88183875908132148</v>
      </c>
      <c r="BK105" s="18">
        <f t="shared" si="237"/>
        <v>0.98213359745740192</v>
      </c>
      <c r="BL105" s="18">
        <f t="shared" si="238"/>
        <v>2.8699912879456058</v>
      </c>
      <c r="BM105" s="18">
        <f t="shared" si="239"/>
        <v>3.5462813071376109</v>
      </c>
      <c r="BO105" t="str">
        <f t="shared" si="260"/>
        <v>82 Transport and mobile machine drivers and operatives</v>
      </c>
      <c r="BP105" s="18">
        <f t="shared" si="240"/>
        <v>0.23311056086929849</v>
      </c>
      <c r="BQ105" s="18">
        <f t="shared" si="240"/>
        <v>-2.2586076393157462</v>
      </c>
      <c r="BR105" s="18">
        <f t="shared" si="240"/>
        <v>-0.52035547076937361</v>
      </c>
      <c r="BS105" s="18">
        <f t="shared" si="240"/>
        <v>-0.9283927097284983</v>
      </c>
      <c r="BT105" s="18">
        <f t="shared" si="241"/>
        <v>-0.88483498828776375</v>
      </c>
      <c r="BV105" s="18">
        <f t="shared" si="242"/>
        <v>-0.79256659798564444</v>
      </c>
      <c r="BW105" s="18">
        <f t="shared" si="243"/>
        <v>2.7388923025078338</v>
      </c>
      <c r="BX105" s="18">
        <f t="shared" si="244"/>
        <v>2.206160441687377</v>
      </c>
      <c r="BZ105" t="str">
        <f t="shared" si="261"/>
        <v>82 Transport and mobile machine drivers and operatives</v>
      </c>
      <c r="CA105" s="18">
        <f t="shared" si="245"/>
        <v>-4.4721660032859711</v>
      </c>
      <c r="CB105" s="18">
        <f t="shared" si="245"/>
        <v>-10.038217132581572</v>
      </c>
      <c r="CC105" s="18">
        <f t="shared" si="245"/>
        <v>-0.59550826831377135</v>
      </c>
      <c r="CD105" s="18">
        <f t="shared" si="245"/>
        <v>-2.8470771330965872</v>
      </c>
      <c r="CE105" s="18">
        <f t="shared" si="246"/>
        <v>-2.6181713467554601</v>
      </c>
      <c r="CG105" s="18">
        <f t="shared" si="247"/>
        <v>-2.1022785806921851</v>
      </c>
      <c r="CH105" s="18">
        <f t="shared" si="248"/>
        <v>2.2968606279059056</v>
      </c>
      <c r="CI105" s="18">
        <f t="shared" si="249"/>
        <v>0.83549980880730512</v>
      </c>
      <c r="CK105" t="str">
        <f t="shared" si="262"/>
        <v>82 Transport and mobile machine drivers and operatives</v>
      </c>
      <c r="CL105" s="18">
        <f t="shared" si="250"/>
        <v>1.8245518626548884</v>
      </c>
      <c r="CM105" s="18">
        <f t="shared" si="250"/>
        <v>-18.514169884084787</v>
      </c>
      <c r="CN105" s="18">
        <f t="shared" si="250"/>
        <v>-3.0637858522718386</v>
      </c>
      <c r="CO105" s="18">
        <f t="shared" si="250"/>
        <v>-7.0830090803077006</v>
      </c>
      <c r="CP105" s="18">
        <f t="shared" si="251"/>
        <v>-6.6145999849292032</v>
      </c>
      <c r="CR105" s="18">
        <f t="shared" si="252"/>
        <v>-5.7621340714006823</v>
      </c>
      <c r="CS105" s="18">
        <f t="shared" si="253"/>
        <v>1.7886153179641484</v>
      </c>
      <c r="CT105" s="18">
        <f t="shared" si="254"/>
        <v>-2.2098655262630995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1.611179320107925</v>
      </c>
      <c r="C106" s="18">
        <f t="shared" si="210"/>
        <v>-20.163430719506547</v>
      </c>
      <c r="D106" s="18">
        <f t="shared" si="210"/>
        <v>48.065512584748248</v>
      </c>
      <c r="E106" s="18">
        <f t="shared" si="210"/>
        <v>9.8113890243918043</v>
      </c>
      <c r="F106" s="18">
        <f t="shared" si="211"/>
        <v>18.184107692832875</v>
      </c>
      <c r="H106" s="18">
        <f t="shared" si="212"/>
        <v>21.315482034588818</v>
      </c>
      <c r="I106" s="18">
        <f t="shared" si="213"/>
        <v>15.618921849025602</v>
      </c>
      <c r="J106" s="18">
        <f t="shared" si="214"/>
        <v>24.248494316514257</v>
      </c>
      <c r="L106" t="str">
        <f t="shared" si="255"/>
        <v>91 Elementary trades and related occupations</v>
      </c>
      <c r="M106" s="18">
        <f t="shared" si="215"/>
        <v>0.24119629197909553</v>
      </c>
      <c r="N106" s="18">
        <f t="shared" si="215"/>
        <v>-32.226603370389128</v>
      </c>
      <c r="O106" s="18">
        <f t="shared" si="215"/>
        <v>25.828380050977295</v>
      </c>
      <c r="P106" s="18">
        <f t="shared" si="215"/>
        <v>7.9670591991346518</v>
      </c>
      <c r="Q106" s="18">
        <f t="shared" si="216"/>
        <v>10.009214220213302</v>
      </c>
      <c r="S106" s="18">
        <f t="shared" si="217"/>
        <v>13.619720510108024</v>
      </c>
      <c r="T106" s="18">
        <f t="shared" si="218"/>
        <v>9.433318919676136</v>
      </c>
      <c r="U106" s="18">
        <f t="shared" si="219"/>
        <v>16.318732447865749</v>
      </c>
      <c r="W106" t="str">
        <f t="shared" si="256"/>
        <v>91 Elementary trades and related occupations</v>
      </c>
      <c r="X106" s="18">
        <f t="shared" si="220"/>
        <v>-1.3105417618169524</v>
      </c>
      <c r="Y106" s="18">
        <f t="shared" si="220"/>
        <v>-15.291880595376428</v>
      </c>
      <c r="Z106" s="18">
        <f t="shared" si="220"/>
        <v>22.322662215915123</v>
      </c>
      <c r="AA106" s="18">
        <f t="shared" si="220"/>
        <v>4.660081872459676</v>
      </c>
      <c r="AB106" s="18">
        <f t="shared" si="221"/>
        <v>8.4437176889058385</v>
      </c>
      <c r="AD106" s="18">
        <f t="shared" si="222"/>
        <v>10.244353477231961</v>
      </c>
      <c r="AE106" s="18">
        <f t="shared" si="223"/>
        <v>7.9934430510149923</v>
      </c>
      <c r="AF106" s="18">
        <f t="shared" si="224"/>
        <v>13.276624171994778</v>
      </c>
      <c r="AH106" t="str">
        <f t="shared" si="257"/>
        <v>91 Elementary trades and related occupations</v>
      </c>
      <c r="AI106" s="18">
        <f t="shared" si="225"/>
        <v>-0.50202309489916219</v>
      </c>
      <c r="AJ106" s="18">
        <f t="shared" si="225"/>
        <v>-17.308268543365656</v>
      </c>
      <c r="AK106" s="18">
        <f t="shared" si="225"/>
        <v>24.387898022807054</v>
      </c>
      <c r="AL106" s="18">
        <f t="shared" si="225"/>
        <v>5.1828801209472308</v>
      </c>
      <c r="AM106" s="18">
        <f t="shared" si="226"/>
        <v>9.1880744506159573</v>
      </c>
      <c r="AO106" s="18">
        <f t="shared" si="227"/>
        <v>11.23020781941606</v>
      </c>
      <c r="AP106" s="18">
        <f t="shared" si="228"/>
        <v>8.7428485309996695</v>
      </c>
      <c r="AQ106" s="18">
        <f t="shared" si="229"/>
        <v>14.327003498652257</v>
      </c>
      <c r="AS106" t="str">
        <f t="shared" si="258"/>
        <v>91 Elementary trades and related occupations</v>
      </c>
      <c r="AT106" s="18">
        <f t="shared" si="230"/>
        <v>-0.74186848471868849</v>
      </c>
      <c r="AU106" s="18">
        <f t="shared" si="230"/>
        <v>-2.9554597297554386</v>
      </c>
      <c r="AV106" s="18">
        <f t="shared" si="230"/>
        <v>21.523447771863768</v>
      </c>
      <c r="AW106" s="18">
        <f t="shared" si="230"/>
        <v>4.276327502705346</v>
      </c>
      <c r="AX106" s="18">
        <f t="shared" si="231"/>
        <v>8.8950276694388606</v>
      </c>
      <c r="AZ106" s="18">
        <f t="shared" si="232"/>
        <v>9.7346659104461395</v>
      </c>
      <c r="BA106" s="18">
        <f t="shared" si="233"/>
        <v>7.2102945664551221</v>
      </c>
      <c r="BB106" s="18">
        <f t="shared" si="234"/>
        <v>12.523487706757507</v>
      </c>
      <c r="BD106" t="str">
        <f t="shared" si="259"/>
        <v>91 Elementary trades and related occupations</v>
      </c>
      <c r="BE106" s="18">
        <f t="shared" si="235"/>
        <v>-2.728266898632703</v>
      </c>
      <c r="BF106" s="18">
        <f t="shared" si="235"/>
        <v>1.5867681125917965</v>
      </c>
      <c r="BG106" s="18">
        <f t="shared" si="235"/>
        <v>14.717493663285918</v>
      </c>
      <c r="BH106" s="18">
        <f t="shared" si="235"/>
        <v>3.9590660967605107</v>
      </c>
      <c r="BI106" s="18">
        <f t="shared" si="236"/>
        <v>7.0534253958925319</v>
      </c>
      <c r="BK106" s="18">
        <f t="shared" si="237"/>
        <v>7.4281580936771618</v>
      </c>
      <c r="BL106" s="18">
        <f t="shared" si="238"/>
        <v>5.0650043894336472</v>
      </c>
      <c r="BM106" s="18">
        <f t="shared" si="239"/>
        <v>9.7329214765555569</v>
      </c>
      <c r="BO106" t="str">
        <f t="shared" si="260"/>
        <v>91 Elementary trades and related occupations</v>
      </c>
      <c r="BP106" s="18">
        <f t="shared" si="240"/>
        <v>-3.9312613458393875</v>
      </c>
      <c r="BQ106" s="18">
        <f t="shared" si="240"/>
        <v>0.23563017300123335</v>
      </c>
      <c r="BR106" s="18">
        <f t="shared" si="240"/>
        <v>10.335179665168326</v>
      </c>
      <c r="BS106" s="18">
        <f t="shared" si="240"/>
        <v>0.48446178916787819</v>
      </c>
      <c r="BT106" s="18">
        <f t="shared" si="241"/>
        <v>3.4484121660774081</v>
      </c>
      <c r="BV106" s="18">
        <f t="shared" si="242"/>
        <v>3.6662230823300224</v>
      </c>
      <c r="BW106" s="18">
        <f t="shared" si="243"/>
        <v>3.6001935091177995</v>
      </c>
      <c r="BX106" s="18">
        <f t="shared" si="244"/>
        <v>6.0571326148695537</v>
      </c>
      <c r="BZ106" t="str">
        <f t="shared" si="261"/>
        <v>91 Elementary trades and related occupations</v>
      </c>
      <c r="CA106" s="18">
        <f t="shared" si="245"/>
        <v>-3.838329875365365</v>
      </c>
      <c r="CB106" s="18">
        <f t="shared" si="245"/>
        <v>-12.098158875202714</v>
      </c>
      <c r="CC106" s="18">
        <f t="shared" si="245"/>
        <v>11.370172679857582</v>
      </c>
      <c r="CD106" s="18">
        <f t="shared" si="245"/>
        <v>-1.2437004508971783</v>
      </c>
      <c r="CE106" s="18">
        <f t="shared" si="246"/>
        <v>1.7930570970636772</v>
      </c>
      <c r="CG106" s="18">
        <f t="shared" si="247"/>
        <v>2.7936222166628832</v>
      </c>
      <c r="CH106" s="18">
        <f t="shared" si="248"/>
        <v>3.3684886275868076</v>
      </c>
      <c r="CI106" s="18">
        <f t="shared" si="249"/>
        <v>5.253476240020527</v>
      </c>
      <c r="CK106" t="str">
        <f t="shared" si="262"/>
        <v>91 Elementary trades and related occupations</v>
      </c>
      <c r="CL106" s="18">
        <f t="shared" si="250"/>
        <v>-3.46533228210546</v>
      </c>
      <c r="CM106" s="18">
        <f t="shared" si="250"/>
        <v>-20.043596122820439</v>
      </c>
      <c r="CN106" s="18">
        <f t="shared" si="250"/>
        <v>9.521905182997914</v>
      </c>
      <c r="CO106" s="18">
        <f t="shared" si="250"/>
        <v>-4.6240656690163302</v>
      </c>
      <c r="CP106" s="18">
        <f t="shared" si="251"/>
        <v>-1.5033088908631309</v>
      </c>
      <c r="CR106" s="18">
        <f t="shared" si="252"/>
        <v>-0.12436957958451567</v>
      </c>
      <c r="CS106" s="18">
        <f t="shared" si="253"/>
        <v>2.6513738063906001</v>
      </c>
      <c r="CT106" s="18">
        <f t="shared" si="254"/>
        <v>2.5653982736029812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5.1257521373066384</v>
      </c>
      <c r="C107" s="18">
        <f t="shared" si="210"/>
        <v>-17.509211154008074</v>
      </c>
      <c r="D107" s="18">
        <f t="shared" si="210"/>
        <v>7.5888918337110312</v>
      </c>
      <c r="E107" s="18">
        <f t="shared" si="210"/>
        <v>3.5349580053285479</v>
      </c>
      <c r="F107" s="18">
        <f t="shared" si="211"/>
        <v>3.3075463008682471</v>
      </c>
      <c r="H107" s="18">
        <f t="shared" si="212"/>
        <v>4.8690062384210808</v>
      </c>
      <c r="I107" s="18">
        <f t="shared" si="213"/>
        <v>4.7225211242623244</v>
      </c>
      <c r="J107" s="18">
        <f t="shared" si="214"/>
        <v>7.6902107818716869</v>
      </c>
      <c r="L107" t="str">
        <f t="shared" ref="L107" si="263">A107</f>
        <v>92 Elementary administration and service occupations</v>
      </c>
      <c r="M107" s="18">
        <f t="shared" si="215"/>
        <v>3.4654303338396364</v>
      </c>
      <c r="N107" s="18">
        <f t="shared" si="215"/>
        <v>-16.890666787069286</v>
      </c>
      <c r="O107" s="18">
        <f t="shared" si="215"/>
        <v>8.0558866242600011</v>
      </c>
      <c r="P107" s="18">
        <f t="shared" si="215"/>
        <v>3.3493553770132856</v>
      </c>
      <c r="Q107" s="18">
        <f t="shared" si="216"/>
        <v>3.3797802576876812</v>
      </c>
      <c r="S107" s="18">
        <f t="shared" si="217"/>
        <v>4.894968888480089</v>
      </c>
      <c r="T107" s="18">
        <f t="shared" si="218"/>
        <v>4.7032237557321555</v>
      </c>
      <c r="U107" s="18">
        <f t="shared" si="219"/>
        <v>7.6951113179308583</v>
      </c>
      <c r="W107" t="str">
        <f t="shared" ref="W107" si="264">A107</f>
        <v>92 Elementary administration and service occupations</v>
      </c>
      <c r="X107" s="18">
        <f t="shared" si="220"/>
        <v>2.7749759697625942</v>
      </c>
      <c r="Y107" s="18">
        <f t="shared" si="220"/>
        <v>-7.6693860177172501</v>
      </c>
      <c r="Z107" s="18">
        <f t="shared" si="220"/>
        <v>2.7639605549779178</v>
      </c>
      <c r="AA107" s="18">
        <f t="shared" si="220"/>
        <v>1.8244292437098242</v>
      </c>
      <c r="AB107" s="18">
        <f t="shared" si="221"/>
        <v>1.4943481229894751</v>
      </c>
      <c r="AD107" s="18">
        <f t="shared" si="222"/>
        <v>2.1366480292712042</v>
      </c>
      <c r="AE107" s="18">
        <f t="shared" si="223"/>
        <v>3.8904225851315033</v>
      </c>
      <c r="AF107" s="18">
        <f t="shared" si="224"/>
        <v>5.2220456485914113</v>
      </c>
      <c r="AH107" t="str">
        <f t="shared" ref="AH107" si="265">L107</f>
        <v>92 Elementary administration and service occupations</v>
      </c>
      <c r="AI107" s="18">
        <f t="shared" si="225"/>
        <v>3.0781236032351611</v>
      </c>
      <c r="AJ107" s="18">
        <f t="shared" si="225"/>
        <v>-6.2474148145303277</v>
      </c>
      <c r="AK107" s="18">
        <f t="shared" si="225"/>
        <v>2.4221963915789679</v>
      </c>
      <c r="AL107" s="18">
        <f t="shared" si="225"/>
        <v>2.1630043009937427</v>
      </c>
      <c r="AM107" s="18">
        <f t="shared" si="226"/>
        <v>1.6964140932874017</v>
      </c>
      <c r="AO107" s="18">
        <f t="shared" si="227"/>
        <v>2.2493287026779996</v>
      </c>
      <c r="AP107" s="18">
        <f t="shared" si="228"/>
        <v>3.7909567104859931</v>
      </c>
      <c r="AQ107" s="18">
        <f t="shared" si="229"/>
        <v>5.2142360623919748</v>
      </c>
      <c r="AS107" t="str">
        <f t="shared" ref="AS107" si="266">W107</f>
        <v>92 Elementary administration and service occupations</v>
      </c>
      <c r="AT107" s="18">
        <f t="shared" si="230"/>
        <v>1.5206946465624371</v>
      </c>
      <c r="AU107" s="18">
        <f t="shared" si="230"/>
        <v>-5.4630141663562277</v>
      </c>
      <c r="AV107" s="18">
        <f t="shared" si="230"/>
        <v>1.1948910175533678</v>
      </c>
      <c r="AW107" s="18">
        <f t="shared" si="230"/>
        <v>1.68541490172196</v>
      </c>
      <c r="AX107" s="18">
        <f t="shared" si="231"/>
        <v>1.0703648691386958</v>
      </c>
      <c r="AZ107" s="18">
        <f t="shared" si="232"/>
        <v>1.5216433161622467</v>
      </c>
      <c r="BA107" s="18">
        <f t="shared" si="233"/>
        <v>3.5058969663482875</v>
      </c>
      <c r="BB107" s="18">
        <f t="shared" si="234"/>
        <v>4.4846334835846102</v>
      </c>
      <c r="BD107" t="str">
        <f t="shared" ref="BD107" si="267">AH107</f>
        <v>92 Elementary administration and service occupations</v>
      </c>
      <c r="BE107" s="18">
        <f t="shared" si="235"/>
        <v>-1.008558903946577</v>
      </c>
      <c r="BF107" s="18">
        <f t="shared" si="235"/>
        <v>-0.61859589716185548</v>
      </c>
      <c r="BG107" s="18">
        <f t="shared" si="235"/>
        <v>-3.4204231422993003</v>
      </c>
      <c r="BH107" s="18">
        <f t="shared" si="235"/>
        <v>5.492116353971177E-2</v>
      </c>
      <c r="BI107" s="18">
        <f t="shared" si="236"/>
        <v>-1.0861149419135296</v>
      </c>
      <c r="BK107" s="18">
        <f t="shared" si="237"/>
        <v>-1.1172045645648443</v>
      </c>
      <c r="BL107" s="18">
        <f t="shared" si="238"/>
        <v>2.2843143539686084</v>
      </c>
      <c r="BM107" s="18">
        <f t="shared" si="239"/>
        <v>1.4887919205301303</v>
      </c>
      <c r="BO107" t="str">
        <f t="shared" ref="BO107" si="268">AS107</f>
        <v>92 Elementary administration and service occupations</v>
      </c>
      <c r="BP107" s="18">
        <f t="shared" si="240"/>
        <v>-0.62654674929323306</v>
      </c>
      <c r="BQ107" s="18">
        <f t="shared" si="240"/>
        <v>0.92872588660617428</v>
      </c>
      <c r="BR107" s="18">
        <f t="shared" si="240"/>
        <v>-4.0122122686799049</v>
      </c>
      <c r="BS107" s="18">
        <f t="shared" si="240"/>
        <v>-2.0548536611750823</v>
      </c>
      <c r="BT107" s="18">
        <f t="shared" si="241"/>
        <v>-2.4880719500509962</v>
      </c>
      <c r="BV107" s="18">
        <f t="shared" si="242"/>
        <v>-2.711701693137647</v>
      </c>
      <c r="BW107" s="18">
        <f t="shared" si="243"/>
        <v>2.0868430629867207</v>
      </c>
      <c r="BX107" s="18">
        <f t="shared" si="244"/>
        <v>0.16629822363878333</v>
      </c>
      <c r="BZ107" t="str">
        <f t="shared" ref="BZ107" si="269">BD107</f>
        <v>92 Elementary administration and service occupations</v>
      </c>
      <c r="CA107" s="18">
        <f t="shared" si="245"/>
        <v>-1.4564664833871754</v>
      </c>
      <c r="CB107" s="18">
        <f t="shared" si="245"/>
        <v>-12.999440555137976</v>
      </c>
      <c r="CC107" s="18">
        <f t="shared" si="245"/>
        <v>-2.7651539015865478</v>
      </c>
      <c r="CD107" s="18">
        <f t="shared" si="245"/>
        <v>-3.5443228147734374</v>
      </c>
      <c r="CE107" s="18">
        <f t="shared" si="246"/>
        <v>-3.9230179089169925</v>
      </c>
      <c r="CG107" s="18">
        <f t="shared" si="247"/>
        <v>-3.2852960693427691</v>
      </c>
      <c r="CH107" s="18">
        <f t="shared" si="248"/>
        <v>1.7790690430914413</v>
      </c>
      <c r="CI107" s="18">
        <f t="shared" si="249"/>
        <v>-0.6363856235873433</v>
      </c>
      <c r="CK107" t="str">
        <f t="shared" ref="CK107" si="270">BO107</f>
        <v>92 Elementary administration and service occupations</v>
      </c>
      <c r="CL107" s="18">
        <f t="shared" si="250"/>
        <v>-5.2489205849623799</v>
      </c>
      <c r="CM107" s="18">
        <f t="shared" si="250"/>
        <v>-27.541380871547105</v>
      </c>
      <c r="CN107" s="18">
        <f t="shared" si="250"/>
        <v>-10.271180268509051</v>
      </c>
      <c r="CO107" s="18">
        <f t="shared" si="250"/>
        <v>-6.3391916258176746</v>
      </c>
      <c r="CP107" s="18">
        <f t="shared" si="251"/>
        <v>-9.0567327008435949</v>
      </c>
      <c r="CR107" s="18">
        <f t="shared" si="252"/>
        <v>-7.6686356714205095</v>
      </c>
      <c r="CS107" s="18">
        <f t="shared" si="253"/>
        <v>0.98057134021598547</v>
      </c>
      <c r="CT107" s="18">
        <f t="shared" si="254"/>
        <v>-5.0481038516840826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5.315484113759239</v>
      </c>
      <c r="C109" s="26">
        <f>IF(AND(D$6-C$6 &lt;&gt; 0,C35&lt;&gt;0,D35&lt;&gt;0),(EXP(LN(D35/C35)/(D$6-C$6))-1)*100,0)</f>
        <v>-3.8924775627702579</v>
      </c>
      <c r="D109" s="26">
        <f>IF(AND(E$6-D$6 &lt;&gt; 0,D35&lt;&gt;0,E35&lt;&gt;0),(EXP(LN(E35/D35)/(E$6-D$6))-1)*100,0)</f>
        <v>6.2851442075662067</v>
      </c>
      <c r="E109" s="26">
        <f>IF(AND(F$6-E$6 &lt;&gt; 0,E35&lt;&gt;0,F35&lt;&gt;0),(EXP(LN(F35/E35)/(F$6-E$6))-1)*100,0)</f>
        <v>3.0303283320540331</v>
      </c>
      <c r="F109" s="26">
        <f>IF(AND(F$6-C$6 &lt;&gt; 0,C35&lt;&gt;0,F35&lt;&gt;0),(EXP(LN(F35/C35)/(F$6-C$6))-1)*100,0)</f>
        <v>3.5853149033435283</v>
      </c>
      <c r="H109" s="26">
        <f t="shared" ref="H109" si="271">IF($F$6-$D$6 &lt;&gt; 0,(EXP(LN(1+(H72/100))/($F$6-$D$6))-1)*100,0)</f>
        <v>4.1040386270557505</v>
      </c>
      <c r="I109" s="26">
        <f t="shared" ref="I109" si="272">IF(D35&gt;0,((1+(I35/D35))^(1/($F$6-$D$6))-1)*100,0)</f>
        <v>3.849985244953813</v>
      </c>
      <c r="J109" s="26">
        <f t="shared" ref="J109" si="273">IF($F$6-$D$6 &lt;&gt; 0,(EXP(LN(1+(J72/100))/($F$6-$D$6))-1)*100,0)</f>
        <v>6.5514081969243243</v>
      </c>
      <c r="L109" s="24" t="str">
        <f>L35</f>
        <v>All occupations</v>
      </c>
      <c r="M109" s="26">
        <f>IF(AND(N$6-M$6 &lt;&gt; 0,M35&lt;&gt;0,N35&lt;&gt;0),(EXP(LN(N35/M35)/(N$6-M$6))-1)*100,0)</f>
        <v>6.1845942496904227</v>
      </c>
      <c r="N109" s="26">
        <f>IF(AND(O$6-N$6 &lt;&gt; 0,N35&lt;&gt;0,O35&lt;&gt;0),(EXP(LN(O35/N35)/(O$6-N$6))-1)*100,0)</f>
        <v>-4.0053488393798737</v>
      </c>
      <c r="O109" s="26">
        <f>IF(AND(P$6-O$6 &lt;&gt; 0,O35&lt;&gt;0,P35&lt;&gt;0),(EXP(LN(P35/O35)/(P$6-O$6))-1)*100,0)</f>
        <v>6.5143039106227985</v>
      </c>
      <c r="P109" s="26">
        <f>IF(AND(Q$6-P$6 &lt;&gt; 0,P35&lt;&gt;0,Q35&lt;&gt;0),(EXP(LN(Q35/P35)/(Q$6-P$6))-1)*100,0)</f>
        <v>3.1114135306421487</v>
      </c>
      <c r="Q109" s="26">
        <f>IF(AND(Q$6-N$6 &lt;&gt; 0,N35&lt;&gt;0,Q35&lt;&gt;0),(EXP(LN(Q35/N35)/(Q$6-N$6))-1)*100,0)</f>
        <v>3.6984181901655644</v>
      </c>
      <c r="S109" s="26">
        <f t="shared" ref="S109" si="274">IF($F$6-$D$6 &lt;&gt; 0,(EXP(LN(1+(S72/100))/($F$6-$D$6))-1)*100,0)</f>
        <v>4.2334561394214543</v>
      </c>
      <c r="T109" s="26">
        <f t="shared" ref="T109" si="275">IF(O35&gt;0,((1+(T35/O35))^(1/($F$6-$D$6))-1)*100,0)</f>
        <v>4.0518276744769821</v>
      </c>
      <c r="U109" s="26">
        <f t="shared" ref="U109" si="276">IF($F$6-$D$6 &lt;&gt; 0,(EXP(LN(1+(U72/100))/($F$6-$D$6))-1)*100,0)</f>
        <v>6.7849091184156274</v>
      </c>
      <c r="W109" s="24" t="str">
        <f>W35</f>
        <v>All occupations</v>
      </c>
      <c r="X109" s="26">
        <f>IF(AND(Y$6-X$6 &lt;&gt; 0,X35&lt;&gt;0,Y35&lt;&gt;0),(EXP(LN(Y35/X35)/(Y$6-X$6))-1)*100,0)</f>
        <v>3.1759041036602209</v>
      </c>
      <c r="Y109" s="26">
        <f>IF(AND(Z$6-Y$6 &lt;&gt; 0,Y35&lt;&gt;0,Z35&lt;&gt;0),(EXP(LN(Z35/Y35)/(Z$6-Y$6))-1)*100,0)</f>
        <v>2.9128113519497845</v>
      </c>
      <c r="Z109" s="26">
        <f>IF(AND(AA$6-Z$6 &lt;&gt; 0,Z35&lt;&gt;0,AA35&lt;&gt;0),(EXP(LN(AA35/Z35)/(AA$6-Z$6))-1)*100,0)</f>
        <v>2.2677693187462156</v>
      </c>
      <c r="AA109" s="26">
        <f>IF(AND(AB$6-AA$6 &lt;&gt; 0,AA35&lt;&gt;0,AB35&lt;&gt;0),(EXP(LN(AB35/AA35)/(AB$6-AA$6))-1)*100,0)</f>
        <v>1.5465241943765085</v>
      </c>
      <c r="AB109" s="26">
        <f>IF(AND(AB$6-Y$6 &lt;&gt; 0,Y35&lt;&gt;0,AB35&lt;&gt;0),(EXP(LN(AB35/Y35)/(AB$6-Y$6))-1)*100,0)</f>
        <v>1.8564120975067988</v>
      </c>
      <c r="AD109" s="26">
        <f t="shared" ref="AD109" si="277">IF($F$6-$D$6 &lt;&gt; 0,(EXP(LN(1+(AD72/100))/($F$6-$D$6))-1)*100,0)</f>
        <v>1.786372279979842</v>
      </c>
      <c r="AE109" s="26">
        <f t="shared" ref="AE109" si="278">IF(Z35&gt;0,((1+(AE35/Z35))^(1/($F$6-$D$6))-1)*100,0)</f>
        <v>3.354472016238863</v>
      </c>
      <c r="AF109" s="26">
        <f t="shared" ref="AF109" si="279">IF($F$6-$D$6 &lt;&gt; 0,(EXP(LN(1+(AF72/100))/($F$6-$D$6))-1)*100,0)</f>
        <v>4.5333256943772104</v>
      </c>
      <c r="AH109" s="24" t="str">
        <f>AH35</f>
        <v>All occupations</v>
      </c>
      <c r="AI109" s="26">
        <f>IF(AND(AJ$6-AI$6 &lt;&gt; 0,AI35&lt;&gt;0,AJ35&lt;&gt;0),(EXP(LN(AJ35/AI35)/(AJ$6-AI$6))-1)*100,0)</f>
        <v>0.24365064322979801</v>
      </c>
      <c r="AJ109" s="26">
        <f>IF(AND(AK$6-AJ$6 &lt;&gt; 0,AJ35&lt;&gt;0,AK35&lt;&gt;0),(EXP(LN(AK35/AJ35)/(AK$6-AJ$6))-1)*100,0)</f>
        <v>-1.7878746554521152</v>
      </c>
      <c r="AK109" s="26">
        <f>IF(AND(AL$6-AK$6 &lt;&gt; 0,AK35&lt;&gt;0,AL35&lt;&gt;0),(EXP(LN(AL35/AK35)/(AL$6-AK$6))-1)*100,0)</f>
        <v>1.0045901644897937</v>
      </c>
      <c r="AL109" s="26">
        <f>IF(AND(AM$6-AL$6 &lt;&gt; 0,AL35&lt;&gt;0,AM35&lt;&gt;0),(EXP(LN(AM35/AL35)/(AM$6-AL$6))-1)*100,0)</f>
        <v>0.99338813615139632</v>
      </c>
      <c r="AM109" s="26">
        <f>IF(AND(AM$6-AJ$6 &lt;&gt; 0,AJ35&lt;&gt;0,AM35&lt;&gt;0),(EXP(LN(AM35/AJ35)/(AM$6-AJ$6))-1)*100,0)</f>
        <v>0.8207689267474283</v>
      </c>
      <c r="AO109" s="26">
        <f t="shared" ref="AO109" si="280">IF($F$6-$D$6 &lt;&gt; 0,(EXP(LN(1+(AO72/100))/($F$6-$D$6))-1)*100,0)</f>
        <v>0.99712200754922264</v>
      </c>
      <c r="AP109" s="26">
        <f t="shared" ref="AP109" si="281">IF(AK35&gt;0,((1+(AP35/AK35))^(1/($F$6-$D$6))-1)*100,0)</f>
        <v>3.1192124533397703</v>
      </c>
      <c r="AQ109" s="26">
        <f t="shared" ref="AQ109" si="282">IF($F$6-$D$6 &lt;&gt; 0,(EXP(LN(1+(AQ72/100))/($F$6-$D$6))-1)*100,0)</f>
        <v>3.7842489929184486</v>
      </c>
      <c r="AS109" s="24" t="str">
        <f>AS35</f>
        <v>All occupations</v>
      </c>
      <c r="AT109" s="26">
        <f>IF(AND(AU$6-AT$6 &lt;&gt; 0,AT35&lt;&gt;0,AU35&lt;&gt;0),(EXP(LN(AU35/AT35)/(AU$6-AT$6))-1)*100,0)</f>
        <v>2.1604239136131298</v>
      </c>
      <c r="AU109" s="26">
        <f>IF(AND(AV$6-AU$6 &lt;&gt; 0,AU35&lt;&gt;0,AV35&lt;&gt;0),(EXP(LN(AV35/AU35)/(AV$6-AU$6))-1)*100,0)</f>
        <v>1.0359373735139954</v>
      </c>
      <c r="AV109" s="26">
        <f>IF(AND(AW$6-AV$6 &lt;&gt; 0,AV35&lt;&gt;0,AW35&lt;&gt;0),(EXP(LN(AW35/AV35)/(AW$6-AV$6))-1)*100,0)</f>
        <v>2.0831807088246057</v>
      </c>
      <c r="AW109" s="26">
        <f>IF(AND(AX$6-AW$6 &lt;&gt; 0,AW35&lt;&gt;0,AX35&lt;&gt;0),(EXP(LN(AX35/AW35)/(AX$6-AW$6))-1)*100,0)</f>
        <v>1.5137159259940081</v>
      </c>
      <c r="AX109" s="26">
        <f>IF(AND(AX$6-AU$6 &lt;&gt; 0,AU35&lt;&gt;0,AX35&lt;&gt;0),(EXP(LN(AX35/AU35)/(AX$6-AU$6))-1)*100,0)</f>
        <v>1.6613519826396139</v>
      </c>
      <c r="AZ109" s="26">
        <f t="shared" ref="AZ109" si="283">IF($F$6-$D$6 &lt;&gt; 0,(EXP(LN(1+(AZ72/100))/($F$6-$D$6))-1)*100,0)</f>
        <v>1.7031836729069605</v>
      </c>
      <c r="BA109" s="26">
        <f t="shared" ref="BA109" si="284">IF(AV35&gt;0,((1+(BA35/AV35))^(1/($F$6-$D$6))-1)*100,0)</f>
        <v>3.2147602349073878</v>
      </c>
      <c r="BB109" s="26">
        <f t="shared" ref="BB109" si="285">IF($F$6-$D$6 &lt;&gt; 0,(EXP(LN(1+(BB72/100))/($F$6-$D$6))-1)*100,0)</f>
        <v>4.3561882397683105</v>
      </c>
      <c r="BD109" s="24" t="str">
        <f>BD35</f>
        <v>All occupations</v>
      </c>
      <c r="BE109" s="26">
        <f>IF(AND(BF$6-BE$6 &lt;&gt; 0,BE35&lt;&gt;0,BF35&lt;&gt;0),(EXP(LN(BF35/BE35)/(BF$6-BE$6))-1)*100,0)</f>
        <v>1.3473647704482783</v>
      </c>
      <c r="BF109" s="26">
        <f>IF(AND(BG$6-BF$6 &lt;&gt; 0,BF35&lt;&gt;0,BG35&lt;&gt;0),(EXP(LN(BG35/BF35)/(BG$6-BF$6))-1)*100,0)</f>
        <v>7.9487168291053845</v>
      </c>
      <c r="BG109" s="26">
        <f>IF(AND(BH$6-BG$6 &lt;&gt; 0,BG35&lt;&gt;0,BH35&lt;&gt;0),(EXP(LN(BH35/BG35)/(BH$6-BG$6))-1)*100,0)</f>
        <v>-0.60206273138457833</v>
      </c>
      <c r="BH109" s="26">
        <f>IF(AND(BI$6-BH$6 &lt;&gt; 0,BH35&lt;&gt;0,BI35&lt;&gt;0),(EXP(LN(BI35/BH35)/(BI$6-BH$6))-1)*100,0)</f>
        <v>0.68807479703969499</v>
      </c>
      <c r="BI109" s="26">
        <f>IF(AND(BI$6-BF$6 &lt;&gt; 0,BF35&lt;&gt;0,BI35&lt;&gt;0),(EXP(LN(BI35/BF35)/(BI$6-BF$6))-1)*100,0)</f>
        <v>0.72048181382955434</v>
      </c>
      <c r="BK109" s="26">
        <f t="shared" ref="BK109" si="286">IF($F$6-$D$6 &lt;&gt; 0,(EXP(LN(1+(BK72/100))/($F$6-$D$6))-1)*100,0)</f>
        <v>0.25617901061369963</v>
      </c>
      <c r="BL109" s="26">
        <f t="shared" ref="BL109" si="287">IF(BG35&gt;0,((1+(BL35/BG35))^(1/($F$6-$D$6))-1)*100,0)</f>
        <v>2.4979639475882998</v>
      </c>
      <c r="BM109" s="26">
        <f t="shared" ref="BM109" si="288">IF($F$6-$D$6 &lt;&gt; 0,(EXP(LN(1+(BM72/100))/($F$6-$D$6))-1)*100,0)</f>
        <v>2.6803191559060524</v>
      </c>
      <c r="BO109" s="24" t="str">
        <f>BO35</f>
        <v>All occupations</v>
      </c>
      <c r="BP109" s="26">
        <f>IF(AND(BQ$6-BP$6 &lt;&gt; 0,BP35&lt;&gt;0,BQ35&lt;&gt;0),(EXP(LN(BQ35/BP35)/(BQ$6-BP$6))-1)*100,0)</f>
        <v>-0.74564882110605968</v>
      </c>
      <c r="BQ109" s="26">
        <f>IF(AND(BR$6-BQ$6 &lt;&gt; 0,BQ35&lt;&gt;0,BR35&lt;&gt;0),(EXP(LN(BR35/BQ35)/(BR$6-BQ$6))-1)*100,0)</f>
        <v>8.1448870821887009</v>
      </c>
      <c r="BR109" s="26">
        <f>IF(AND(BS$6-BR$6 &lt;&gt; 0,BR35&lt;&gt;0,BS35&lt;&gt;0),(EXP(LN(BS35/BR35)/(BS$6-BR$6))-1)*100,0)</f>
        <v>-2.8266504765552258</v>
      </c>
      <c r="BS109" s="26">
        <f>IF(AND(BT$6-BS$6 &lt;&gt; 0,BS35&lt;&gt;0,BT35&lt;&gt;0),(EXP(LN(BT35/BS35)/(BT$6-BS$6))-1)*100,0)</f>
        <v>-2.2143003054229005</v>
      </c>
      <c r="BT109" s="26">
        <f>IF(AND(BT$6-BQ$6 &lt;&gt; 0,BQ35&lt;&gt;0,BT35&lt;&gt;0),(EXP(LN(BT35/BQ35)/(BT$6-BQ$6))-1)*100,0)</f>
        <v>-1.7899440875307926</v>
      </c>
      <c r="BV109" s="26">
        <f t="shared" ref="BV109" si="289">IF($F$6-$D$6 &lt;&gt; 0,(EXP(LN(1+(BV72/100))/($F$6-$D$6))-1)*100,0)</f>
        <v>-2.4188445884999465</v>
      </c>
      <c r="BW109" s="26">
        <f t="shared" ref="BW109" si="290">IF(BR35&gt;0,((1+(BW35/BR35))^(1/($F$6-$D$6))-1)*100,0)</f>
        <v>2.1154016052324698</v>
      </c>
      <c r="BX109" s="26">
        <f t="shared" ref="BX109" si="291">IF($F$6-$D$6 &lt;&gt; 0,(EXP(LN(1+(BX72/100))/($F$6-$D$6))-1)*100,0)</f>
        <v>0.3986890376417529</v>
      </c>
      <c r="BZ109" s="24" t="str">
        <f>BZ35</f>
        <v>All occupations</v>
      </c>
      <c r="CA109" s="26">
        <f>IF(AND(CB$6-CA$6 &lt;&gt; 0,CA35&lt;&gt;0,CB35&lt;&gt;0),(EXP(LN(CB35/CA35)/(CB$6-CA$6))-1)*100,0)</f>
        <v>-2.1426269053898439</v>
      </c>
      <c r="CB109" s="26">
        <f>IF(AND(CC$6-CB$6 &lt;&gt; 0,CB35&lt;&gt;0,CC35&lt;&gt;0),(EXP(LN(CC35/CB35)/(CC$6-CB$6))-1)*100,0)</f>
        <v>-9.0235695587125733</v>
      </c>
      <c r="CC109" s="26">
        <f>IF(AND(CD$6-CC$6 &lt;&gt; 0,CC35&lt;&gt;0,CD35&lt;&gt;0),(EXP(LN(CD35/CC35)/(CD$6-CC$6))-1)*100,0)</f>
        <v>-2.1319386456529754</v>
      </c>
      <c r="CD109" s="26">
        <f>IF(AND(CE$6-CD$6 &lt;&gt; 0,CD35&lt;&gt;0,CE35&lt;&gt;0),(EXP(LN(CE35/CD35)/(CE$6-CD$6))-1)*100,0)</f>
        <v>-4.0015553202827352</v>
      </c>
      <c r="CE109" s="26">
        <f>IF(AND(CE$6-CB$6 &lt;&gt; 0,CB35&lt;&gt;0,CE35&lt;&gt;0),(EXP(LN(CE35/CB35)/(CE$6-CB$6))-1)*100,0)</f>
        <v>-3.7449582249030056</v>
      </c>
      <c r="CG109" s="26">
        <f t="shared" ref="CG109" si="292">IF($F$6-$D$6 &lt;&gt; 0,(EXP(LN(1+(CG72/100))/($F$6-$D$6))-1)*100,0)</f>
        <v>-3.3823522929920413</v>
      </c>
      <c r="CH109" s="26">
        <f t="shared" ref="CH109" si="293">IF(CC35&gt;0,((1+(CH35/CC35))^(1/($F$6-$D$6))-1)*100,0)</f>
        <v>1.7724084812369423</v>
      </c>
      <c r="CI109" s="26">
        <f t="shared" ref="CI109" si="294">IF($F$6-$D$6 &lt;&gt; 0,(EXP(LN(1+(CI72/100))/($F$6-$D$6))-1)*100,0)</f>
        <v>-0.71212871273365064</v>
      </c>
      <c r="CK109" s="24" t="str">
        <f>CK35</f>
        <v>All occupations</v>
      </c>
      <c r="CL109" s="26">
        <f>IF(AND(CM$6-CL$6 &lt;&gt; 0,CL35&lt;&gt;0,CM35&lt;&gt;0),(EXP(LN(CM35/CL35)/(CM$6-CL$6))-1)*100,0)</f>
        <v>-1.3389787419042176</v>
      </c>
      <c r="CM109" s="26">
        <f>IF(AND(CN$6-CM$6 &lt;&gt; 0,CM35&lt;&gt;0,CN35&lt;&gt;0),(EXP(LN(CN35/CM35)/(CN$6-CM$6))-1)*100,0)</f>
        <v>-21.006952617687457</v>
      </c>
      <c r="CN109" s="26">
        <f>IF(AND(CO$6-CN$6 &lt;&gt; 0,CN35&lt;&gt;0,CO35&lt;&gt;0),(EXP(LN(CO35/CN35)/(CO$6-CN$6))-1)*100,0)</f>
        <v>-4.229900915046592</v>
      </c>
      <c r="CO109" s="26">
        <f>IF(AND(CP$6-CO$6 &lt;&gt; 0,CO35&lt;&gt;0,CP35&lt;&gt;0),(EXP(LN(CP35/CO35)/(CP$6-CO$6))-1)*100,0)</f>
        <v>-4.8102046260541602</v>
      </c>
      <c r="CP109" s="26">
        <f>IF(AND(CP$6-CM$6 &lt;&gt; 0,CM35&lt;&gt;0,CP35&lt;&gt;0),(EXP(LN(CP35/CM35)/(CP$6-CM$6))-1)*100,0)</f>
        <v>-5.734526082761171</v>
      </c>
      <c r="CR109" s="26">
        <f t="shared" ref="CR109" si="295">IF($F$6-$D$6 &lt;&gt; 0,(EXP(LN(1+(CR72/100))/($F$6-$D$6))-1)*100,0)</f>
        <v>-4.6171618069672737</v>
      </c>
      <c r="CS109" s="26">
        <f t="shared" ref="CS109" si="296">IF(CN35&gt;0,((1+(CS35/CN35))^(1/($F$6-$D$6))-1)*100,0)</f>
        <v>1.4914129537633158</v>
      </c>
      <c r="CT109" s="26">
        <f t="shared" ref="CT109" si="297">IF($F$6-$D$6 &lt;&gt; 0,(EXP(LN(1+(CT72/100))/($F$6-$D$6))-1)*100,0)</f>
        <v>-1.9807634058978674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Yorkshire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Yorkshire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Yorkshire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Yorkshire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Yorkshire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Yorkshire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Yorkshire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Yorkshire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Yorkshire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0.21536770230206015</v>
      </c>
      <c r="C119" s="27">
        <f t="shared" si="299"/>
        <v>-5.5706981113207821E-2</v>
      </c>
      <c r="D119" s="27">
        <f t="shared" si="299"/>
        <v>0.26228011599659462</v>
      </c>
      <c r="E119" s="27">
        <f t="shared" si="299"/>
        <v>0.48128084009780525</v>
      </c>
      <c r="F119" s="27">
        <f t="shared" ref="F119:F144" si="300">F8-D8</f>
        <v>0.74356095609439987</v>
      </c>
      <c r="L119" t="str">
        <f>A119</f>
        <v>11 Corporate managers and directors</v>
      </c>
      <c r="M119" s="27">
        <f t="shared" ref="M119:P144" si="301">N8-M8</f>
        <v>2.3280831882800763</v>
      </c>
      <c r="N119" s="27">
        <f t="shared" si="301"/>
        <v>-0.52225538020998208</v>
      </c>
      <c r="O119" s="27">
        <f t="shared" si="301"/>
        <v>2.1644213132581225</v>
      </c>
      <c r="P119" s="27">
        <f t="shared" si="301"/>
        <v>4.195554124612551</v>
      </c>
      <c r="Q119" s="27">
        <f t="shared" ref="Q119:Q144" si="302">Q8-O8</f>
        <v>6.3599754378706734</v>
      </c>
      <c r="W119" t="str">
        <f>A119</f>
        <v>11 Corporate managers and directors</v>
      </c>
      <c r="X119" s="27">
        <f t="shared" ref="X119:AA144" si="303">Y8-X8</f>
        <v>4.4936187734875261</v>
      </c>
      <c r="Y119" s="27">
        <f t="shared" si="303"/>
        <v>0.94384792093977055</v>
      </c>
      <c r="Z119" s="27">
        <f t="shared" si="303"/>
        <v>-0.34306078139009699</v>
      </c>
      <c r="AA119" s="27">
        <f t="shared" si="303"/>
        <v>4.0102470336851717</v>
      </c>
      <c r="AB119" s="27">
        <f t="shared" ref="AB119:AB144" si="304">AB8-Z8</f>
        <v>3.6671862522950747</v>
      </c>
      <c r="AH119" t="str">
        <f>L119</f>
        <v>11 Corporate managers and directors</v>
      </c>
      <c r="AI119" s="27">
        <f t="shared" ref="AI119:AL144" si="305">AJ8-AI8</f>
        <v>0.50425982676034486</v>
      </c>
      <c r="AJ119" s="27">
        <f t="shared" si="305"/>
        <v>0.39036043549566468</v>
      </c>
      <c r="AK119" s="27">
        <f t="shared" si="305"/>
        <v>-0.35448418625461997</v>
      </c>
      <c r="AL119" s="27">
        <f t="shared" si="305"/>
        <v>0.37005247003001962</v>
      </c>
      <c r="AM119" s="27">
        <f t="shared" ref="AM119:AM144" si="306">AM8-AK8</f>
        <v>1.5568283775399649E-2</v>
      </c>
      <c r="AS119" t="str">
        <f>W119</f>
        <v>11 Corporate managers and directors</v>
      </c>
      <c r="AT119" s="27">
        <f t="shared" ref="AT119:AW144" si="307">AU8-AT8</f>
        <v>0.80488598214087492</v>
      </c>
      <c r="AU119" s="27">
        <f t="shared" si="307"/>
        <v>0.52726465452953519</v>
      </c>
      <c r="AV119" s="27">
        <f t="shared" si="307"/>
        <v>-0.56360616945937281</v>
      </c>
      <c r="AW119" s="27">
        <f t="shared" si="307"/>
        <v>0.68336645022443321</v>
      </c>
      <c r="AX119" s="27">
        <f t="shared" ref="AX119:AX144" si="308">AX8-AV8</f>
        <v>0.1197602807650604</v>
      </c>
      <c r="BD119" t="str">
        <f>AH119</f>
        <v>11 Corporate managers and directors</v>
      </c>
      <c r="BE119" s="27">
        <f t="shared" ref="BE119:BH144" si="309">BF8-BE8</f>
        <v>2.5637176066788623</v>
      </c>
      <c r="BF119" s="27">
        <f t="shared" si="309"/>
        <v>3.0902238547945089</v>
      </c>
      <c r="BG119" s="27">
        <f t="shared" si="309"/>
        <v>-4.2026252066680687</v>
      </c>
      <c r="BH119" s="27">
        <f t="shared" si="309"/>
        <v>1.3222544809400478</v>
      </c>
      <c r="BI119" s="27">
        <f t="shared" ref="BI119:BI144" si="310">BI8-BG8</f>
        <v>-2.8803707257280209</v>
      </c>
      <c r="BO119" t="str">
        <f>AS119</f>
        <v>11 Corporate managers and directors</v>
      </c>
      <c r="BP119" s="27">
        <f t="shared" ref="BP119:BS144" si="311">BQ8-BP8</f>
        <v>0.81080451328620207</v>
      </c>
      <c r="BQ119" s="27">
        <f t="shared" si="311"/>
        <v>1.6127160847873778</v>
      </c>
      <c r="BR119" s="27">
        <f t="shared" si="311"/>
        <v>-3.9145355271804956</v>
      </c>
      <c r="BS119" s="27">
        <f t="shared" si="311"/>
        <v>-2.1836893819293559</v>
      </c>
      <c r="BT119" s="27">
        <f t="shared" ref="BT119:BT144" si="312">BT8-BR8</f>
        <v>-6.0982249091098515</v>
      </c>
      <c r="BZ119" t="str">
        <f>BD119</f>
        <v>11 Corporate managers and directors</v>
      </c>
      <c r="CA119" s="68">
        <f t="shared" ref="CA119:CD144" si="313">CB8-CA8</f>
        <v>0.49569537819500997</v>
      </c>
      <c r="CB119" s="68">
        <f t="shared" si="313"/>
        <v>0.40204089047594671</v>
      </c>
      <c r="CC119" s="68">
        <f t="shared" si="313"/>
        <v>-1.7438120106562067</v>
      </c>
      <c r="CD119" s="68">
        <f t="shared" si="313"/>
        <v>-2.030600689715417</v>
      </c>
      <c r="CE119" s="68">
        <f t="shared" ref="CE119:CE144" si="314">CE8-CC8</f>
        <v>-3.7744127003716237</v>
      </c>
      <c r="CK119" t="str">
        <f>BO119</f>
        <v>11 Corporate managers and directors</v>
      </c>
      <c r="CL119" s="68">
        <f t="shared" ref="CL119:CO144" si="315">CM8-CL8</f>
        <v>0.37081269344933565</v>
      </c>
      <c r="CM119" s="68">
        <f t="shared" si="315"/>
        <v>-0.43171141796355905</v>
      </c>
      <c r="CN119" s="68">
        <f t="shared" si="315"/>
        <v>-0.33498803168537106</v>
      </c>
      <c r="CO119" s="68">
        <f t="shared" si="315"/>
        <v>-0.26243318142634586</v>
      </c>
      <c r="CP119" s="68">
        <f t="shared" ref="CP119:CP144" si="316">CP8-CN8</f>
        <v>-0.59742121311171692</v>
      </c>
    </row>
    <row r="120" spans="1:94" x14ac:dyDescent="0.2">
      <c r="A120" t="str">
        <f t="shared" si="298"/>
        <v>12 Other managers and proprietors</v>
      </c>
      <c r="B120" s="27">
        <f t="shared" si="299"/>
        <v>7.1304551155518203E-2</v>
      </c>
      <c r="C120" s="27">
        <f t="shared" si="299"/>
        <v>-1.1048708746014657E-2</v>
      </c>
      <c r="D120" s="27">
        <f t="shared" si="299"/>
        <v>0.17842289289015367</v>
      </c>
      <c r="E120" s="27">
        <f t="shared" si="299"/>
        <v>0.26549018629076193</v>
      </c>
      <c r="F120" s="27">
        <f t="shared" si="300"/>
        <v>0.4439130791809156</v>
      </c>
      <c r="L120" t="str">
        <f t="shared" ref="L120:L143" si="317">A120</f>
        <v>12 Other managers and proprietors</v>
      </c>
      <c r="M120" s="27">
        <f t="shared" si="301"/>
        <v>0.71414520919613089</v>
      </c>
      <c r="N120" s="27">
        <f t="shared" si="301"/>
        <v>-0.25284966657789187</v>
      </c>
      <c r="O120" s="27">
        <f t="shared" si="301"/>
        <v>1.3069284106987391</v>
      </c>
      <c r="P120" s="27">
        <f t="shared" si="301"/>
        <v>2.2223851109902144</v>
      </c>
      <c r="Q120" s="27">
        <f t="shared" si="302"/>
        <v>3.5293135216889535</v>
      </c>
      <c r="W120" t="str">
        <f t="shared" ref="W120:W143" si="318">A120</f>
        <v>12 Other managers and proprietors</v>
      </c>
      <c r="X120" s="27">
        <f t="shared" si="303"/>
        <v>0.95958447392199631</v>
      </c>
      <c r="Y120" s="27">
        <f t="shared" si="303"/>
        <v>9.8076431784417828E-2</v>
      </c>
      <c r="Z120" s="27">
        <f t="shared" si="303"/>
        <v>0.99803791117783014</v>
      </c>
      <c r="AA120" s="27">
        <f t="shared" si="303"/>
        <v>2.2968283219326509</v>
      </c>
      <c r="AB120" s="27">
        <f t="shared" si="304"/>
        <v>3.294866233110481</v>
      </c>
      <c r="AH120" t="str">
        <f t="shared" ref="AH120:AH143" si="319">L120</f>
        <v>12 Other managers and proprietors</v>
      </c>
      <c r="AI120" s="27">
        <f t="shared" si="305"/>
        <v>0.27736386140507108</v>
      </c>
      <c r="AJ120" s="27">
        <f t="shared" si="305"/>
        <v>0.15404332920097108</v>
      </c>
      <c r="AK120" s="27">
        <f t="shared" si="305"/>
        <v>7.2749325526339614E-2</v>
      </c>
      <c r="AL120" s="27">
        <f t="shared" si="305"/>
        <v>0.5606942367995722</v>
      </c>
      <c r="AM120" s="27">
        <f t="shared" si="306"/>
        <v>0.63344356232591181</v>
      </c>
      <c r="AS120" t="str">
        <f t="shared" ref="AS120:AS143" si="320">W120</f>
        <v>12 Other managers and proprietors</v>
      </c>
      <c r="AT120" s="27">
        <f t="shared" si="307"/>
        <v>0.23479374737345982</v>
      </c>
      <c r="AU120" s="27">
        <f t="shared" si="307"/>
        <v>3.3889684234660322E-2</v>
      </c>
      <c r="AV120" s="27">
        <f t="shared" si="307"/>
        <v>0.31694257379433299</v>
      </c>
      <c r="AW120" s="27">
        <f t="shared" si="307"/>
        <v>0.59623701984896549</v>
      </c>
      <c r="AX120" s="27">
        <f t="shared" si="308"/>
        <v>0.91317959364329848</v>
      </c>
      <c r="BD120" t="str">
        <f t="shared" ref="BD120:BD143" si="321">AH120</f>
        <v>12 Other managers and proprietors</v>
      </c>
      <c r="BE120" s="27">
        <f t="shared" si="309"/>
        <v>0.26056343903349788</v>
      </c>
      <c r="BF120" s="27">
        <f t="shared" si="309"/>
        <v>1.0466872054439103</v>
      </c>
      <c r="BG120" s="27">
        <f t="shared" si="309"/>
        <v>-1.0591881357032147</v>
      </c>
      <c r="BH120" s="27">
        <f t="shared" si="309"/>
        <v>0.62333648511861917</v>
      </c>
      <c r="BI120" s="27">
        <f t="shared" si="310"/>
        <v>-0.43585165058459552</v>
      </c>
      <c r="BO120" t="str">
        <f t="shared" ref="BO120:BO143" si="322">AS120</f>
        <v>12 Other managers and proprietors</v>
      </c>
      <c r="BP120" s="27">
        <f t="shared" si="311"/>
        <v>0.21636606130994096</v>
      </c>
      <c r="BQ120" s="27">
        <f t="shared" si="311"/>
        <v>0.64535533901003905</v>
      </c>
      <c r="BR120" s="27">
        <f t="shared" si="311"/>
        <v>-1.2867558443473941</v>
      </c>
      <c r="BS120" s="27">
        <f t="shared" si="311"/>
        <v>-0.88039540780940762</v>
      </c>
      <c r="BT120" s="27">
        <f t="shared" si="312"/>
        <v>-2.1671512521568017</v>
      </c>
      <c r="BZ120" t="str">
        <f t="shared" ref="BZ120:BZ143" si="323">BD120</f>
        <v>12 Other managers and proprietors</v>
      </c>
      <c r="CA120" s="68">
        <f t="shared" si="313"/>
        <v>-1.3426854570787405E-2</v>
      </c>
      <c r="CB120" s="68">
        <f t="shared" si="313"/>
        <v>-0.34656975882758267</v>
      </c>
      <c r="CC120" s="68">
        <f t="shared" si="313"/>
        <v>-0.62241064518849853</v>
      </c>
      <c r="CD120" s="68">
        <f t="shared" si="313"/>
        <v>-1.13846757100197</v>
      </c>
      <c r="CE120" s="68">
        <f t="shared" si="314"/>
        <v>-1.7608782161904686</v>
      </c>
      <c r="CK120" t="str">
        <f t="shared" ref="CK120:CK143" si="324">BO120</f>
        <v>12 Other managers and proprietors</v>
      </c>
      <c r="CL120" s="68">
        <f t="shared" si="315"/>
        <v>5.6460621173004766E-2</v>
      </c>
      <c r="CM120" s="68">
        <f t="shared" si="315"/>
        <v>-0.43142912696824576</v>
      </c>
      <c r="CN120" s="68">
        <f t="shared" si="315"/>
        <v>-0.13608338220826388</v>
      </c>
      <c r="CO120" s="68">
        <f t="shared" si="315"/>
        <v>-0.31651679198335403</v>
      </c>
      <c r="CP120" s="68">
        <f t="shared" si="316"/>
        <v>-0.45260017419161791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0.56103851226844714</v>
      </c>
      <c r="C121" s="27">
        <f t="shared" si="299"/>
        <v>-8.6635653262387535E-2</v>
      </c>
      <c r="D121" s="27">
        <f t="shared" si="299"/>
        <v>1.4869130865983191</v>
      </c>
      <c r="E121" s="27">
        <f t="shared" si="299"/>
        <v>1.4147874422130862</v>
      </c>
      <c r="F121" s="27">
        <f t="shared" si="300"/>
        <v>2.9017005288114053</v>
      </c>
      <c r="L121" t="str">
        <f t="shared" si="317"/>
        <v>21 Science, research, engineering and technology professionals</v>
      </c>
      <c r="M121" s="27">
        <f t="shared" si="301"/>
        <v>2.9870296555774019</v>
      </c>
      <c r="N121" s="27">
        <f t="shared" si="301"/>
        <v>-0.42081325945164139</v>
      </c>
      <c r="O121" s="27">
        <f t="shared" si="301"/>
        <v>7.2154427740458509</v>
      </c>
      <c r="P121" s="27">
        <f t="shared" si="301"/>
        <v>6.8308329990033627</v>
      </c>
      <c r="Q121" s="27">
        <f t="shared" si="302"/>
        <v>14.046275773049214</v>
      </c>
      <c r="W121" t="str">
        <f t="shared" si="318"/>
        <v>21 Science, research, engineering and technology professionals</v>
      </c>
      <c r="X121" s="27">
        <f t="shared" si="303"/>
        <v>3.3616294205487876</v>
      </c>
      <c r="Y121" s="27">
        <f t="shared" si="303"/>
        <v>1.1964237124805308</v>
      </c>
      <c r="Z121" s="27">
        <f t="shared" si="303"/>
        <v>4.8483502046623883</v>
      </c>
      <c r="AA121" s="27">
        <f t="shared" si="303"/>
        <v>3.836791721300866</v>
      </c>
      <c r="AB121" s="27">
        <f t="shared" si="304"/>
        <v>8.6851419259632543</v>
      </c>
      <c r="AH121" t="str">
        <f t="shared" si="319"/>
        <v>21 Science, research, engineering and technology professionals</v>
      </c>
      <c r="AI121" s="27">
        <f t="shared" si="305"/>
        <v>0.27391833656296916</v>
      </c>
      <c r="AJ121" s="27">
        <f t="shared" si="305"/>
        <v>0.2678550264329993</v>
      </c>
      <c r="AK121" s="27">
        <f t="shared" si="305"/>
        <v>0.48295759765267476</v>
      </c>
      <c r="AL121" s="27">
        <f t="shared" si="305"/>
        <v>0.41508377189162848</v>
      </c>
      <c r="AM121" s="27">
        <f t="shared" si="306"/>
        <v>0.89804136954430325</v>
      </c>
      <c r="AS121" t="str">
        <f t="shared" si="320"/>
        <v>21 Science, research, engineering and technology professionals</v>
      </c>
      <c r="AT121" s="27">
        <f t="shared" si="307"/>
        <v>0.80694393836859124</v>
      </c>
      <c r="AU121" s="27">
        <f t="shared" si="307"/>
        <v>0.42708900557194074</v>
      </c>
      <c r="AV121" s="27">
        <f t="shared" si="307"/>
        <v>0.88803190164586976</v>
      </c>
      <c r="AW121" s="27">
        <f t="shared" si="307"/>
        <v>0.69259725674737904</v>
      </c>
      <c r="AX121" s="27">
        <f t="shared" si="308"/>
        <v>1.5806291583932488</v>
      </c>
      <c r="BD121" t="str">
        <f t="shared" si="321"/>
        <v>21 Science, research, engineering and technology professionals</v>
      </c>
      <c r="BE121" s="27">
        <f t="shared" si="309"/>
        <v>1.1612871834528011</v>
      </c>
      <c r="BF121" s="27">
        <f t="shared" si="309"/>
        <v>1.7438938847846703</v>
      </c>
      <c r="BG121" s="27">
        <f t="shared" si="309"/>
        <v>-0.46864528893003943</v>
      </c>
      <c r="BH121" s="27">
        <f t="shared" si="309"/>
        <v>0.34780437881175175</v>
      </c>
      <c r="BI121" s="27">
        <f t="shared" si="310"/>
        <v>-0.12084091011828768</v>
      </c>
      <c r="BO121" t="str">
        <f t="shared" si="322"/>
        <v>21 Science, research, engineering and technology professionals</v>
      </c>
      <c r="BP121" s="27">
        <f t="shared" si="311"/>
        <v>0.47423662209613493</v>
      </c>
      <c r="BQ121" s="27">
        <f t="shared" si="311"/>
        <v>1.1604688279907904</v>
      </c>
      <c r="BR121" s="27">
        <f t="shared" si="311"/>
        <v>-0.37167855557521445</v>
      </c>
      <c r="BS121" s="27">
        <f t="shared" si="311"/>
        <v>-0.91422212759299715</v>
      </c>
      <c r="BT121" s="27">
        <f t="shared" si="312"/>
        <v>-1.2859006831682116</v>
      </c>
      <c r="BZ121" t="str">
        <f t="shared" si="323"/>
        <v>21 Science, research, engineering and technology professionals</v>
      </c>
      <c r="CA121" s="68">
        <f t="shared" si="313"/>
        <v>0.3162044339246699</v>
      </c>
      <c r="CB121" s="68">
        <f t="shared" si="313"/>
        <v>0.2686191551124999</v>
      </c>
      <c r="CC121" s="68">
        <f t="shared" si="313"/>
        <v>0.30086566717680574</v>
      </c>
      <c r="CD121" s="68">
        <f t="shared" si="313"/>
        <v>-1.0720635852017035</v>
      </c>
      <c r="CE121" s="68">
        <f t="shared" si="314"/>
        <v>-0.77119791802489779</v>
      </c>
      <c r="CK121" t="str">
        <f t="shared" si="324"/>
        <v>21 Science, research, engineering and technology professionals</v>
      </c>
      <c r="CL121" s="68">
        <f t="shared" si="315"/>
        <v>0.32141023986349049</v>
      </c>
      <c r="CM121" s="68">
        <f t="shared" si="315"/>
        <v>-6.8246523585637653E-2</v>
      </c>
      <c r="CN121" s="68">
        <f t="shared" si="315"/>
        <v>0.23733525270303224</v>
      </c>
      <c r="CO121" s="68">
        <f t="shared" si="315"/>
        <v>-0.23415110585580778</v>
      </c>
      <c r="CP121" s="68">
        <f t="shared" si="316"/>
        <v>3.1841468472244561E-3</v>
      </c>
    </row>
    <row r="122" spans="1:94" x14ac:dyDescent="0.2">
      <c r="A122" t="str">
        <f t="shared" si="298"/>
        <v>22 Health professionals</v>
      </c>
      <c r="B122" s="27">
        <f t="shared" si="299"/>
        <v>0.78301248836488924</v>
      </c>
      <c r="C122" s="27">
        <f t="shared" si="299"/>
        <v>-0.1103235502169424</v>
      </c>
      <c r="D122" s="27">
        <f t="shared" si="299"/>
        <v>1.2027857721860515</v>
      </c>
      <c r="E122" s="27">
        <f t="shared" si="299"/>
        <v>1.6372336196003081</v>
      </c>
      <c r="F122" s="27">
        <f t="shared" si="300"/>
        <v>2.8400193917863596</v>
      </c>
      <c r="L122" t="str">
        <f t="shared" si="317"/>
        <v>22 Health professionals</v>
      </c>
      <c r="M122" s="27">
        <f t="shared" si="301"/>
        <v>2.6940232934768327</v>
      </c>
      <c r="N122" s="27">
        <f t="shared" si="301"/>
        <v>-0.47829163987351464</v>
      </c>
      <c r="O122" s="27">
        <f t="shared" si="301"/>
        <v>2.6138568604097685</v>
      </c>
      <c r="P122" s="27">
        <f t="shared" si="301"/>
        <v>4.0002131649844817</v>
      </c>
      <c r="Q122" s="27">
        <f t="shared" si="302"/>
        <v>6.6140700253942502</v>
      </c>
      <c r="W122" t="str">
        <f t="shared" si="318"/>
        <v>22 Health professionals</v>
      </c>
      <c r="X122" s="27">
        <f t="shared" si="303"/>
        <v>3.3569820312090553</v>
      </c>
      <c r="Y122" s="27">
        <f t="shared" si="303"/>
        <v>0.48931569676087605</v>
      </c>
      <c r="Z122" s="27">
        <f t="shared" si="303"/>
        <v>9.4432904232423454E-2</v>
      </c>
      <c r="AA122" s="27">
        <f t="shared" si="303"/>
        <v>1.393785361418594</v>
      </c>
      <c r="AB122" s="27">
        <f t="shared" si="304"/>
        <v>1.4882182656510174</v>
      </c>
      <c r="AH122" t="str">
        <f t="shared" si="319"/>
        <v>22 Health professionals</v>
      </c>
      <c r="AI122" s="27">
        <f t="shared" si="305"/>
        <v>-1.5956847121428259</v>
      </c>
      <c r="AJ122" s="27">
        <f t="shared" si="305"/>
        <v>-0.54832897708798889</v>
      </c>
      <c r="AK122" s="27">
        <f t="shared" si="305"/>
        <v>-2.9615330765323273</v>
      </c>
      <c r="AL122" s="27">
        <f t="shared" si="305"/>
        <v>-2.0184431465650627</v>
      </c>
      <c r="AM122" s="27">
        <f t="shared" si="306"/>
        <v>-4.9799762230973901</v>
      </c>
      <c r="AS122" t="str">
        <f t="shared" si="320"/>
        <v>22 Health professionals</v>
      </c>
      <c r="AT122" s="27">
        <f t="shared" si="307"/>
        <v>0.23395745899376696</v>
      </c>
      <c r="AU122" s="27">
        <f t="shared" si="307"/>
        <v>0.14949304150032083</v>
      </c>
      <c r="AV122" s="27">
        <f t="shared" si="307"/>
        <v>4.072233132491565E-2</v>
      </c>
      <c r="AW122" s="27">
        <f t="shared" si="307"/>
        <v>0.20103944780697325</v>
      </c>
      <c r="AX122" s="27">
        <f t="shared" si="308"/>
        <v>0.2417617791318889</v>
      </c>
      <c r="BD122" t="str">
        <f t="shared" si="321"/>
        <v>22 Health professionals</v>
      </c>
      <c r="BE122" s="27">
        <f t="shared" si="309"/>
        <v>1.1890014604602159</v>
      </c>
      <c r="BF122" s="27">
        <f t="shared" si="309"/>
        <v>1.1588166519589995</v>
      </c>
      <c r="BG122" s="27">
        <f t="shared" si="309"/>
        <v>-0.23660637356308634</v>
      </c>
      <c r="BH122" s="27">
        <f t="shared" si="309"/>
        <v>1.1173296311832717</v>
      </c>
      <c r="BI122" s="27">
        <f t="shared" si="310"/>
        <v>0.88072325762018533</v>
      </c>
      <c r="BO122" t="str">
        <f t="shared" si="322"/>
        <v>22 Health professionals</v>
      </c>
      <c r="BP122" s="27">
        <f t="shared" si="311"/>
        <v>0.66752836640818281</v>
      </c>
      <c r="BQ122" s="27">
        <f t="shared" si="311"/>
        <v>0.8057897681221915</v>
      </c>
      <c r="BR122" s="27">
        <f t="shared" si="311"/>
        <v>-1.0757259381973281</v>
      </c>
      <c r="BS122" s="27">
        <f t="shared" si="311"/>
        <v>-0.84762617479275937</v>
      </c>
      <c r="BT122" s="27">
        <f t="shared" si="312"/>
        <v>-1.9233521129900875</v>
      </c>
      <c r="BZ122" t="str">
        <f t="shared" si="323"/>
        <v>22 Health professionals</v>
      </c>
      <c r="CA122" s="68">
        <f t="shared" si="313"/>
        <v>0.53399277695363656</v>
      </c>
      <c r="CB122" s="68">
        <f t="shared" si="313"/>
        <v>-0.28872580325903963</v>
      </c>
      <c r="CC122" s="68">
        <f t="shared" si="313"/>
        <v>-0.56778984444182834</v>
      </c>
      <c r="CD122" s="68">
        <f t="shared" si="313"/>
        <v>-0.7898318155031071</v>
      </c>
      <c r="CE122" s="68">
        <f t="shared" si="314"/>
        <v>-1.3576216599449356</v>
      </c>
      <c r="CK122" t="str">
        <f t="shared" si="324"/>
        <v>22 Health professionals</v>
      </c>
      <c r="CL122" s="68">
        <f t="shared" si="315"/>
        <v>0.11571800433899995</v>
      </c>
      <c r="CM122" s="68">
        <f t="shared" si="315"/>
        <v>-8.4208864299928354E-4</v>
      </c>
      <c r="CN122" s="68">
        <f t="shared" si="315"/>
        <v>-3.6160597382288107E-2</v>
      </c>
      <c r="CO122" s="68">
        <f t="shared" si="315"/>
        <v>-7.2046825439849277E-2</v>
      </c>
      <c r="CP122" s="68">
        <f t="shared" si="316"/>
        <v>-0.10820742282213738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0.64590126052785113</v>
      </c>
      <c r="C123" s="27">
        <f t="shared" si="299"/>
        <v>-8.6799756713147325E-2</v>
      </c>
      <c r="D123" s="27">
        <f t="shared" si="299"/>
        <v>0.66450924864789052</v>
      </c>
      <c r="E123" s="27">
        <f t="shared" si="299"/>
        <v>0.95008240366671171</v>
      </c>
      <c r="F123" s="27">
        <f t="shared" si="300"/>
        <v>1.6145916523146022</v>
      </c>
      <c r="L123" t="str">
        <f t="shared" si="317"/>
        <v>23 Teaching and other educational professionals</v>
      </c>
      <c r="M123" s="27">
        <f t="shared" si="301"/>
        <v>4.935196446573535</v>
      </c>
      <c r="N123" s="27">
        <f t="shared" si="301"/>
        <v>0.16182956894095923</v>
      </c>
      <c r="O123" s="27">
        <f t="shared" si="301"/>
        <v>4.2268209185234511</v>
      </c>
      <c r="P123" s="27">
        <f t="shared" si="301"/>
        <v>6.2684874014900167</v>
      </c>
      <c r="Q123" s="27">
        <f t="shared" si="302"/>
        <v>10.495308320013468</v>
      </c>
      <c r="W123" t="str">
        <f t="shared" si="318"/>
        <v>23 Teaching and other educational professionals</v>
      </c>
      <c r="X123" s="27">
        <f t="shared" si="303"/>
        <v>-1.0742464120213917</v>
      </c>
      <c r="Y123" s="27">
        <f t="shared" si="303"/>
        <v>1.3337834879436343</v>
      </c>
      <c r="Z123" s="27">
        <f t="shared" si="303"/>
        <v>-3.8312280528479921</v>
      </c>
      <c r="AA123" s="27">
        <f t="shared" si="303"/>
        <v>-2.9792297404108758</v>
      </c>
      <c r="AB123" s="27">
        <f t="shared" si="304"/>
        <v>-6.8104577932588679</v>
      </c>
      <c r="AH123" t="str">
        <f t="shared" si="319"/>
        <v>23 Teaching and other educational professionals</v>
      </c>
      <c r="AI123" s="27">
        <f t="shared" si="305"/>
        <v>-0.90137796479243915</v>
      </c>
      <c r="AJ123" s="27">
        <f t="shared" si="305"/>
        <v>-0.11054547450742558</v>
      </c>
      <c r="AK123" s="27">
        <f t="shared" si="305"/>
        <v>-0.52044167827449217</v>
      </c>
      <c r="AL123" s="27">
        <f t="shared" si="305"/>
        <v>-4.0960450515596769E-2</v>
      </c>
      <c r="AM123" s="27">
        <f t="shared" si="306"/>
        <v>-0.56140212879008899</v>
      </c>
      <c r="AS123" t="str">
        <f t="shared" si="320"/>
        <v>23 Teaching and other educational professionals</v>
      </c>
      <c r="AT123" s="27">
        <f t="shared" si="307"/>
        <v>-1.7963243019211483E-2</v>
      </c>
      <c r="AU123" s="27">
        <f t="shared" si="307"/>
        <v>3.6477758311426856E-2</v>
      </c>
      <c r="AV123" s="27">
        <f t="shared" si="307"/>
        <v>-0.11791282652440993</v>
      </c>
      <c r="AW123" s="27">
        <f t="shared" si="307"/>
        <v>-5.2731576811183178E-2</v>
      </c>
      <c r="AX123" s="27">
        <f t="shared" si="308"/>
        <v>-0.17064440333559311</v>
      </c>
      <c r="BD123" t="str">
        <f t="shared" si="321"/>
        <v>23 Teaching and other educational professionals</v>
      </c>
      <c r="BE123" s="27">
        <f t="shared" si="309"/>
        <v>5.9990249010029917E-2</v>
      </c>
      <c r="BF123" s="27">
        <f t="shared" si="309"/>
        <v>0.65877636402544892</v>
      </c>
      <c r="BG123" s="27">
        <f t="shared" si="309"/>
        <v>-0.71308488425432515</v>
      </c>
      <c r="BH123" s="27">
        <f t="shared" si="309"/>
        <v>0.23998354371343522</v>
      </c>
      <c r="BI123" s="27">
        <f t="shared" si="310"/>
        <v>-0.47310134054088993</v>
      </c>
      <c r="BO123" t="str">
        <f t="shared" si="322"/>
        <v>23 Teaching and other educational professionals</v>
      </c>
      <c r="BP123" s="27">
        <f t="shared" si="311"/>
        <v>2.7624365044427668E-2</v>
      </c>
      <c r="BQ123" s="27">
        <f t="shared" si="311"/>
        <v>0.49275130227264197</v>
      </c>
      <c r="BR123" s="27">
        <f t="shared" si="311"/>
        <v>-0.77913627087719717</v>
      </c>
      <c r="BS123" s="27">
        <f t="shared" si="311"/>
        <v>-0.35922220166700014</v>
      </c>
      <c r="BT123" s="27">
        <f t="shared" si="312"/>
        <v>-1.1383584725441973</v>
      </c>
      <c r="BZ123" t="str">
        <f t="shared" si="323"/>
        <v>23 Teaching and other educational professionals</v>
      </c>
      <c r="CA123" s="68">
        <f t="shared" si="313"/>
        <v>8.8151466062883932E-2</v>
      </c>
      <c r="CB123" s="68">
        <f t="shared" si="313"/>
        <v>5.086972295727854E-2</v>
      </c>
      <c r="CC123" s="68">
        <f t="shared" si="313"/>
        <v>-0.40336197001122787</v>
      </c>
      <c r="CD123" s="68">
        <f t="shared" si="313"/>
        <v>-0.40730351334225501</v>
      </c>
      <c r="CE123" s="68">
        <f t="shared" si="314"/>
        <v>-0.81066548335348287</v>
      </c>
      <c r="CK123" t="str">
        <f t="shared" si="324"/>
        <v>23 Teaching and other educational professionals</v>
      </c>
      <c r="CL123" s="68">
        <f t="shared" si="315"/>
        <v>7.7910997532713439E-2</v>
      </c>
      <c r="CM123" s="68">
        <f t="shared" si="315"/>
        <v>2.7205732126362459E-2</v>
      </c>
      <c r="CN123" s="68">
        <f t="shared" si="315"/>
        <v>-7.7691315866724064E-2</v>
      </c>
      <c r="CO123" s="68">
        <f t="shared" si="315"/>
        <v>-8.3754818840325207E-2</v>
      </c>
      <c r="CP123" s="68">
        <f t="shared" si="316"/>
        <v>-0.16144613470704927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0.3116206923067939</v>
      </c>
      <c r="C124" s="27">
        <f t="shared" si="299"/>
        <v>-1.5104617400317322E-2</v>
      </c>
      <c r="D124" s="27">
        <f t="shared" si="299"/>
        <v>0.46605495987881795</v>
      </c>
      <c r="E124" s="27">
        <f t="shared" si="299"/>
        <v>0.61678300910684269</v>
      </c>
      <c r="F124" s="27">
        <f t="shared" si="300"/>
        <v>1.0828379689856606</v>
      </c>
      <c r="L124" t="str">
        <f t="shared" si="317"/>
        <v>24 Business, media and public service professionals</v>
      </c>
      <c r="M124" s="27">
        <f t="shared" si="301"/>
        <v>4.0408909809947069</v>
      </c>
      <c r="N124" s="27">
        <f t="shared" si="301"/>
        <v>0.21581735241993272</v>
      </c>
      <c r="O124" s="27">
        <f t="shared" si="301"/>
        <v>5.1925099226728531</v>
      </c>
      <c r="P124" s="27">
        <f t="shared" si="301"/>
        <v>6.885765765850433</v>
      </c>
      <c r="Q124" s="27">
        <f t="shared" si="302"/>
        <v>12.078275688523286</v>
      </c>
      <c r="W124" t="str">
        <f t="shared" si="318"/>
        <v>24 Business, media and public service professionals</v>
      </c>
      <c r="X124" s="27">
        <f t="shared" si="303"/>
        <v>4.368919682825382</v>
      </c>
      <c r="Y124" s="27">
        <f t="shared" si="303"/>
        <v>3.4455962108527487</v>
      </c>
      <c r="Z124" s="27">
        <f t="shared" si="303"/>
        <v>1.0933993854186781</v>
      </c>
      <c r="AA124" s="27">
        <f t="shared" si="303"/>
        <v>3.3520147840206214</v>
      </c>
      <c r="AB124" s="27">
        <f t="shared" si="304"/>
        <v>4.4454141694392995</v>
      </c>
      <c r="AH124" t="str">
        <f t="shared" si="319"/>
        <v>24 Business, media and public service professionals</v>
      </c>
      <c r="AI124" s="27">
        <f t="shared" si="305"/>
        <v>-3.0309491898825591E-2</v>
      </c>
      <c r="AJ124" s="27">
        <f t="shared" si="305"/>
        <v>0.28235106851499303</v>
      </c>
      <c r="AK124" s="27">
        <f t="shared" si="305"/>
        <v>-0.27108518161429584</v>
      </c>
      <c r="AL124" s="27">
        <f t="shared" si="305"/>
        <v>0.12977982310297342</v>
      </c>
      <c r="AM124" s="27">
        <f t="shared" si="306"/>
        <v>-0.14130535851132242</v>
      </c>
      <c r="AS124" t="str">
        <f t="shared" si="320"/>
        <v>24 Business, media and public service professionals</v>
      </c>
      <c r="AT124" s="27">
        <f t="shared" si="307"/>
        <v>0.57711898827327746</v>
      </c>
      <c r="AU124" s="27">
        <f t="shared" si="307"/>
        <v>0.5358659777377861</v>
      </c>
      <c r="AV124" s="27">
        <f t="shared" si="307"/>
        <v>0.16572941846949174</v>
      </c>
      <c r="AW124" s="27">
        <f t="shared" si="307"/>
        <v>0.63576271379887217</v>
      </c>
      <c r="AX124" s="27">
        <f t="shared" si="308"/>
        <v>0.80149213226836391</v>
      </c>
      <c r="BD124" t="str">
        <f t="shared" si="321"/>
        <v>24 Business, media and public service professionals</v>
      </c>
      <c r="BE124" s="27">
        <f t="shared" si="309"/>
        <v>1.9226085329320082</v>
      </c>
      <c r="BF124" s="27">
        <f t="shared" si="309"/>
        <v>2.7428698234913327</v>
      </c>
      <c r="BG124" s="27">
        <f t="shared" si="309"/>
        <v>-1.3041816296323798</v>
      </c>
      <c r="BH124" s="27">
        <f t="shared" si="309"/>
        <v>1.0011881243969718</v>
      </c>
      <c r="BI124" s="27">
        <f t="shared" si="310"/>
        <v>-0.30299350523540802</v>
      </c>
      <c r="BO124" t="str">
        <f t="shared" si="322"/>
        <v>24 Business, media and public service professionals</v>
      </c>
      <c r="BP124" s="27">
        <f t="shared" si="311"/>
        <v>0.44909402176858659</v>
      </c>
      <c r="BQ124" s="27">
        <f t="shared" si="311"/>
        <v>1.7717857145169971</v>
      </c>
      <c r="BR124" s="27">
        <f t="shared" si="311"/>
        <v>-1.829434618316248</v>
      </c>
      <c r="BS124" s="27">
        <f t="shared" si="311"/>
        <v>-1.2915970133840435</v>
      </c>
      <c r="BT124" s="27">
        <f t="shared" si="312"/>
        <v>-3.1210316317002915</v>
      </c>
      <c r="BZ124" t="str">
        <f t="shared" si="323"/>
        <v>24 Business, media and public service professionals</v>
      </c>
      <c r="CA124" s="68">
        <f t="shared" si="313"/>
        <v>0.43893388366687658</v>
      </c>
      <c r="CB124" s="68">
        <f t="shared" si="313"/>
        <v>0.33456461928908166</v>
      </c>
      <c r="CC124" s="68">
        <f t="shared" si="313"/>
        <v>-0.7490673620465107</v>
      </c>
      <c r="CD124" s="68">
        <f t="shared" si="313"/>
        <v>-1.3924435206916352</v>
      </c>
      <c r="CE124" s="68">
        <f t="shared" si="314"/>
        <v>-2.1415108827381459</v>
      </c>
      <c r="CK124" t="str">
        <f t="shared" si="324"/>
        <v>24 Business, media and public service professionals</v>
      </c>
      <c r="CL124" s="68">
        <f t="shared" si="315"/>
        <v>0.3346865902404641</v>
      </c>
      <c r="CM124" s="68">
        <f t="shared" si="315"/>
        <v>-7.2449794767372122E-2</v>
      </c>
      <c r="CN124" s="68">
        <f t="shared" si="315"/>
        <v>-0.11329313791721018</v>
      </c>
      <c r="CO124" s="68">
        <f t="shared" si="315"/>
        <v>-0.29979736132814594</v>
      </c>
      <c r="CP124" s="68">
        <f t="shared" si="316"/>
        <v>-0.41309049924535612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0.10701270689673242</v>
      </c>
      <c r="C125" s="27">
        <f t="shared" si="299"/>
        <v>-7.7631787835400479E-3</v>
      </c>
      <c r="D125" s="27">
        <f t="shared" si="299"/>
        <v>0.15404783897571728</v>
      </c>
      <c r="E125" s="27">
        <f t="shared" si="299"/>
        <v>0.31027825393370778</v>
      </c>
      <c r="F125" s="27">
        <f t="shared" si="300"/>
        <v>0.46432609290942506</v>
      </c>
      <c r="L125" t="str">
        <f t="shared" si="317"/>
        <v>31 Science, engineering and technology associate professionals</v>
      </c>
      <c r="M125" s="27">
        <f t="shared" si="301"/>
        <v>0.6042720288263963</v>
      </c>
      <c r="N125" s="27">
        <f t="shared" si="301"/>
        <v>-4.8528971048842795E-2</v>
      </c>
      <c r="O125" s="27">
        <f t="shared" si="301"/>
        <v>0.71743995851358244</v>
      </c>
      <c r="P125" s="27">
        <f t="shared" si="301"/>
        <v>1.1845340879263979</v>
      </c>
      <c r="Q125" s="27">
        <f t="shared" si="302"/>
        <v>1.9019740464399804</v>
      </c>
      <c r="W125" t="str">
        <f t="shared" si="318"/>
        <v>31 Science, engineering and technology associate professionals</v>
      </c>
      <c r="X125" s="27">
        <f t="shared" si="303"/>
        <v>1.4062065212457631</v>
      </c>
      <c r="Y125" s="27">
        <f t="shared" si="303"/>
        <v>0.3261340347207824</v>
      </c>
      <c r="Z125" s="27">
        <f t="shared" si="303"/>
        <v>0.17382180169325157</v>
      </c>
      <c r="AA125" s="27">
        <f t="shared" si="303"/>
        <v>1.2092185833919453</v>
      </c>
      <c r="AB125" s="27">
        <f t="shared" si="304"/>
        <v>1.3830403850851969</v>
      </c>
      <c r="AH125" t="str">
        <f t="shared" si="319"/>
        <v>31 Science, engineering and technology associate professionals</v>
      </c>
      <c r="AI125" s="27">
        <f t="shared" si="305"/>
        <v>0.23876216875111977</v>
      </c>
      <c r="AJ125" s="27">
        <f t="shared" si="305"/>
        <v>7.4849598288040609E-2</v>
      </c>
      <c r="AK125" s="27">
        <f t="shared" si="305"/>
        <v>0.10981413350166558</v>
      </c>
      <c r="AL125" s="27">
        <f t="shared" si="305"/>
        <v>0.42223587366360293</v>
      </c>
      <c r="AM125" s="27">
        <f t="shared" si="306"/>
        <v>0.53205000716526851</v>
      </c>
      <c r="AS125" t="str">
        <f t="shared" si="320"/>
        <v>31 Science, engineering and technology associate professionals</v>
      </c>
      <c r="AT125" s="27">
        <f t="shared" si="307"/>
        <v>0.30922085958410594</v>
      </c>
      <c r="AU125" s="27">
        <f t="shared" si="307"/>
        <v>9.3831420328791992E-2</v>
      </c>
      <c r="AV125" s="27">
        <f t="shared" si="307"/>
        <v>-0.19159471839532127</v>
      </c>
      <c r="AW125" s="27">
        <f t="shared" si="307"/>
        <v>0.15019989998390093</v>
      </c>
      <c r="AX125" s="27">
        <f t="shared" si="308"/>
        <v>-4.1394818411420342E-2</v>
      </c>
      <c r="BD125" t="str">
        <f t="shared" si="321"/>
        <v>31 Science, engineering and technology associate professionals</v>
      </c>
      <c r="BE125" s="27">
        <f t="shared" si="309"/>
        <v>0.35151520338266096</v>
      </c>
      <c r="BF125" s="27">
        <f t="shared" si="309"/>
        <v>0.90393093827617932</v>
      </c>
      <c r="BG125" s="27">
        <f t="shared" si="309"/>
        <v>-1.3557795828916852</v>
      </c>
      <c r="BH125" s="27">
        <f t="shared" si="309"/>
        <v>-0.43740443059169243</v>
      </c>
      <c r="BI125" s="27">
        <f t="shared" si="310"/>
        <v>-1.7931840134833776</v>
      </c>
      <c r="BO125" t="str">
        <f t="shared" si="322"/>
        <v>31 Science, engineering and technology associate professionals</v>
      </c>
      <c r="BP125" s="27">
        <f t="shared" si="311"/>
        <v>0.36556749306096137</v>
      </c>
      <c r="BQ125" s="27">
        <f t="shared" si="311"/>
        <v>0.60959078135716771</v>
      </c>
      <c r="BR125" s="27">
        <f t="shared" si="311"/>
        <v>-0.84554740544136031</v>
      </c>
      <c r="BS125" s="27">
        <f t="shared" si="311"/>
        <v>-0.25142657793601142</v>
      </c>
      <c r="BT125" s="27">
        <f t="shared" si="312"/>
        <v>-1.0969739833773717</v>
      </c>
      <c r="BZ125" t="str">
        <f t="shared" si="323"/>
        <v>31 Science, engineering and technology associate professionals</v>
      </c>
      <c r="CA125" s="68">
        <f t="shared" si="313"/>
        <v>0.33880937932627164</v>
      </c>
      <c r="CB125" s="68">
        <f t="shared" si="313"/>
        <v>0.29258189021977099</v>
      </c>
      <c r="CC125" s="68">
        <f t="shared" si="313"/>
        <v>-0.34276925107906386</v>
      </c>
      <c r="CD125" s="68">
        <f t="shared" si="313"/>
        <v>-0.42131159257316009</v>
      </c>
      <c r="CE125" s="68">
        <f t="shared" si="314"/>
        <v>-0.76408084365222395</v>
      </c>
      <c r="CK125" t="str">
        <f t="shared" si="324"/>
        <v>31 Science, engineering and technology associate professionals</v>
      </c>
      <c r="CL125" s="68">
        <f t="shared" si="315"/>
        <v>0.18488909595774605</v>
      </c>
      <c r="CM125" s="68">
        <f t="shared" si="315"/>
        <v>-1.2629200892615433E-3</v>
      </c>
      <c r="CN125" s="68">
        <f t="shared" si="315"/>
        <v>-2.6041580678168419E-2</v>
      </c>
      <c r="CO125" s="68">
        <f t="shared" si="315"/>
        <v>-4.61118399563194E-2</v>
      </c>
      <c r="CP125" s="68">
        <f t="shared" si="316"/>
        <v>-7.2153420634487819E-2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2.5751140659360072E-2</v>
      </c>
      <c r="C126" s="27">
        <f t="shared" si="299"/>
        <v>-2.0164709615745055E-2</v>
      </c>
      <c r="D126" s="27">
        <f t="shared" si="299"/>
        <v>8.9837928023035987E-2</v>
      </c>
      <c r="E126" s="27">
        <f t="shared" si="299"/>
        <v>0.12083347215941861</v>
      </c>
      <c r="F126" s="27">
        <f t="shared" si="300"/>
        <v>0.21067140018245462</v>
      </c>
      <c r="L126" t="str">
        <f t="shared" si="317"/>
        <v>32 Health and social care associate professionals</v>
      </c>
      <c r="M126" s="27">
        <f t="shared" si="301"/>
        <v>0.64077282481935094</v>
      </c>
      <c r="N126" s="27">
        <f t="shared" si="301"/>
        <v>-0.19237176032680692</v>
      </c>
      <c r="O126" s="27">
        <f t="shared" si="301"/>
        <v>2.5949359828468292</v>
      </c>
      <c r="P126" s="27">
        <f t="shared" si="301"/>
        <v>3.0876727893623501</v>
      </c>
      <c r="Q126" s="27">
        <f t="shared" si="302"/>
        <v>5.6826087722091794</v>
      </c>
      <c r="W126" t="str">
        <f t="shared" si="318"/>
        <v>32 Health and social care associate professionals</v>
      </c>
      <c r="X126" s="27">
        <f t="shared" si="303"/>
        <v>1.1439625275654395</v>
      </c>
      <c r="Y126" s="27">
        <f t="shared" si="303"/>
        <v>-6.5997755997346808E-2</v>
      </c>
      <c r="Z126" s="27">
        <f t="shared" si="303"/>
        <v>4.8147579663131959</v>
      </c>
      <c r="AA126" s="27">
        <f t="shared" si="303"/>
        <v>2.9192222128123504</v>
      </c>
      <c r="AB126" s="27">
        <f t="shared" si="304"/>
        <v>7.7339801791255463</v>
      </c>
      <c r="AH126" t="str">
        <f t="shared" si="319"/>
        <v>32 Health and social care associate professionals</v>
      </c>
      <c r="AI126" s="27">
        <f t="shared" si="305"/>
        <v>-0.37363585691378676</v>
      </c>
      <c r="AJ126" s="27">
        <f t="shared" si="305"/>
        <v>-0.17856433673775474</v>
      </c>
      <c r="AK126" s="27">
        <f t="shared" si="305"/>
        <v>0.56015926795930282</v>
      </c>
      <c r="AL126" s="27">
        <f t="shared" si="305"/>
        <v>-1.2723285643932014</v>
      </c>
      <c r="AM126" s="27">
        <f t="shared" si="306"/>
        <v>-0.71216929643389859</v>
      </c>
      <c r="AS126" t="str">
        <f t="shared" si="320"/>
        <v>32 Health and social care associate professionals</v>
      </c>
      <c r="AT126" s="27">
        <f t="shared" si="307"/>
        <v>0.16742882323433372</v>
      </c>
      <c r="AU126" s="27">
        <f t="shared" si="307"/>
        <v>5.0762983915677462E-2</v>
      </c>
      <c r="AV126" s="27">
        <f t="shared" si="307"/>
        <v>0.54220145797228403</v>
      </c>
      <c r="AW126" s="27">
        <f t="shared" si="307"/>
        <v>0.31727378370808235</v>
      </c>
      <c r="AX126" s="27">
        <f t="shared" si="308"/>
        <v>0.85947524168036638</v>
      </c>
      <c r="BD126" t="str">
        <f t="shared" si="321"/>
        <v>32 Health and social care associate professionals</v>
      </c>
      <c r="BE126" s="27">
        <f t="shared" si="309"/>
        <v>0.88500839646521623</v>
      </c>
      <c r="BF126" s="27">
        <f t="shared" si="309"/>
        <v>0.77219144838048415</v>
      </c>
      <c r="BG126" s="27">
        <f t="shared" si="309"/>
        <v>3.1632605506060365</v>
      </c>
      <c r="BH126" s="27">
        <f t="shared" si="309"/>
        <v>3.0403439916649937</v>
      </c>
      <c r="BI126" s="27">
        <f t="shared" si="310"/>
        <v>6.2036045422710302</v>
      </c>
      <c r="BO126" t="str">
        <f t="shared" si="322"/>
        <v>32 Health and social care associate professionals</v>
      </c>
      <c r="BP126" s="27">
        <f t="shared" si="311"/>
        <v>0.401494450264547</v>
      </c>
      <c r="BQ126" s="27">
        <f t="shared" si="311"/>
        <v>0.62544639402978985</v>
      </c>
      <c r="BR126" s="27">
        <f t="shared" si="311"/>
        <v>0.95021719510182123</v>
      </c>
      <c r="BS126" s="27">
        <f t="shared" si="311"/>
        <v>-0.76474605734966694</v>
      </c>
      <c r="BT126" s="27">
        <f t="shared" si="312"/>
        <v>0.18547113775215429</v>
      </c>
      <c r="BZ126" t="str">
        <f t="shared" si="323"/>
        <v>32 Health and social care associate professionals</v>
      </c>
      <c r="CA126" s="68">
        <f t="shared" si="313"/>
        <v>-5.29050116288039E-2</v>
      </c>
      <c r="CB126" s="68">
        <f t="shared" si="313"/>
        <v>-0.13308913119305188</v>
      </c>
      <c r="CC126" s="68">
        <f t="shared" si="313"/>
        <v>9.0873437041514182E-2</v>
      </c>
      <c r="CD126" s="68">
        <f t="shared" si="313"/>
        <v>-0.46430953447293022</v>
      </c>
      <c r="CE126" s="68">
        <f t="shared" si="314"/>
        <v>-0.37343609743141604</v>
      </c>
      <c r="CK126" t="str">
        <f t="shared" si="324"/>
        <v>32 Health and social care associate professionals</v>
      </c>
      <c r="CL126" s="68">
        <f t="shared" si="315"/>
        <v>3.879288303177722E-2</v>
      </c>
      <c r="CM126" s="68">
        <f t="shared" si="315"/>
        <v>-1.1713452334057878E-2</v>
      </c>
      <c r="CN126" s="68">
        <f t="shared" si="315"/>
        <v>6.0810275894888605E-2</v>
      </c>
      <c r="CO126" s="68">
        <f t="shared" si="315"/>
        <v>-3.2739856819274354E-2</v>
      </c>
      <c r="CP126" s="68">
        <f t="shared" si="316"/>
        <v>2.807041907561425E-2</v>
      </c>
    </row>
    <row r="127" spans="1:94" x14ac:dyDescent="0.2">
      <c r="A127" t="str">
        <f t="shared" si="298"/>
        <v>33 Protective service occupations</v>
      </c>
      <c r="B127" s="27">
        <f t="shared" si="299"/>
        <v>3.6520453950198845E-3</v>
      </c>
      <c r="C127" s="27">
        <f t="shared" si="299"/>
        <v>-4.3098276144618447E-3</v>
      </c>
      <c r="D127" s="27">
        <f t="shared" si="299"/>
        <v>1.0988030487301133E-2</v>
      </c>
      <c r="E127" s="27">
        <f t="shared" si="299"/>
        <v>2.4805849205496729E-2</v>
      </c>
      <c r="F127" s="27">
        <f t="shared" si="300"/>
        <v>3.5793879692797861E-2</v>
      </c>
      <c r="L127" t="str">
        <f t="shared" si="317"/>
        <v>33 Protective service occupations</v>
      </c>
      <c r="M127" s="27">
        <f t="shared" si="301"/>
        <v>9.2837740551004799E-2</v>
      </c>
      <c r="N127" s="27">
        <f t="shared" si="301"/>
        <v>-4.5874290689720265E-2</v>
      </c>
      <c r="O127" s="27">
        <f t="shared" si="301"/>
        <v>0.11416762084211096</v>
      </c>
      <c r="P127" s="27">
        <f t="shared" si="301"/>
        <v>0.29020294704788763</v>
      </c>
      <c r="Q127" s="27">
        <f t="shared" si="302"/>
        <v>0.40437056788999859</v>
      </c>
      <c r="W127" t="str">
        <f t="shared" si="318"/>
        <v>33 Protective service occupations</v>
      </c>
      <c r="X127" s="27">
        <f t="shared" si="303"/>
        <v>0.4599896758165487</v>
      </c>
      <c r="Y127" s="27">
        <f t="shared" si="303"/>
        <v>0.27698487828558971</v>
      </c>
      <c r="Z127" s="27">
        <f t="shared" si="303"/>
        <v>-0.11101985921999091</v>
      </c>
      <c r="AA127" s="27">
        <f t="shared" si="303"/>
        <v>1.1982459443095395</v>
      </c>
      <c r="AB127" s="27">
        <f t="shared" si="304"/>
        <v>1.0872260850895485</v>
      </c>
      <c r="AH127" t="str">
        <f t="shared" si="319"/>
        <v>33 Protective service occupations</v>
      </c>
      <c r="AI127" s="27">
        <f t="shared" si="305"/>
        <v>9.7233431140308357E-2</v>
      </c>
      <c r="AJ127" s="27">
        <f t="shared" si="305"/>
        <v>0.10821516496194084</v>
      </c>
      <c r="AK127" s="27">
        <f t="shared" si="305"/>
        <v>7.4046711338542348E-3</v>
      </c>
      <c r="AL127" s="27">
        <f t="shared" si="305"/>
        <v>0.38328895260234586</v>
      </c>
      <c r="AM127" s="27">
        <f t="shared" si="306"/>
        <v>0.39069362373620009</v>
      </c>
      <c r="AS127" t="str">
        <f t="shared" si="320"/>
        <v>33 Protective service occupations</v>
      </c>
      <c r="AT127" s="27">
        <f t="shared" si="307"/>
        <v>-2.8297835415010963E-3</v>
      </c>
      <c r="AU127" s="27">
        <f t="shared" si="307"/>
        <v>2.7426713919513124E-2</v>
      </c>
      <c r="AV127" s="27">
        <f t="shared" si="307"/>
        <v>-8.8574139195227497E-2</v>
      </c>
      <c r="AW127" s="27">
        <f t="shared" si="307"/>
        <v>0.12537964530195234</v>
      </c>
      <c r="AX127" s="27">
        <f t="shared" si="308"/>
        <v>3.6805506106724839E-2</v>
      </c>
      <c r="BD127" t="str">
        <f t="shared" si="321"/>
        <v>33 Protective service occupations</v>
      </c>
      <c r="BE127" s="27">
        <f t="shared" si="309"/>
        <v>-3.0749870292848591E-2</v>
      </c>
      <c r="BF127" s="27">
        <f t="shared" si="309"/>
        <v>0.34783517315859491</v>
      </c>
      <c r="BG127" s="27">
        <f t="shared" si="309"/>
        <v>-0.83249027578697632</v>
      </c>
      <c r="BH127" s="27">
        <f t="shared" si="309"/>
        <v>-0.26156548358578746</v>
      </c>
      <c r="BI127" s="27">
        <f t="shared" si="310"/>
        <v>-1.0940557593727638</v>
      </c>
      <c r="BO127" t="str">
        <f t="shared" si="322"/>
        <v>33 Protective service occupations</v>
      </c>
      <c r="BP127" s="27">
        <f t="shared" si="311"/>
        <v>-3.6523916617778429E-2</v>
      </c>
      <c r="BQ127" s="27">
        <f t="shared" si="311"/>
        <v>0.37494478979595236</v>
      </c>
      <c r="BR127" s="27">
        <f t="shared" si="311"/>
        <v>-1.0458991153580577</v>
      </c>
      <c r="BS127" s="27">
        <f t="shared" si="311"/>
        <v>-0.68955044509080632</v>
      </c>
      <c r="BT127" s="27">
        <f t="shared" si="312"/>
        <v>-1.735449560448864</v>
      </c>
      <c r="BZ127" t="str">
        <f t="shared" si="323"/>
        <v>33 Protective service occupations</v>
      </c>
      <c r="CA127" s="68">
        <f t="shared" si="313"/>
        <v>-0.11178138749769495</v>
      </c>
      <c r="CB127" s="68">
        <f t="shared" si="313"/>
        <v>3.0187779090907529E-2</v>
      </c>
      <c r="CC127" s="68">
        <f t="shared" si="313"/>
        <v>-0.38069963442219623</v>
      </c>
      <c r="CD127" s="68">
        <f t="shared" si="313"/>
        <v>-0.40283481294952694</v>
      </c>
      <c r="CE127" s="68">
        <f t="shared" si="314"/>
        <v>-0.78353444737172318</v>
      </c>
      <c r="CK127" t="str">
        <f t="shared" si="324"/>
        <v>33 Protective service occupations</v>
      </c>
      <c r="CL127" s="68">
        <f t="shared" si="315"/>
        <v>-1.6815351499815445E-2</v>
      </c>
      <c r="CM127" s="68">
        <f t="shared" si="315"/>
        <v>-3.3321183351585792E-2</v>
      </c>
      <c r="CN127" s="68">
        <f t="shared" si="315"/>
        <v>-1.0872629197071659E-2</v>
      </c>
      <c r="CO127" s="68">
        <f t="shared" si="315"/>
        <v>-3.1130155788438169E-2</v>
      </c>
      <c r="CP127" s="68">
        <f t="shared" si="316"/>
        <v>-4.2002784985509828E-2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0.151955542773207</v>
      </c>
      <c r="C128" s="27">
        <f t="shared" si="299"/>
        <v>-7.9284613146154981E-3</v>
      </c>
      <c r="D128" s="27">
        <f t="shared" si="299"/>
        <v>9.0603819413142106E-2</v>
      </c>
      <c r="E128" s="27">
        <f t="shared" si="299"/>
        <v>0.18019155597941217</v>
      </c>
      <c r="F128" s="27">
        <f t="shared" si="300"/>
        <v>0.27079537539255427</v>
      </c>
      <c r="L128" t="str">
        <f t="shared" si="317"/>
        <v>34 Culture, media and sports occupations</v>
      </c>
      <c r="M128" s="27">
        <f t="shared" si="301"/>
        <v>0.76210745039916805</v>
      </c>
      <c r="N128" s="27">
        <f t="shared" si="301"/>
        <v>7.8600326795143616E-2</v>
      </c>
      <c r="O128" s="27">
        <f t="shared" si="301"/>
        <v>0.4837386775668655</v>
      </c>
      <c r="P128" s="27">
        <f t="shared" si="301"/>
        <v>1.1583508300620782</v>
      </c>
      <c r="Q128" s="27">
        <f t="shared" si="302"/>
        <v>1.6420895076289437</v>
      </c>
      <c r="W128" t="str">
        <f t="shared" si="318"/>
        <v>34 Culture, media and sports occupations</v>
      </c>
      <c r="X128" s="27">
        <f t="shared" si="303"/>
        <v>0.91508594437683577</v>
      </c>
      <c r="Y128" s="27">
        <f t="shared" si="303"/>
        <v>0.52964569771869563</v>
      </c>
      <c r="Z128" s="27">
        <f t="shared" si="303"/>
        <v>-0.80608525339154102</v>
      </c>
      <c r="AA128" s="27">
        <f t="shared" si="303"/>
        <v>0.41231054295308756</v>
      </c>
      <c r="AB128" s="27">
        <f t="shared" si="304"/>
        <v>-0.39377471043845347</v>
      </c>
      <c r="AH128" t="str">
        <f t="shared" si="319"/>
        <v>34 Culture, media and sports occupations</v>
      </c>
      <c r="AI128" s="27">
        <f t="shared" si="305"/>
        <v>0.12639832822684027</v>
      </c>
      <c r="AJ128" s="27">
        <f t="shared" si="305"/>
        <v>9.440274833410589E-3</v>
      </c>
      <c r="AK128" s="27">
        <f t="shared" si="305"/>
        <v>-8.5805373762626536E-2</v>
      </c>
      <c r="AL128" s="27">
        <f t="shared" si="305"/>
        <v>0.19634250583147972</v>
      </c>
      <c r="AM128" s="27">
        <f t="shared" si="306"/>
        <v>0.11053713206885318</v>
      </c>
      <c r="AS128" t="str">
        <f t="shared" si="320"/>
        <v>34 Culture, media and sports occupations</v>
      </c>
      <c r="AT128" s="27">
        <f t="shared" si="307"/>
        <v>2.7128898464822693E-2</v>
      </c>
      <c r="AU128" s="27">
        <f t="shared" si="307"/>
        <v>0.11935934364731438</v>
      </c>
      <c r="AV128" s="27">
        <f t="shared" si="307"/>
        <v>-0.17108406354030059</v>
      </c>
      <c r="AW128" s="27">
        <f t="shared" si="307"/>
        <v>3.0822679708763845E-2</v>
      </c>
      <c r="AX128" s="27">
        <f t="shared" si="308"/>
        <v>-0.14026138383153675</v>
      </c>
      <c r="BD128" t="str">
        <f t="shared" si="321"/>
        <v>34 Culture, media and sports occupations</v>
      </c>
      <c r="BE128" s="27">
        <f t="shared" si="309"/>
        <v>0.21080521367224536</v>
      </c>
      <c r="BF128" s="27">
        <f t="shared" si="309"/>
        <v>0.61237179188129387</v>
      </c>
      <c r="BG128" s="27">
        <f t="shared" si="309"/>
        <v>-1.0722589483055596</v>
      </c>
      <c r="BH128" s="27">
        <f t="shared" si="309"/>
        <v>-2.2834797796467132E-2</v>
      </c>
      <c r="BI128" s="27">
        <f t="shared" si="310"/>
        <v>-1.0950937461020267</v>
      </c>
      <c r="BO128" t="str">
        <f t="shared" si="322"/>
        <v>34 Culture, media and sports occupations</v>
      </c>
      <c r="BP128" s="27">
        <f t="shared" si="311"/>
        <v>-0.23257558262524869</v>
      </c>
      <c r="BQ128" s="27">
        <f t="shared" si="311"/>
        <v>0.34809820809079306</v>
      </c>
      <c r="BR128" s="27">
        <f t="shared" si="311"/>
        <v>-0.61229058313746387</v>
      </c>
      <c r="BS128" s="27">
        <f t="shared" si="311"/>
        <v>-0.29407136997478728</v>
      </c>
      <c r="BT128" s="27">
        <f t="shared" si="312"/>
        <v>-0.9063619531122511</v>
      </c>
      <c r="BZ128" t="str">
        <f t="shared" si="323"/>
        <v>34 Culture, media and sports occupations</v>
      </c>
      <c r="CA128" s="68">
        <f t="shared" si="313"/>
        <v>3.9724787434289421E-2</v>
      </c>
      <c r="CB128" s="68">
        <f t="shared" si="313"/>
        <v>-2.1119813484214767E-2</v>
      </c>
      <c r="CC128" s="68">
        <f t="shared" si="313"/>
        <v>-0.4740508810318782</v>
      </c>
      <c r="CD128" s="68">
        <f t="shared" si="313"/>
        <v>-0.38336336016609429</v>
      </c>
      <c r="CE128" s="68">
        <f t="shared" si="314"/>
        <v>-0.85741424119797249</v>
      </c>
      <c r="CK128" t="str">
        <f t="shared" si="324"/>
        <v>34 Culture, media and sports occupations</v>
      </c>
      <c r="CL128" s="68">
        <f t="shared" si="315"/>
        <v>0.21523398072423533</v>
      </c>
      <c r="CM128" s="68">
        <f t="shared" si="315"/>
        <v>-9.1834008314891746E-2</v>
      </c>
      <c r="CN128" s="68">
        <f t="shared" si="315"/>
        <v>-9.1364222242545146E-2</v>
      </c>
      <c r="CO128" s="68">
        <f t="shared" si="315"/>
        <v>-0.16186043795557514</v>
      </c>
      <c r="CP128" s="68">
        <f t="shared" si="316"/>
        <v>-0.25322466019812029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0.15091025625289423</v>
      </c>
      <c r="C129" s="27">
        <f t="shared" si="299"/>
        <v>-5.7730555670858497E-2</v>
      </c>
      <c r="D129" s="27">
        <f t="shared" si="299"/>
        <v>0.30423512410873188</v>
      </c>
      <c r="E129" s="27">
        <f t="shared" si="299"/>
        <v>0.4229558546832346</v>
      </c>
      <c r="F129" s="27">
        <f t="shared" si="300"/>
        <v>0.72719097879196648</v>
      </c>
      <c r="L129" t="str">
        <f t="shared" si="317"/>
        <v>35 Business and public service associate professionals</v>
      </c>
      <c r="M129" s="27">
        <f t="shared" si="301"/>
        <v>1.6539048534733007</v>
      </c>
      <c r="N129" s="27">
        <f t="shared" si="301"/>
        <v>-0.41094138999979357</v>
      </c>
      <c r="O129" s="27">
        <f t="shared" si="301"/>
        <v>3.1989706179156681</v>
      </c>
      <c r="P129" s="27">
        <f t="shared" si="301"/>
        <v>4.2598499424719236</v>
      </c>
      <c r="Q129" s="27">
        <f t="shared" si="302"/>
        <v>7.4588205603875917</v>
      </c>
      <c r="W129" t="str">
        <f t="shared" si="318"/>
        <v>35 Business and public service associate professionals</v>
      </c>
      <c r="X129" s="27">
        <f t="shared" si="303"/>
        <v>1.5226138522265025</v>
      </c>
      <c r="Y129" s="27">
        <f t="shared" si="303"/>
        <v>0.5436359476837751</v>
      </c>
      <c r="Z129" s="27">
        <f t="shared" si="303"/>
        <v>1.4478178935267429</v>
      </c>
      <c r="AA129" s="27">
        <f t="shared" si="303"/>
        <v>1.9334358221076933</v>
      </c>
      <c r="AB129" s="27">
        <f t="shared" si="304"/>
        <v>3.3812537156344362</v>
      </c>
      <c r="AH129" t="str">
        <f t="shared" si="319"/>
        <v>35 Business and public service associate professionals</v>
      </c>
      <c r="AI129" s="27">
        <f t="shared" si="305"/>
        <v>0.35363822861165772</v>
      </c>
      <c r="AJ129" s="27">
        <f t="shared" si="305"/>
        <v>0.36763270127699688</v>
      </c>
      <c r="AK129" s="27">
        <f t="shared" si="305"/>
        <v>0.39145010650068457</v>
      </c>
      <c r="AL129" s="27">
        <f t="shared" si="305"/>
        <v>0.77385400160829043</v>
      </c>
      <c r="AM129" s="27">
        <f t="shared" si="306"/>
        <v>1.165304108108975</v>
      </c>
      <c r="AS129" t="str">
        <f t="shared" si="320"/>
        <v>35 Business and public service associate professionals</v>
      </c>
      <c r="AT129" s="27">
        <f t="shared" si="307"/>
        <v>0.28237054803918715</v>
      </c>
      <c r="AU129" s="27">
        <f t="shared" si="307"/>
        <v>0.26490428714291436</v>
      </c>
      <c r="AV129" s="27">
        <f t="shared" si="307"/>
        <v>0.31700565003528602</v>
      </c>
      <c r="AW129" s="27">
        <f t="shared" si="307"/>
        <v>0.61003825541638079</v>
      </c>
      <c r="AX129" s="27">
        <f t="shared" si="308"/>
        <v>0.92704390545166682</v>
      </c>
      <c r="BD129" t="str">
        <f t="shared" si="321"/>
        <v>35 Business and public service associate professionals</v>
      </c>
      <c r="BE129" s="27">
        <f t="shared" si="309"/>
        <v>0.85570600630250837</v>
      </c>
      <c r="BF129" s="27">
        <f t="shared" si="309"/>
        <v>2.590616322239212</v>
      </c>
      <c r="BG129" s="27">
        <f t="shared" si="309"/>
        <v>-1.8437685887261708</v>
      </c>
      <c r="BH129" s="27">
        <f t="shared" si="309"/>
        <v>0.55039710556551746</v>
      </c>
      <c r="BI129" s="27">
        <f t="shared" si="310"/>
        <v>-1.2933714831606533</v>
      </c>
      <c r="BO129" t="str">
        <f t="shared" si="322"/>
        <v>35 Business and public service associate professionals</v>
      </c>
      <c r="BP129" s="27">
        <f t="shared" si="311"/>
        <v>-9.1247768766541171E-2</v>
      </c>
      <c r="BQ129" s="27">
        <f t="shared" si="311"/>
        <v>2.0991035303267314</v>
      </c>
      <c r="BR129" s="27">
        <f t="shared" si="311"/>
        <v>-2.4501029700318782</v>
      </c>
      <c r="BS129" s="27">
        <f t="shared" si="311"/>
        <v>-2.0232462723146414</v>
      </c>
      <c r="BT129" s="27">
        <f t="shared" si="312"/>
        <v>-4.4733492423465195</v>
      </c>
      <c r="BZ129" t="str">
        <f t="shared" si="323"/>
        <v>35 Business and public service associate professionals</v>
      </c>
      <c r="CA129" s="68">
        <f t="shared" si="313"/>
        <v>-0.272459342169042</v>
      </c>
      <c r="CB129" s="68">
        <f t="shared" si="313"/>
        <v>-2.9261835003158154E-2</v>
      </c>
      <c r="CC129" s="68">
        <f t="shared" si="313"/>
        <v>-1.1483715064245885</v>
      </c>
      <c r="CD129" s="68">
        <f t="shared" si="313"/>
        <v>-1.9513764796892477</v>
      </c>
      <c r="CE129" s="68">
        <f t="shared" si="314"/>
        <v>-3.0997479861138362</v>
      </c>
      <c r="CK129" t="str">
        <f t="shared" si="324"/>
        <v>35 Business and public service associate professionals</v>
      </c>
      <c r="CL129" s="68">
        <f t="shared" si="315"/>
        <v>0.20524042911827678</v>
      </c>
      <c r="CM129" s="68">
        <f t="shared" si="315"/>
        <v>-0.1789520485422802</v>
      </c>
      <c r="CN129" s="68">
        <f t="shared" si="315"/>
        <v>-0.38215345262101819</v>
      </c>
      <c r="CO129" s="68">
        <f t="shared" si="315"/>
        <v>-0.27063180890641336</v>
      </c>
      <c r="CP129" s="68">
        <f t="shared" si="316"/>
        <v>-0.65278526152743155</v>
      </c>
    </row>
    <row r="130" spans="1:94" x14ac:dyDescent="0.2">
      <c r="A130" t="str">
        <f t="shared" si="298"/>
        <v>41 Administrative occupations</v>
      </c>
      <c r="B130" s="27">
        <f t="shared" si="299"/>
        <v>7.0238543613057813E-2</v>
      </c>
      <c r="C130" s="27">
        <f t="shared" si="299"/>
        <v>-5.3485549507212515E-2</v>
      </c>
      <c r="D130" s="27">
        <f t="shared" si="299"/>
        <v>0.4073744678888167</v>
      </c>
      <c r="E130" s="27">
        <f t="shared" si="299"/>
        <v>0.58322727829804322</v>
      </c>
      <c r="F130" s="27">
        <f t="shared" si="300"/>
        <v>0.99060174618685992</v>
      </c>
      <c r="L130" t="str">
        <f t="shared" si="317"/>
        <v>41 Administrative occupations</v>
      </c>
      <c r="M130" s="27">
        <f t="shared" si="301"/>
        <v>1.1170559451736457</v>
      </c>
      <c r="N130" s="27">
        <f t="shared" si="301"/>
        <v>-0.38718357340797116</v>
      </c>
      <c r="O130" s="27">
        <f t="shared" si="301"/>
        <v>4.328083146097736</v>
      </c>
      <c r="P130" s="27">
        <f t="shared" si="301"/>
        <v>5.1008005883244856</v>
      </c>
      <c r="Q130" s="27">
        <f t="shared" si="302"/>
        <v>9.4288837344222216</v>
      </c>
      <c r="W130" t="str">
        <f t="shared" si="318"/>
        <v>41 Administrative occupations</v>
      </c>
      <c r="X130" s="27">
        <f t="shared" si="303"/>
        <v>0.67918684841995614</v>
      </c>
      <c r="Y130" s="27">
        <f t="shared" si="303"/>
        <v>0.93346156003156011</v>
      </c>
      <c r="Z130" s="27">
        <f t="shared" si="303"/>
        <v>6.4178458055959169</v>
      </c>
      <c r="AA130" s="27">
        <f t="shared" si="303"/>
        <v>6.8661949967140679</v>
      </c>
      <c r="AB130" s="27">
        <f t="shared" si="304"/>
        <v>13.284040802309985</v>
      </c>
      <c r="AH130" t="str">
        <f t="shared" si="319"/>
        <v>41 Administrative occupations</v>
      </c>
      <c r="AI130" s="27">
        <f t="shared" si="305"/>
        <v>0.43083589567878899</v>
      </c>
      <c r="AJ130" s="27">
        <f t="shared" si="305"/>
        <v>0.16874909459704224</v>
      </c>
      <c r="AK130" s="27">
        <f t="shared" si="305"/>
        <v>1.6862152445624945</v>
      </c>
      <c r="AL130" s="27">
        <f t="shared" si="305"/>
        <v>1.5703317933172745</v>
      </c>
      <c r="AM130" s="27">
        <f t="shared" si="306"/>
        <v>3.256547037879769</v>
      </c>
      <c r="AS130" t="str">
        <f t="shared" si="320"/>
        <v>41 Administrative occupations</v>
      </c>
      <c r="AT130" s="27">
        <f t="shared" si="307"/>
        <v>9.9644014306364603E-2</v>
      </c>
      <c r="AU130" s="27">
        <f t="shared" si="307"/>
        <v>0.29937184576878284</v>
      </c>
      <c r="AV130" s="27">
        <f t="shared" si="307"/>
        <v>1.1964167319854448</v>
      </c>
      <c r="AW130" s="27">
        <f t="shared" si="307"/>
        <v>1.4652241368631991</v>
      </c>
      <c r="AX130" s="27">
        <f t="shared" si="308"/>
        <v>2.6616408688486439</v>
      </c>
      <c r="BD130" t="str">
        <f t="shared" si="321"/>
        <v>41 Administrative occupations</v>
      </c>
      <c r="BE130" s="27">
        <f t="shared" si="309"/>
        <v>-0.79327463395999231</v>
      </c>
      <c r="BF130" s="27">
        <f t="shared" si="309"/>
        <v>4.2107362751058162</v>
      </c>
      <c r="BG130" s="27">
        <f t="shared" si="309"/>
        <v>-0.16803508222836427</v>
      </c>
      <c r="BH130" s="27">
        <f t="shared" si="309"/>
        <v>-0.43767490361758377</v>
      </c>
      <c r="BI130" s="27">
        <f t="shared" si="310"/>
        <v>-0.60570998584594804</v>
      </c>
      <c r="BO130" t="str">
        <f t="shared" si="322"/>
        <v>41 Administrative occupations</v>
      </c>
      <c r="BP130" s="27">
        <f t="shared" si="311"/>
        <v>-3.1945782578452544</v>
      </c>
      <c r="BQ130" s="27">
        <f t="shared" si="311"/>
        <v>5.3782442752357014</v>
      </c>
      <c r="BR130" s="27">
        <f t="shared" si="311"/>
        <v>-4.3864656643287425</v>
      </c>
      <c r="BS130" s="27">
        <f t="shared" si="311"/>
        <v>-8.1044510340144811</v>
      </c>
      <c r="BT130" s="27">
        <f t="shared" si="312"/>
        <v>-12.490916698343224</v>
      </c>
      <c r="BZ130" t="str">
        <f t="shared" si="323"/>
        <v>41 Administrative occupations</v>
      </c>
      <c r="CA130" s="68">
        <f t="shared" si="313"/>
        <v>-2.6086653449730814</v>
      </c>
      <c r="CB130" s="68">
        <f t="shared" si="313"/>
        <v>-1.0212417241085934</v>
      </c>
      <c r="CC130" s="68">
        <f t="shared" si="313"/>
        <v>-3.5369632985066719</v>
      </c>
      <c r="CD130" s="68">
        <f t="shared" si="313"/>
        <v>-6.0374559094863995</v>
      </c>
      <c r="CE130" s="68">
        <f t="shared" si="314"/>
        <v>-9.5744192079930706</v>
      </c>
      <c r="CK130" t="str">
        <f t="shared" si="324"/>
        <v>41 Administrative occupations</v>
      </c>
      <c r="CL130" s="68">
        <f t="shared" si="315"/>
        <v>-0.2502633071962661</v>
      </c>
      <c r="CM130" s="68">
        <f t="shared" si="315"/>
        <v>-0.30482756517926468</v>
      </c>
      <c r="CN130" s="68">
        <f t="shared" si="315"/>
        <v>-0.77842735605061586</v>
      </c>
      <c r="CO130" s="68">
        <f t="shared" si="315"/>
        <v>-1.1818643402351283</v>
      </c>
      <c r="CP130" s="68">
        <f t="shared" si="316"/>
        <v>-1.9602916962857442</v>
      </c>
    </row>
    <row r="131" spans="1:94" x14ac:dyDescent="0.2">
      <c r="A131" t="str">
        <f t="shared" si="298"/>
        <v>42 Secretarial and related occupations</v>
      </c>
      <c r="B131" s="27">
        <f t="shared" si="299"/>
        <v>7.5609075452219426E-3</v>
      </c>
      <c r="C131" s="27">
        <f t="shared" si="299"/>
        <v>-8.7514402108646652E-3</v>
      </c>
      <c r="D131" s="27">
        <f t="shared" si="299"/>
        <v>3.4080404468310156E-2</v>
      </c>
      <c r="E131" s="27">
        <f t="shared" si="299"/>
        <v>6.152851098868975E-2</v>
      </c>
      <c r="F131" s="27">
        <f t="shared" si="300"/>
        <v>9.5608915456999899E-2</v>
      </c>
      <c r="L131" t="str">
        <f t="shared" si="317"/>
        <v>42 Secretarial and related occupations</v>
      </c>
      <c r="M131" s="27">
        <f t="shared" si="301"/>
        <v>0.11210266042770067</v>
      </c>
      <c r="N131" s="27">
        <f t="shared" si="301"/>
        <v>-0.10635833353049851</v>
      </c>
      <c r="O131" s="27">
        <f t="shared" si="301"/>
        <v>0.72209301504786239</v>
      </c>
      <c r="P131" s="27">
        <f t="shared" si="301"/>
        <v>0.51333730478545547</v>
      </c>
      <c r="Q131" s="27">
        <f t="shared" si="302"/>
        <v>1.2354303198333179</v>
      </c>
      <c r="W131" t="str">
        <f t="shared" si="318"/>
        <v>42 Secretarial and related occupations</v>
      </c>
      <c r="X131" s="27">
        <f t="shared" si="303"/>
        <v>-0.10380185465849445</v>
      </c>
      <c r="Y131" s="27">
        <f t="shared" si="303"/>
        <v>-0.16990883947193502</v>
      </c>
      <c r="Z131" s="27">
        <f t="shared" si="303"/>
        <v>1.2155926048880175</v>
      </c>
      <c r="AA131" s="27">
        <f t="shared" si="303"/>
        <v>1.3992436357936233</v>
      </c>
      <c r="AB131" s="27">
        <f t="shared" si="304"/>
        <v>2.6148362406816408</v>
      </c>
      <c r="AH131" t="str">
        <f t="shared" si="319"/>
        <v>42 Secretarial and related occupations</v>
      </c>
      <c r="AI131" s="27">
        <f t="shared" si="305"/>
        <v>-0.13381413258447794</v>
      </c>
      <c r="AJ131" s="27">
        <f t="shared" si="305"/>
        <v>-9.3551744714401863E-3</v>
      </c>
      <c r="AK131" s="27">
        <f t="shared" si="305"/>
        <v>0.35460523934087118</v>
      </c>
      <c r="AL131" s="27">
        <f t="shared" si="305"/>
        <v>0.2594056739316053</v>
      </c>
      <c r="AM131" s="27">
        <f t="shared" si="306"/>
        <v>0.61401091327247648</v>
      </c>
      <c r="AS131" t="str">
        <f t="shared" si="320"/>
        <v>42 Secretarial and related occupations</v>
      </c>
      <c r="AT131" s="27">
        <f t="shared" si="307"/>
        <v>-0.14709551723360659</v>
      </c>
      <c r="AU131" s="27">
        <f t="shared" si="307"/>
        <v>-2.4540117780436743E-2</v>
      </c>
      <c r="AV131" s="27">
        <f t="shared" si="307"/>
        <v>0.18573913756622029</v>
      </c>
      <c r="AW131" s="27">
        <f t="shared" si="307"/>
        <v>1.4707081153430002E-2</v>
      </c>
      <c r="AX131" s="27">
        <f t="shared" si="308"/>
        <v>0.20044621871965029</v>
      </c>
      <c r="BD131" t="str">
        <f t="shared" si="321"/>
        <v>42 Secretarial and related occupations</v>
      </c>
      <c r="BE131" s="27">
        <f t="shared" si="309"/>
        <v>-0.67011602190644748</v>
      </c>
      <c r="BF131" s="27">
        <f t="shared" si="309"/>
        <v>0.67421487065974084</v>
      </c>
      <c r="BG131" s="27">
        <f t="shared" si="309"/>
        <v>0.10221725253573055</v>
      </c>
      <c r="BH131" s="27">
        <f t="shared" si="309"/>
        <v>-3.1816008766298296</v>
      </c>
      <c r="BI131" s="27">
        <f t="shared" si="310"/>
        <v>-3.079383624094099</v>
      </c>
      <c r="BO131" t="str">
        <f t="shared" si="322"/>
        <v>42 Secretarial and related occupations</v>
      </c>
      <c r="BP131" s="27">
        <f t="shared" si="311"/>
        <v>-1.5807510528089175</v>
      </c>
      <c r="BQ131" s="27">
        <f t="shared" si="311"/>
        <v>0.81380907472578556</v>
      </c>
      <c r="BR131" s="27">
        <f t="shared" si="311"/>
        <v>-1.8968050734585615</v>
      </c>
      <c r="BS131" s="27">
        <f t="shared" si="311"/>
        <v>-3.452595403123301</v>
      </c>
      <c r="BT131" s="27">
        <f t="shared" si="312"/>
        <v>-5.349400476581863</v>
      </c>
      <c r="BZ131" t="str">
        <f t="shared" si="323"/>
        <v>42 Secretarial and related occupations</v>
      </c>
      <c r="CA131" s="68">
        <f t="shared" si="313"/>
        <v>-0.69579514875952331</v>
      </c>
      <c r="CB131" s="68">
        <f t="shared" si="313"/>
        <v>-0.81948767866090488</v>
      </c>
      <c r="CC131" s="68">
        <f t="shared" si="313"/>
        <v>-2.0453989023530585</v>
      </c>
      <c r="CD131" s="68">
        <f t="shared" si="313"/>
        <v>-2.2645348801854923</v>
      </c>
      <c r="CE131" s="68">
        <f t="shared" si="314"/>
        <v>-4.3099337825385504</v>
      </c>
      <c r="CK131" t="str">
        <f t="shared" si="324"/>
        <v>42 Secretarial and related occupations</v>
      </c>
      <c r="CL131" s="68">
        <f t="shared" si="315"/>
        <v>6.3729980004009423E-2</v>
      </c>
      <c r="CM131" s="68">
        <f t="shared" si="315"/>
        <v>-0.21483175081729922</v>
      </c>
      <c r="CN131" s="68">
        <f t="shared" si="315"/>
        <v>-0.11348867114594019</v>
      </c>
      <c r="CO131" s="68">
        <f t="shared" si="315"/>
        <v>0.15476684521794226</v>
      </c>
      <c r="CP131" s="68">
        <f t="shared" si="316"/>
        <v>4.1278174072002072E-2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1.3689836273920987E-2</v>
      </c>
      <c r="C132" s="27">
        <f t="shared" si="299"/>
        <v>-1.4282126165288456E-2</v>
      </c>
      <c r="D132" s="27">
        <f t="shared" si="299"/>
        <v>7.2557083328992633E-3</v>
      </c>
      <c r="E132" s="27">
        <f t="shared" si="299"/>
        <v>1.7977880131673511E-2</v>
      </c>
      <c r="F132" s="27">
        <f t="shared" si="300"/>
        <v>2.5233588464572774E-2</v>
      </c>
      <c r="L132" t="str">
        <f t="shared" si="317"/>
        <v>51 Skilled agricultural and related trades</v>
      </c>
      <c r="M132" s="27">
        <f t="shared" si="301"/>
        <v>2.0587196006650765E-2</v>
      </c>
      <c r="N132" s="27">
        <f t="shared" si="301"/>
        <v>-4.6626830376032102E-2</v>
      </c>
      <c r="O132" s="27">
        <f t="shared" si="301"/>
        <v>7.6583616034212376E-2</v>
      </c>
      <c r="P132" s="27">
        <f t="shared" si="301"/>
        <v>0.16106263777233992</v>
      </c>
      <c r="Q132" s="27">
        <f t="shared" si="302"/>
        <v>0.2376462538065523</v>
      </c>
      <c r="W132" t="str">
        <f t="shared" si="318"/>
        <v>51 Skilled agricultural and related trades</v>
      </c>
      <c r="X132" s="27">
        <f t="shared" si="303"/>
        <v>8.0289699768801404E-2</v>
      </c>
      <c r="Y132" s="27">
        <f t="shared" si="303"/>
        <v>-0.10639456884251208</v>
      </c>
      <c r="Z132" s="27">
        <f t="shared" si="303"/>
        <v>0.22774656361515677</v>
      </c>
      <c r="AA132" s="27">
        <f t="shared" si="303"/>
        <v>0.69354205640882083</v>
      </c>
      <c r="AB132" s="27">
        <f t="shared" si="304"/>
        <v>0.9212886200239776</v>
      </c>
      <c r="AH132" t="str">
        <f t="shared" si="319"/>
        <v>51 Skilled agricultural and related trades</v>
      </c>
      <c r="AI132" s="27">
        <f t="shared" si="305"/>
        <v>0.10248244813851159</v>
      </c>
      <c r="AJ132" s="27">
        <f t="shared" si="305"/>
        <v>-9.9795298267903121E-2</v>
      </c>
      <c r="AK132" s="27">
        <f t="shared" si="305"/>
        <v>0.12589214771957757</v>
      </c>
      <c r="AL132" s="27">
        <f t="shared" si="305"/>
        <v>0.32845026102362129</v>
      </c>
      <c r="AM132" s="27">
        <f t="shared" si="306"/>
        <v>0.45434240874319887</v>
      </c>
      <c r="AS132" t="str">
        <f t="shared" si="320"/>
        <v>51 Skilled agricultural and related trades</v>
      </c>
      <c r="AT132" s="27">
        <f t="shared" si="307"/>
        <v>0.1026097439718251</v>
      </c>
      <c r="AU132" s="27">
        <f t="shared" si="307"/>
        <v>-4.9257613423903335E-2</v>
      </c>
      <c r="AV132" s="27">
        <f t="shared" si="307"/>
        <v>0.113892969894827</v>
      </c>
      <c r="AW132" s="27">
        <f t="shared" si="307"/>
        <v>0.41812768297597547</v>
      </c>
      <c r="AX132" s="27">
        <f t="shared" si="308"/>
        <v>0.53202065287080247</v>
      </c>
      <c r="BD132" t="str">
        <f t="shared" si="321"/>
        <v>51 Skilled agricultural and related trades</v>
      </c>
      <c r="BE132" s="27">
        <f t="shared" si="309"/>
        <v>0.1785605164053734</v>
      </c>
      <c r="BF132" s="27">
        <f t="shared" si="309"/>
        <v>-0.27349299503128566</v>
      </c>
      <c r="BG132" s="27">
        <f t="shared" si="309"/>
        <v>-0.18854244659028963</v>
      </c>
      <c r="BH132" s="27">
        <f t="shared" si="309"/>
        <v>0.20472672764983546</v>
      </c>
      <c r="BI132" s="27">
        <f t="shared" si="310"/>
        <v>1.6184281059545835E-2</v>
      </c>
      <c r="BO132" t="str">
        <f t="shared" si="322"/>
        <v>51 Skilled agricultural and related trades</v>
      </c>
      <c r="BP132" s="27">
        <f t="shared" si="311"/>
        <v>5.3595906124020321E-2</v>
      </c>
      <c r="BQ132" s="27">
        <f t="shared" si="311"/>
        <v>-0.46057489135572016</v>
      </c>
      <c r="BR132" s="27">
        <f t="shared" si="311"/>
        <v>-0.35478443938929116</v>
      </c>
      <c r="BS132" s="27">
        <f t="shared" si="311"/>
        <v>-0.21705283967888089</v>
      </c>
      <c r="BT132" s="27">
        <f t="shared" si="312"/>
        <v>-0.57183727906817206</v>
      </c>
      <c r="BZ132" t="str">
        <f t="shared" si="323"/>
        <v>51 Skilled agricultural and related trades</v>
      </c>
      <c r="CA132" s="68">
        <f t="shared" si="313"/>
        <v>-0.49497633135930874</v>
      </c>
      <c r="CB132" s="68">
        <f t="shared" si="313"/>
        <v>-0.292706430981855</v>
      </c>
      <c r="CC132" s="68">
        <f t="shared" si="313"/>
        <v>-7.4364344284177264E-2</v>
      </c>
      <c r="CD132" s="68">
        <f t="shared" si="313"/>
        <v>0.19096468678097445</v>
      </c>
      <c r="CE132" s="68">
        <f t="shared" si="314"/>
        <v>0.11660034249679718</v>
      </c>
      <c r="CK132" t="str">
        <f t="shared" si="324"/>
        <v>51 Skilled agricultural and related trades</v>
      </c>
      <c r="CL132" s="68">
        <f t="shared" si="315"/>
        <v>-0.10521297824463693</v>
      </c>
      <c r="CM132" s="68">
        <f t="shared" si="315"/>
        <v>-0.434085138248407</v>
      </c>
      <c r="CN132" s="68">
        <f t="shared" si="315"/>
        <v>-6.8965908818485078E-2</v>
      </c>
      <c r="CO132" s="68">
        <f t="shared" si="315"/>
        <v>-0.47663988602355689</v>
      </c>
      <c r="CP132" s="68">
        <f t="shared" si="316"/>
        <v>-0.54560579484204197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2.6972774029356689E-3</v>
      </c>
      <c r="C133" s="27">
        <f t="shared" si="299"/>
        <v>-4.52652514189128E-3</v>
      </c>
      <c r="D133" s="27">
        <f t="shared" si="299"/>
        <v>1.2100648866129257E-2</v>
      </c>
      <c r="E133" s="27">
        <f t="shared" si="299"/>
        <v>1.4622901748876774E-2</v>
      </c>
      <c r="F133" s="27">
        <f t="shared" si="300"/>
        <v>2.6723550615006031E-2</v>
      </c>
      <c r="L133" t="str">
        <f t="shared" si="317"/>
        <v>52 Skilled metal, electrical and electronic trades</v>
      </c>
      <c r="M133" s="27">
        <f t="shared" si="301"/>
        <v>0.13802450140343747</v>
      </c>
      <c r="N133" s="27">
        <f t="shared" si="301"/>
        <v>-0.20607130634841853</v>
      </c>
      <c r="O133" s="27">
        <f t="shared" si="301"/>
        <v>0.48502271593350099</v>
      </c>
      <c r="P133" s="27">
        <f t="shared" si="301"/>
        <v>0.49357434525853594</v>
      </c>
      <c r="Q133" s="27">
        <f t="shared" si="302"/>
        <v>0.97859706119203693</v>
      </c>
      <c r="W133" t="str">
        <f t="shared" si="318"/>
        <v>52 Skilled metal, electrical and electronic trades</v>
      </c>
      <c r="X133" s="27">
        <f t="shared" si="303"/>
        <v>0.20786958372176834</v>
      </c>
      <c r="Y133" s="27">
        <f t="shared" si="303"/>
        <v>-0.34509729837770364</v>
      </c>
      <c r="Z133" s="27">
        <f t="shared" si="303"/>
        <v>0.56359187822568901</v>
      </c>
      <c r="AA133" s="27">
        <f t="shared" si="303"/>
        <v>0.71399603869538009</v>
      </c>
      <c r="AB133" s="27">
        <f t="shared" si="304"/>
        <v>1.2775879169210691</v>
      </c>
      <c r="AH133" t="str">
        <f t="shared" si="319"/>
        <v>52 Skilled metal, electrical and electronic trades</v>
      </c>
      <c r="AI133" s="27">
        <f t="shared" si="305"/>
        <v>4.5509069325847307E-2</v>
      </c>
      <c r="AJ133" s="27">
        <f t="shared" si="305"/>
        <v>-7.2633281901923197E-2</v>
      </c>
      <c r="AK133" s="27">
        <f t="shared" si="305"/>
        <v>0.18424278921067339</v>
      </c>
      <c r="AL133" s="27">
        <f t="shared" si="305"/>
        <v>0.29276093865837693</v>
      </c>
      <c r="AM133" s="27">
        <f t="shared" si="306"/>
        <v>0.47700372786905032</v>
      </c>
      <c r="AS133" t="str">
        <f t="shared" si="320"/>
        <v>52 Skilled metal, electrical and electronic trades</v>
      </c>
      <c r="AT133" s="27">
        <f t="shared" si="307"/>
        <v>0.1389610657173268</v>
      </c>
      <c r="AU133" s="27">
        <f t="shared" si="307"/>
        <v>-0.39073604138587603</v>
      </c>
      <c r="AV133" s="27">
        <f t="shared" si="307"/>
        <v>0.52007288233636029</v>
      </c>
      <c r="AW133" s="27">
        <f t="shared" si="307"/>
        <v>0.64627685434112747</v>
      </c>
      <c r="AX133" s="27">
        <f t="shared" si="308"/>
        <v>1.1663497366774878</v>
      </c>
      <c r="BD133" t="str">
        <f t="shared" si="321"/>
        <v>52 Skilled metal, electrical and electronic trades</v>
      </c>
      <c r="BE133" s="27">
        <f t="shared" si="309"/>
        <v>0.65309062653465944</v>
      </c>
      <c r="BF133" s="27">
        <f t="shared" si="309"/>
        <v>-0.7039054092019903</v>
      </c>
      <c r="BG133" s="27">
        <f t="shared" si="309"/>
        <v>-1.4682289814381342</v>
      </c>
      <c r="BH133" s="27">
        <f t="shared" si="309"/>
        <v>-1.1582913734077884</v>
      </c>
      <c r="BI133" s="27">
        <f t="shared" si="310"/>
        <v>-2.6265203548459226</v>
      </c>
      <c r="BO133" t="str">
        <f t="shared" si="322"/>
        <v>52 Skilled metal, electrical and electronic trades</v>
      </c>
      <c r="BP133" s="27">
        <f t="shared" si="311"/>
        <v>-0.46455733039391767</v>
      </c>
      <c r="BQ133" s="27">
        <f t="shared" si="311"/>
        <v>-0.79896584142163896</v>
      </c>
      <c r="BR133" s="27">
        <f t="shared" si="311"/>
        <v>-1.168672360062617</v>
      </c>
      <c r="BS133" s="27">
        <f t="shared" si="311"/>
        <v>-2.0718858805248477</v>
      </c>
      <c r="BT133" s="27">
        <f t="shared" si="312"/>
        <v>-3.2405582405874647</v>
      </c>
      <c r="BZ133" t="str">
        <f t="shared" si="323"/>
        <v>52 Skilled metal, electrical and electronic trades</v>
      </c>
      <c r="CA133" s="68">
        <f t="shared" si="313"/>
        <v>-0.82892322525649131</v>
      </c>
      <c r="CB133" s="68">
        <f t="shared" si="313"/>
        <v>-0.77804353699207685</v>
      </c>
      <c r="CC133" s="68">
        <f t="shared" si="313"/>
        <v>-0.19628085726065869</v>
      </c>
      <c r="CD133" s="68">
        <f t="shared" si="313"/>
        <v>-1.7341991873267379</v>
      </c>
      <c r="CE133" s="68">
        <f t="shared" si="314"/>
        <v>-1.9304800445873966</v>
      </c>
      <c r="CK133" t="str">
        <f t="shared" si="324"/>
        <v>52 Skilled metal, electrical and electronic trades</v>
      </c>
      <c r="CL133" s="68">
        <f t="shared" si="315"/>
        <v>0.11581864323615321</v>
      </c>
      <c r="CM133" s="68">
        <f t="shared" si="315"/>
        <v>-0.59206381074577563</v>
      </c>
      <c r="CN133" s="68">
        <f t="shared" si="315"/>
        <v>-0.16829294010032969</v>
      </c>
      <c r="CO133" s="68">
        <f t="shared" si="315"/>
        <v>-0.57933037853677138</v>
      </c>
      <c r="CP133" s="68">
        <f t="shared" si="316"/>
        <v>-0.74762331863710108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-6.3447009721689599E-3</v>
      </c>
      <c r="C134" s="27">
        <f t="shared" si="299"/>
        <v>-5.4328882998619151E-3</v>
      </c>
      <c r="D134" s="27">
        <f t="shared" si="299"/>
        <v>7.6273020032671876E-3</v>
      </c>
      <c r="E134" s="27">
        <f t="shared" si="299"/>
        <v>9.0979860569978879E-4</v>
      </c>
      <c r="F134" s="27">
        <f t="shared" si="300"/>
        <v>8.5371006089669764E-3</v>
      </c>
      <c r="L134" t="str">
        <f t="shared" si="317"/>
        <v>53 Skilled construction and building trades</v>
      </c>
      <c r="M134" s="27">
        <f t="shared" si="301"/>
        <v>4.9401580978546966E-3</v>
      </c>
      <c r="N134" s="27">
        <f t="shared" si="301"/>
        <v>-0.10038700011588964</v>
      </c>
      <c r="O134" s="27">
        <f t="shared" si="301"/>
        <v>0.13258450148663475</v>
      </c>
      <c r="P134" s="27">
        <f t="shared" si="301"/>
        <v>8.8831690853588718E-2</v>
      </c>
      <c r="Q134" s="27">
        <f t="shared" si="302"/>
        <v>0.22141619234022347</v>
      </c>
      <c r="W134" t="str">
        <f t="shared" si="318"/>
        <v>53 Skilled construction and building trades</v>
      </c>
      <c r="X134" s="27">
        <f t="shared" si="303"/>
        <v>-1.0929014110039326E-2</v>
      </c>
      <c r="Y134" s="27">
        <f t="shared" si="303"/>
        <v>-0.19634552707673913</v>
      </c>
      <c r="Z134" s="27">
        <f t="shared" si="303"/>
        <v>0.22360791508074729</v>
      </c>
      <c r="AA134" s="27">
        <f t="shared" si="303"/>
        <v>0.2513352712350605</v>
      </c>
      <c r="AB134" s="27">
        <f t="shared" si="304"/>
        <v>0.47494318631580779</v>
      </c>
      <c r="AH134" t="str">
        <f t="shared" si="319"/>
        <v>53 Skilled construction and building trades</v>
      </c>
      <c r="AI134" s="27">
        <f t="shared" si="305"/>
        <v>7.1982962728792788E-2</v>
      </c>
      <c r="AJ134" s="27">
        <f t="shared" si="305"/>
        <v>-0.12594052152368984</v>
      </c>
      <c r="AK134" s="27">
        <f t="shared" si="305"/>
        <v>0.18408130730924488</v>
      </c>
      <c r="AL134" s="27">
        <f t="shared" si="305"/>
        <v>0.22014127807225803</v>
      </c>
      <c r="AM134" s="27">
        <f t="shared" si="306"/>
        <v>0.40422258538150291</v>
      </c>
      <c r="AS134" t="str">
        <f t="shared" si="320"/>
        <v>53 Skilled construction and building trades</v>
      </c>
      <c r="AT134" s="27">
        <f t="shared" si="307"/>
        <v>-2.3792780847366357E-2</v>
      </c>
      <c r="AU134" s="27">
        <f t="shared" si="307"/>
        <v>-0.15521401772965415</v>
      </c>
      <c r="AV134" s="27">
        <f t="shared" si="307"/>
        <v>0.23243789827133998</v>
      </c>
      <c r="AW134" s="27">
        <f t="shared" si="307"/>
        <v>0.16474097392212395</v>
      </c>
      <c r="AX134" s="27">
        <f t="shared" si="308"/>
        <v>0.39717887219346393</v>
      </c>
      <c r="BD134" t="str">
        <f t="shared" si="321"/>
        <v>53 Skilled construction and building trades</v>
      </c>
      <c r="BE134" s="27">
        <f t="shared" si="309"/>
        <v>-0.31734934772155299</v>
      </c>
      <c r="BF134" s="27">
        <f t="shared" si="309"/>
        <v>-1.5188050211568598</v>
      </c>
      <c r="BG134" s="27">
        <f t="shared" si="309"/>
        <v>-1.3800989607862277</v>
      </c>
      <c r="BH134" s="27">
        <f t="shared" si="309"/>
        <v>-1.3251742410848681</v>
      </c>
      <c r="BI134" s="27">
        <f t="shared" si="310"/>
        <v>-2.7052732018710959</v>
      </c>
      <c r="BO134" t="str">
        <f t="shared" si="322"/>
        <v>53 Skilled construction and building trades</v>
      </c>
      <c r="BP134" s="27">
        <f t="shared" si="311"/>
        <v>-0.10769716196533174</v>
      </c>
      <c r="BQ134" s="27">
        <f t="shared" si="311"/>
        <v>-1.1862430874219196</v>
      </c>
      <c r="BR134" s="27">
        <f t="shared" si="311"/>
        <v>-0.51110769440951032</v>
      </c>
      <c r="BS134" s="27">
        <f t="shared" si="311"/>
        <v>-1.4671151439307089</v>
      </c>
      <c r="BT134" s="27">
        <f t="shared" si="312"/>
        <v>-1.9782228383402192</v>
      </c>
      <c r="BZ134" t="str">
        <f t="shared" si="323"/>
        <v>53 Skilled construction and building trades</v>
      </c>
      <c r="CA134" s="68">
        <f t="shared" si="313"/>
        <v>-1.1402062416360144</v>
      </c>
      <c r="CB134" s="68">
        <f t="shared" si="313"/>
        <v>-1.1005305382537047</v>
      </c>
      <c r="CC134" s="68">
        <f t="shared" si="313"/>
        <v>3.9317244977832289E-2</v>
      </c>
      <c r="CD134" s="68">
        <f t="shared" si="313"/>
        <v>-1.0348086125654872</v>
      </c>
      <c r="CE134" s="68">
        <f t="shared" si="314"/>
        <v>-0.99549136758765489</v>
      </c>
      <c r="CK134" t="str">
        <f t="shared" si="324"/>
        <v>53 Skilled construction and building trades</v>
      </c>
      <c r="CL134" s="68">
        <f t="shared" si="315"/>
        <v>-0.23828259499742011</v>
      </c>
      <c r="CM134" s="68">
        <f t="shared" si="315"/>
        <v>-1.0477615257274682</v>
      </c>
      <c r="CN134" s="68">
        <f t="shared" si="315"/>
        <v>-0.58854783563589597</v>
      </c>
      <c r="CO134" s="68">
        <f t="shared" si="315"/>
        <v>-1.3597192192773291</v>
      </c>
      <c r="CP134" s="68">
        <f t="shared" si="316"/>
        <v>-1.948267054913225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-1.8772985255271477E-2</v>
      </c>
      <c r="C135" s="27">
        <f t="shared" si="299"/>
        <v>-9.9881497600083635E-3</v>
      </c>
      <c r="D135" s="27">
        <f t="shared" si="299"/>
        <v>5.3385962142421958E-2</v>
      </c>
      <c r="E135" s="27">
        <f t="shared" si="299"/>
        <v>6.0673062834915803E-2</v>
      </c>
      <c r="F135" s="27">
        <f t="shared" si="300"/>
        <v>0.11405902497733776</v>
      </c>
      <c r="L135" t="str">
        <f t="shared" si="317"/>
        <v>54 Textiles, printing and other skilled trades</v>
      </c>
      <c r="M135" s="27">
        <f t="shared" si="301"/>
        <v>4.9094544718105371E-2</v>
      </c>
      <c r="N135" s="27">
        <f t="shared" si="301"/>
        <v>8.765181179643311E-3</v>
      </c>
      <c r="O135" s="27">
        <f t="shared" si="301"/>
        <v>0.37240668575403668</v>
      </c>
      <c r="P135" s="27">
        <f t="shared" si="301"/>
        <v>0.55623882910412381</v>
      </c>
      <c r="Q135" s="27">
        <f t="shared" si="302"/>
        <v>0.92864551485816049</v>
      </c>
      <c r="W135" t="str">
        <f t="shared" si="318"/>
        <v>54 Textiles, printing and other skilled trades</v>
      </c>
      <c r="X135" s="27">
        <f t="shared" si="303"/>
        <v>-0.18450621296445147</v>
      </c>
      <c r="Y135" s="27">
        <f t="shared" si="303"/>
        <v>2.2419146231891229E-3</v>
      </c>
      <c r="Z135" s="27">
        <f t="shared" si="303"/>
        <v>0.52186917138663724</v>
      </c>
      <c r="AA135" s="27">
        <f t="shared" si="303"/>
        <v>0.51528883567568862</v>
      </c>
      <c r="AB135" s="27">
        <f t="shared" si="304"/>
        <v>1.0371580070623259</v>
      </c>
      <c r="AH135" t="str">
        <f t="shared" si="319"/>
        <v>54 Textiles, printing and other skilled trades</v>
      </c>
      <c r="AI135" s="27">
        <f t="shared" si="305"/>
        <v>-5.7098237592031365E-2</v>
      </c>
      <c r="AJ135" s="27">
        <f t="shared" si="305"/>
        <v>-3.1368629267045534E-2</v>
      </c>
      <c r="AK135" s="27">
        <f t="shared" si="305"/>
        <v>0.1050873216713043</v>
      </c>
      <c r="AL135" s="27">
        <f t="shared" si="305"/>
        <v>0.17904610949738176</v>
      </c>
      <c r="AM135" s="27">
        <f t="shared" si="306"/>
        <v>0.28413343116868606</v>
      </c>
      <c r="AS135" t="str">
        <f t="shared" si="320"/>
        <v>54 Textiles, printing and other skilled trades</v>
      </c>
      <c r="AT135" s="27">
        <f t="shared" si="307"/>
        <v>-0.11764276789839967</v>
      </c>
      <c r="AU135" s="27">
        <f t="shared" si="307"/>
        <v>-4.9435556534631275E-2</v>
      </c>
      <c r="AV135" s="27">
        <f t="shared" si="307"/>
        <v>0.15386901557289456</v>
      </c>
      <c r="AW135" s="27">
        <f t="shared" si="307"/>
        <v>0.14946612248031155</v>
      </c>
      <c r="AX135" s="27">
        <f t="shared" si="308"/>
        <v>0.30333513805320611</v>
      </c>
      <c r="BD135" t="str">
        <f t="shared" si="321"/>
        <v>54 Textiles, printing and other skilled trades</v>
      </c>
      <c r="BE135" s="27">
        <f t="shared" si="309"/>
        <v>-0.61471664887335997</v>
      </c>
      <c r="BF135" s="27">
        <f t="shared" si="309"/>
        <v>0.11255239894866342</v>
      </c>
      <c r="BG135" s="27">
        <f t="shared" si="309"/>
        <v>0.41577017659556148</v>
      </c>
      <c r="BH135" s="27">
        <f t="shared" si="309"/>
        <v>0.4542863821937333</v>
      </c>
      <c r="BI135" s="27">
        <f t="shared" si="310"/>
        <v>0.87005655878929478</v>
      </c>
      <c r="BO135" t="str">
        <f t="shared" si="322"/>
        <v>54 Textiles, printing and other skilled trades</v>
      </c>
      <c r="BP135" s="27">
        <f t="shared" si="311"/>
        <v>-1.3648955599321386</v>
      </c>
      <c r="BQ135" s="27">
        <f t="shared" si="311"/>
        <v>0.3734276256982989</v>
      </c>
      <c r="BR135" s="27">
        <f t="shared" si="311"/>
        <v>-0.7882182078779385</v>
      </c>
      <c r="BS135" s="27">
        <f t="shared" si="311"/>
        <v>-1.065999030433971</v>
      </c>
      <c r="BT135" s="27">
        <f t="shared" si="312"/>
        <v>-1.8542172383119095</v>
      </c>
      <c r="BZ135" t="str">
        <f t="shared" si="323"/>
        <v>54 Textiles, printing and other skilled trades</v>
      </c>
      <c r="CA135" s="68">
        <f t="shared" si="313"/>
        <v>-1.1105863680462988</v>
      </c>
      <c r="CB135" s="68">
        <f t="shared" si="313"/>
        <v>-0.2100181460277728</v>
      </c>
      <c r="CC135" s="68">
        <f t="shared" si="313"/>
        <v>-0.14731400247209692</v>
      </c>
      <c r="CD135" s="68">
        <f t="shared" si="313"/>
        <v>-1.254198253882421</v>
      </c>
      <c r="CE135" s="68">
        <f t="shared" si="314"/>
        <v>-1.4015122563545179</v>
      </c>
      <c r="CK135" t="str">
        <f t="shared" si="324"/>
        <v>54 Textiles, printing and other skilled trades</v>
      </c>
      <c r="CL135" s="68">
        <f t="shared" si="315"/>
        <v>-0.32633506836645587</v>
      </c>
      <c r="CM135" s="68">
        <f t="shared" si="315"/>
        <v>-0.39425677615747201</v>
      </c>
      <c r="CN135" s="68">
        <f t="shared" si="315"/>
        <v>-0.55330179619239694</v>
      </c>
      <c r="CO135" s="68">
        <f t="shared" si="315"/>
        <v>-0.56619005114389742</v>
      </c>
      <c r="CP135" s="68">
        <f t="shared" si="316"/>
        <v>-1.1194918473362945</v>
      </c>
    </row>
    <row r="136" spans="1:94" x14ac:dyDescent="0.2">
      <c r="A136" t="str">
        <f t="shared" si="298"/>
        <v>61 Caring personal service occupations</v>
      </c>
      <c r="B136" s="27">
        <f t="shared" si="299"/>
        <v>9.6778644013885001E-3</v>
      </c>
      <c r="C136" s="27">
        <f t="shared" si="299"/>
        <v>-1.2012609446873761E-2</v>
      </c>
      <c r="D136" s="27">
        <f t="shared" si="299"/>
        <v>3.6960792347924674E-2</v>
      </c>
      <c r="E136" s="27">
        <f t="shared" si="299"/>
        <v>4.6498065365602373E-2</v>
      </c>
      <c r="F136" s="27">
        <f t="shared" si="300"/>
        <v>8.345885771352704E-2</v>
      </c>
      <c r="L136" t="str">
        <f t="shared" si="317"/>
        <v>61 Caring personal service occupations</v>
      </c>
      <c r="M136" s="27">
        <f t="shared" si="301"/>
        <v>0.88091366853859032</v>
      </c>
      <c r="N136" s="27">
        <f t="shared" si="301"/>
        <v>-0.64188710939271143</v>
      </c>
      <c r="O136" s="27">
        <f t="shared" si="301"/>
        <v>1.9444063269032803</v>
      </c>
      <c r="P136" s="27">
        <f t="shared" si="301"/>
        <v>2.6877423310233564</v>
      </c>
      <c r="Q136" s="27">
        <f t="shared" si="302"/>
        <v>4.6321486579266367</v>
      </c>
      <c r="W136" t="str">
        <f t="shared" si="318"/>
        <v>61 Caring personal service occupations</v>
      </c>
      <c r="X136" s="27">
        <f t="shared" si="303"/>
        <v>1.3587278680941832</v>
      </c>
      <c r="Y136" s="27">
        <f t="shared" si="303"/>
        <v>-1.2739381484417418</v>
      </c>
      <c r="Z136" s="27">
        <f t="shared" si="303"/>
        <v>2.2217441994063538</v>
      </c>
      <c r="AA136" s="27">
        <f t="shared" si="303"/>
        <v>1.7881256589237537</v>
      </c>
      <c r="AB136" s="27">
        <f t="shared" si="304"/>
        <v>4.0098698583301076</v>
      </c>
      <c r="AH136" t="str">
        <f t="shared" si="319"/>
        <v>61 Caring personal service occupations</v>
      </c>
      <c r="AI136" s="27">
        <f t="shared" si="305"/>
        <v>-1.1362877881571976E-2</v>
      </c>
      <c r="AJ136" s="27">
        <f t="shared" si="305"/>
        <v>-1.0630283225984893</v>
      </c>
      <c r="AK136" s="27">
        <f t="shared" si="305"/>
        <v>0.31794461825595466</v>
      </c>
      <c r="AL136" s="27">
        <f t="shared" si="305"/>
        <v>-0.17982736818891798</v>
      </c>
      <c r="AM136" s="27">
        <f t="shared" si="306"/>
        <v>0.13811725006703668</v>
      </c>
      <c r="AS136" t="str">
        <f t="shared" si="320"/>
        <v>61 Caring personal service occupations</v>
      </c>
      <c r="AT136" s="27">
        <f t="shared" si="307"/>
        <v>0.39068448097621555</v>
      </c>
      <c r="AU136" s="27">
        <f t="shared" si="307"/>
        <v>-0.60986381064044171</v>
      </c>
      <c r="AV136" s="27">
        <f t="shared" si="307"/>
        <v>0.37610764618004122</v>
      </c>
      <c r="AW136" s="27">
        <f t="shared" si="307"/>
        <v>0.18285579997976509</v>
      </c>
      <c r="AX136" s="27">
        <f t="shared" si="308"/>
        <v>0.55896344615980631</v>
      </c>
      <c r="BD136" t="str">
        <f t="shared" si="321"/>
        <v>61 Caring personal service occupations</v>
      </c>
      <c r="BE136" s="27">
        <f t="shared" si="309"/>
        <v>3.8218971035170668</v>
      </c>
      <c r="BF136" s="27">
        <f t="shared" si="309"/>
        <v>0.98038062292298633</v>
      </c>
      <c r="BG136" s="27">
        <f t="shared" si="309"/>
        <v>3.4566456698812615</v>
      </c>
      <c r="BH136" s="27">
        <f t="shared" si="309"/>
        <v>9.6363742917830706</v>
      </c>
      <c r="BI136" s="27">
        <f t="shared" si="310"/>
        <v>13.093019961664332</v>
      </c>
      <c r="BO136" t="str">
        <f t="shared" si="322"/>
        <v>61 Caring personal service occupations</v>
      </c>
      <c r="BP136" s="27">
        <f t="shared" si="311"/>
        <v>-0.47136970013698942</v>
      </c>
      <c r="BQ136" s="27">
        <f t="shared" si="311"/>
        <v>1.6955387189011155</v>
      </c>
      <c r="BR136" s="27">
        <f t="shared" si="311"/>
        <v>-4.0179278624100085</v>
      </c>
      <c r="BS136" s="27">
        <f t="shared" si="311"/>
        <v>-4.8488635489936875</v>
      </c>
      <c r="BT136" s="27">
        <f t="shared" si="312"/>
        <v>-8.8667914114036961</v>
      </c>
      <c r="BZ136" t="str">
        <f t="shared" si="323"/>
        <v>61 Caring personal service occupations</v>
      </c>
      <c r="CA136" s="68">
        <f t="shared" si="313"/>
        <v>-2.9518860509702263</v>
      </c>
      <c r="CB136" s="68">
        <f t="shared" si="313"/>
        <v>-0.8238793609330437</v>
      </c>
      <c r="CC136" s="68">
        <f t="shared" si="313"/>
        <v>-1.0607385834474408</v>
      </c>
      <c r="CD136" s="68">
        <f t="shared" si="313"/>
        <v>-0.68725027554595219</v>
      </c>
      <c r="CE136" s="68">
        <f t="shared" si="314"/>
        <v>-1.747988858993393</v>
      </c>
      <c r="CK136" t="str">
        <f t="shared" si="324"/>
        <v>61 Caring personal service occupations</v>
      </c>
      <c r="CL136" s="68">
        <f t="shared" si="315"/>
        <v>-4.7816506706084283E-3</v>
      </c>
      <c r="CM136" s="68">
        <f t="shared" si="315"/>
        <v>-0.20217986727082193</v>
      </c>
      <c r="CN136" s="68">
        <f t="shared" si="315"/>
        <v>4.0470161444315811E-2</v>
      </c>
      <c r="CO136" s="68">
        <f t="shared" si="315"/>
        <v>-0.16523488925724528</v>
      </c>
      <c r="CP136" s="68">
        <f t="shared" si="316"/>
        <v>-0.12476472781292947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1.5455804705270144E-2</v>
      </c>
      <c r="C137" s="27">
        <f t="shared" si="299"/>
        <v>1.4480341677132191E-3</v>
      </c>
      <c r="D137" s="27">
        <f t="shared" si="299"/>
        <v>2.7276979000404752E-2</v>
      </c>
      <c r="E137" s="27">
        <f t="shared" si="299"/>
        <v>4.8395765423767931E-2</v>
      </c>
      <c r="F137" s="27">
        <f t="shared" si="300"/>
        <v>7.5672744424172683E-2</v>
      </c>
      <c r="L137" t="str">
        <f t="shared" si="317"/>
        <v>62 Leisure, travel and related personal service occupations</v>
      </c>
      <c r="M137" s="27">
        <f t="shared" si="301"/>
        <v>0.15881442492314329</v>
      </c>
      <c r="N137" s="27">
        <f t="shared" si="301"/>
        <v>-0.15408236673446851</v>
      </c>
      <c r="O137" s="27">
        <f t="shared" si="301"/>
        <v>0.16391972332335369</v>
      </c>
      <c r="P137" s="27">
        <f t="shared" si="301"/>
        <v>0.31987988104777776</v>
      </c>
      <c r="Q137" s="27">
        <f t="shared" si="302"/>
        <v>0.48379960437113145</v>
      </c>
      <c r="W137" t="str">
        <f t="shared" si="318"/>
        <v>62 Leisure, travel and related personal service occupations</v>
      </c>
      <c r="X137" s="27">
        <f t="shared" si="303"/>
        <v>0.68185843484665476</v>
      </c>
      <c r="Y137" s="27">
        <f t="shared" si="303"/>
        <v>-0.38734654576853655</v>
      </c>
      <c r="Z137" s="27">
        <f t="shared" si="303"/>
        <v>0.52278355493540785</v>
      </c>
      <c r="AA137" s="27">
        <f t="shared" si="303"/>
        <v>1.01264963621156</v>
      </c>
      <c r="AB137" s="27">
        <f t="shared" si="304"/>
        <v>1.5354331911469679</v>
      </c>
      <c r="AH137" t="str">
        <f t="shared" si="319"/>
        <v>62 Leisure, travel and related personal service occupations</v>
      </c>
      <c r="AI137" s="27">
        <f t="shared" si="305"/>
        <v>0.47114914315781475</v>
      </c>
      <c r="AJ137" s="27">
        <f t="shared" si="305"/>
        <v>-0.24136561892843811</v>
      </c>
      <c r="AK137" s="27">
        <f t="shared" si="305"/>
        <v>0.13620329654479435</v>
      </c>
      <c r="AL137" s="27">
        <f t="shared" si="305"/>
        <v>0.41235895630359654</v>
      </c>
      <c r="AM137" s="27">
        <f t="shared" si="306"/>
        <v>0.54856225284839089</v>
      </c>
      <c r="AS137" t="str">
        <f t="shared" si="320"/>
        <v>62 Leisure, travel and related personal service occupations</v>
      </c>
      <c r="AT137" s="27">
        <f t="shared" si="307"/>
        <v>0.61401190268979056</v>
      </c>
      <c r="AU137" s="27">
        <f t="shared" si="307"/>
        <v>-0.11093461473654997</v>
      </c>
      <c r="AV137" s="27">
        <f t="shared" si="307"/>
        <v>0.15836604776768359</v>
      </c>
      <c r="AW137" s="27">
        <f t="shared" si="307"/>
        <v>0.63059072586330567</v>
      </c>
      <c r="AX137" s="27">
        <f t="shared" si="308"/>
        <v>0.78895677363098926</v>
      </c>
      <c r="BD137" t="str">
        <f t="shared" si="321"/>
        <v>62 Leisure, travel and related personal service occupations</v>
      </c>
      <c r="BE137" s="27">
        <f t="shared" si="309"/>
        <v>0.99184034983656755</v>
      </c>
      <c r="BF137" s="27">
        <f t="shared" si="309"/>
        <v>-1.5816211733264751E-2</v>
      </c>
      <c r="BG137" s="27">
        <f t="shared" si="309"/>
        <v>-1.1233928670235533</v>
      </c>
      <c r="BH137" s="27">
        <f t="shared" si="309"/>
        <v>-0.73687998689254197</v>
      </c>
      <c r="BI137" s="27">
        <f t="shared" si="310"/>
        <v>-1.8602728539160953</v>
      </c>
      <c r="BO137" t="str">
        <f t="shared" si="322"/>
        <v>62 Leisure, travel and related personal service occupations</v>
      </c>
      <c r="BP137" s="27">
        <f t="shared" si="311"/>
        <v>0.40248846016093598</v>
      </c>
      <c r="BQ137" s="27">
        <f t="shared" si="311"/>
        <v>0.53845206048704597</v>
      </c>
      <c r="BR137" s="27">
        <f t="shared" si="311"/>
        <v>-2.0549906375794267</v>
      </c>
      <c r="BS137" s="27">
        <f t="shared" si="311"/>
        <v>-1.3297616465154816</v>
      </c>
      <c r="BT137" s="27">
        <f t="shared" si="312"/>
        <v>-3.3847522840949082</v>
      </c>
      <c r="BZ137" t="str">
        <f t="shared" si="323"/>
        <v>62 Leisure, travel and related personal service occupations</v>
      </c>
      <c r="CA137" s="68">
        <f t="shared" si="313"/>
        <v>0.72896780776901871</v>
      </c>
      <c r="CB137" s="68">
        <f t="shared" si="313"/>
        <v>-0.66203111910128776</v>
      </c>
      <c r="CC137" s="68">
        <f t="shared" si="313"/>
        <v>-0.88685127661421825</v>
      </c>
      <c r="CD137" s="68">
        <f t="shared" si="313"/>
        <v>-1.239841898547513</v>
      </c>
      <c r="CE137" s="68">
        <f t="shared" si="314"/>
        <v>-2.1266931751617313</v>
      </c>
      <c r="CK137" t="str">
        <f t="shared" si="324"/>
        <v>62 Leisure, travel and related personal service occupations</v>
      </c>
      <c r="CL137" s="68">
        <f t="shared" si="315"/>
        <v>-3.6572453969304863E-2</v>
      </c>
      <c r="CM137" s="68">
        <f t="shared" si="315"/>
        <v>-0.34247868830664618</v>
      </c>
      <c r="CN137" s="68">
        <f t="shared" si="315"/>
        <v>-0.54139110304146532</v>
      </c>
      <c r="CO137" s="68">
        <f t="shared" si="315"/>
        <v>-0.42297909247286075</v>
      </c>
      <c r="CP137" s="68">
        <f t="shared" si="316"/>
        <v>-0.96437019551432601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5.3980997007378913E-6</v>
      </c>
      <c r="C138" s="27">
        <f t="shared" si="299"/>
        <v>-6.2273085459631401E-5</v>
      </c>
      <c r="D138" s="27">
        <f t="shared" si="299"/>
        <v>6.5484283302834432E-4</v>
      </c>
      <c r="E138" s="27">
        <f t="shared" si="299"/>
        <v>1.6898502812769385E-3</v>
      </c>
      <c r="F138" s="27">
        <f t="shared" si="300"/>
        <v>2.3446931143052828E-3</v>
      </c>
      <c r="L138" t="str">
        <f t="shared" si="317"/>
        <v>63 Community and civil enforcement occupations</v>
      </c>
      <c r="M138" s="27">
        <f t="shared" si="301"/>
        <v>-3.1827000575945855E-3</v>
      </c>
      <c r="N138" s="27">
        <f t="shared" si="301"/>
        <v>4.2137484426859051E-3</v>
      </c>
      <c r="O138" s="27">
        <f t="shared" si="301"/>
        <v>1.8619922788485274E-3</v>
      </c>
      <c r="P138" s="27">
        <f t="shared" si="301"/>
        <v>2.0984114868987359E-2</v>
      </c>
      <c r="Q138" s="27">
        <f t="shared" si="302"/>
        <v>2.2846107147835887E-2</v>
      </c>
      <c r="W138" t="str">
        <f t="shared" si="318"/>
        <v>63 Community and civil enforcement occupations</v>
      </c>
      <c r="X138" s="27">
        <f t="shared" si="303"/>
        <v>1.2386869307793008E-2</v>
      </c>
      <c r="Y138" s="27">
        <f t="shared" si="303"/>
        <v>1.3432308053184266E-2</v>
      </c>
      <c r="Z138" s="27">
        <f t="shared" si="303"/>
        <v>1.9888931797444442E-2</v>
      </c>
      <c r="AA138" s="27">
        <f t="shared" si="303"/>
        <v>7.1956548329284081E-2</v>
      </c>
      <c r="AB138" s="27">
        <f t="shared" si="304"/>
        <v>9.1845480126728524E-2</v>
      </c>
      <c r="AH138" t="str">
        <f t="shared" si="319"/>
        <v>63 Community and civil enforcement occupations</v>
      </c>
      <c r="AI138" s="27">
        <f t="shared" si="305"/>
        <v>-1.4439510622104509E-3</v>
      </c>
      <c r="AJ138" s="27">
        <f t="shared" si="305"/>
        <v>1.2936819998573039E-2</v>
      </c>
      <c r="AK138" s="27">
        <f t="shared" si="305"/>
        <v>-8.0215154701754124E-3</v>
      </c>
      <c r="AL138" s="27">
        <f t="shared" si="305"/>
        <v>1.7959979484774694E-2</v>
      </c>
      <c r="AM138" s="27">
        <f t="shared" si="306"/>
        <v>9.9384640145992811E-3</v>
      </c>
      <c r="AS138" t="str">
        <f t="shared" si="320"/>
        <v>63 Community and civil enforcement occupations</v>
      </c>
      <c r="AT138" s="27">
        <f t="shared" si="307"/>
        <v>-4.2551211720254362E-3</v>
      </c>
      <c r="AU138" s="27">
        <f t="shared" si="307"/>
        <v>6.5421733254054509E-3</v>
      </c>
      <c r="AV138" s="27">
        <f t="shared" si="307"/>
        <v>-1.0124266967696242E-2</v>
      </c>
      <c r="AW138" s="27">
        <f t="shared" si="307"/>
        <v>5.2344130616778228E-3</v>
      </c>
      <c r="AX138" s="27">
        <f t="shared" si="308"/>
        <v>-4.8898539060184196E-3</v>
      </c>
      <c r="BD138" t="str">
        <f t="shared" si="321"/>
        <v>63 Community and civil enforcement occupations</v>
      </c>
      <c r="BE138" s="27">
        <f t="shared" si="309"/>
        <v>-5.5997551571391024E-2</v>
      </c>
      <c r="BF138" s="27">
        <f t="shared" si="309"/>
        <v>8.0658615004627759E-2</v>
      </c>
      <c r="BG138" s="27">
        <f t="shared" si="309"/>
        <v>-9.7326651739458453E-2</v>
      </c>
      <c r="BH138" s="27">
        <f t="shared" si="309"/>
        <v>2.7393205462173609E-2</v>
      </c>
      <c r="BI138" s="27">
        <f t="shared" si="310"/>
        <v>-6.9933446277284844E-2</v>
      </c>
      <c r="BO138" t="str">
        <f t="shared" si="322"/>
        <v>63 Community and civil enforcement occupations</v>
      </c>
      <c r="BP138" s="27">
        <f t="shared" si="311"/>
        <v>-5.1351417059187748E-2</v>
      </c>
      <c r="BQ138" s="27">
        <f t="shared" si="311"/>
        <v>9.4135223311833299E-2</v>
      </c>
      <c r="BR138" s="27">
        <f t="shared" si="311"/>
        <v>-0.12198412748684298</v>
      </c>
      <c r="BS138" s="27">
        <f t="shared" si="311"/>
        <v>-1.4656474720577378E-2</v>
      </c>
      <c r="BT138" s="27">
        <f t="shared" si="312"/>
        <v>-0.13664060220742036</v>
      </c>
      <c r="BZ138" t="str">
        <f t="shared" si="323"/>
        <v>63 Community and civil enforcement occupations</v>
      </c>
      <c r="CA138" s="68">
        <f t="shared" si="313"/>
        <v>-4.7242362012177408E-2</v>
      </c>
      <c r="CB138" s="68">
        <f t="shared" si="313"/>
        <v>5.4607217436682565E-2</v>
      </c>
      <c r="CC138" s="68">
        <f t="shared" si="313"/>
        <v>-8.2089520841609614E-2</v>
      </c>
      <c r="CD138" s="68">
        <f t="shared" si="313"/>
        <v>-3.2399618147733206E-2</v>
      </c>
      <c r="CE138" s="68">
        <f t="shared" si="314"/>
        <v>-0.11448913898934282</v>
      </c>
      <c r="CK138" t="str">
        <f t="shared" si="324"/>
        <v>63 Community and civil enforcement occupations</v>
      </c>
      <c r="CL138" s="68">
        <f t="shared" si="315"/>
        <v>-2.5377158897047336E-2</v>
      </c>
      <c r="CM138" s="68">
        <f t="shared" si="315"/>
        <v>1.066556075746028E-2</v>
      </c>
      <c r="CN138" s="68">
        <f t="shared" si="315"/>
        <v>-4.1528390584142913E-2</v>
      </c>
      <c r="CO138" s="68">
        <f t="shared" si="315"/>
        <v>-1.2560930399780713E-2</v>
      </c>
      <c r="CP138" s="68">
        <f t="shared" si="316"/>
        <v>-5.4089320983923626E-2</v>
      </c>
    </row>
    <row r="139" spans="1:94" x14ac:dyDescent="0.2">
      <c r="A139" t="str">
        <f t="shared" si="298"/>
        <v>71 Sales occupations</v>
      </c>
      <c r="B139" s="27">
        <f t="shared" si="299"/>
        <v>2.423950031291533E-3</v>
      </c>
      <c r="C139" s="27">
        <f t="shared" si="299"/>
        <v>-2.4345559347549062E-2</v>
      </c>
      <c r="D139" s="27">
        <f t="shared" si="299"/>
        <v>7.2084903509557902E-2</v>
      </c>
      <c r="E139" s="27">
        <f t="shared" si="299"/>
        <v>8.0440858488438738E-2</v>
      </c>
      <c r="F139" s="27">
        <f t="shared" si="300"/>
        <v>0.15252576199799664</v>
      </c>
      <c r="L139" t="str">
        <f t="shared" si="317"/>
        <v>71 Sales occupations</v>
      </c>
      <c r="M139" s="27">
        <f t="shared" si="301"/>
        <v>0.40736272350434355</v>
      </c>
      <c r="N139" s="27">
        <f t="shared" si="301"/>
        <v>-0.36976657819400005</v>
      </c>
      <c r="O139" s="27">
        <f t="shared" si="301"/>
        <v>1.1665754012585769</v>
      </c>
      <c r="P139" s="27">
        <f t="shared" si="301"/>
        <v>1.6493757489063801</v>
      </c>
      <c r="Q139" s="27">
        <f t="shared" si="302"/>
        <v>2.815951150164957</v>
      </c>
      <c r="W139" t="str">
        <f t="shared" si="318"/>
        <v>71 Sales occupations</v>
      </c>
      <c r="X139" s="27">
        <f t="shared" si="303"/>
        <v>0.9103283601205856</v>
      </c>
      <c r="Y139" s="27">
        <f t="shared" si="303"/>
        <v>-0.4383328626983598</v>
      </c>
      <c r="Z139" s="27">
        <f t="shared" si="303"/>
        <v>1.8199650005904005</v>
      </c>
      <c r="AA139" s="27">
        <f t="shared" si="303"/>
        <v>2.8406604015898207</v>
      </c>
      <c r="AB139" s="27">
        <f t="shared" si="304"/>
        <v>4.6606254021802211</v>
      </c>
      <c r="AH139" t="str">
        <f t="shared" si="319"/>
        <v>71 Sales occupations</v>
      </c>
      <c r="AI139" s="27">
        <f t="shared" si="305"/>
        <v>1.6279360662225795E-2</v>
      </c>
      <c r="AJ139" s="27">
        <f t="shared" si="305"/>
        <v>-9.268721163145921E-2</v>
      </c>
      <c r="AK139" s="27">
        <f t="shared" si="305"/>
        <v>0.41137082193358987</v>
      </c>
      <c r="AL139" s="27">
        <f t="shared" si="305"/>
        <v>0.70107041281909366</v>
      </c>
      <c r="AM139" s="27">
        <f t="shared" si="306"/>
        <v>1.1124412347526835</v>
      </c>
      <c r="AS139" t="str">
        <f t="shared" si="320"/>
        <v>71 Sales occupations</v>
      </c>
      <c r="AT139" s="27">
        <f t="shared" si="307"/>
        <v>0.1033990154658162</v>
      </c>
      <c r="AU139" s="27">
        <f t="shared" si="307"/>
        <v>-0.23582729719917239</v>
      </c>
      <c r="AV139" s="27">
        <f t="shared" si="307"/>
        <v>0.1790255881441154</v>
      </c>
      <c r="AW139" s="27">
        <f t="shared" si="307"/>
        <v>0.47471852975764728</v>
      </c>
      <c r="AX139" s="27">
        <f t="shared" si="308"/>
        <v>0.65374411790176268</v>
      </c>
      <c r="BD139" t="str">
        <f t="shared" si="321"/>
        <v>71 Sales occupations</v>
      </c>
      <c r="BE139" s="27">
        <f t="shared" si="309"/>
        <v>1.1204324691012069</v>
      </c>
      <c r="BF139" s="27">
        <f t="shared" si="309"/>
        <v>1.0912297888073041</v>
      </c>
      <c r="BG139" s="27">
        <f t="shared" si="309"/>
        <v>-0.13486115536060694</v>
      </c>
      <c r="BH139" s="27">
        <f t="shared" si="309"/>
        <v>1.6936620181647761</v>
      </c>
      <c r="BI139" s="27">
        <f t="shared" si="310"/>
        <v>1.5588008628041692</v>
      </c>
      <c r="BO139" t="str">
        <f t="shared" si="322"/>
        <v>71 Sales occupations</v>
      </c>
      <c r="BP139" s="27">
        <f t="shared" si="311"/>
        <v>-1.4225987646075176</v>
      </c>
      <c r="BQ139" s="27">
        <f t="shared" si="311"/>
        <v>1.565573086964708</v>
      </c>
      <c r="BR139" s="27">
        <f t="shared" si="311"/>
        <v>-3.1897481614205212</v>
      </c>
      <c r="BS139" s="27">
        <f t="shared" si="311"/>
        <v>-3.9419742974843714</v>
      </c>
      <c r="BT139" s="27">
        <f t="shared" si="312"/>
        <v>-7.1317224589048926</v>
      </c>
      <c r="BZ139" t="str">
        <f t="shared" si="323"/>
        <v>71 Sales occupations</v>
      </c>
      <c r="CA139" s="68">
        <f t="shared" si="313"/>
        <v>-0.40320292875582275</v>
      </c>
      <c r="CB139" s="68">
        <f t="shared" si="313"/>
        <v>-2.2641672331807676</v>
      </c>
      <c r="CC139" s="68">
        <f t="shared" si="313"/>
        <v>-2.3097108382598854</v>
      </c>
      <c r="CD139" s="68">
        <f t="shared" si="313"/>
        <v>-5.4494419623334771</v>
      </c>
      <c r="CE139" s="68">
        <f t="shared" si="314"/>
        <v>-7.7591528005933625</v>
      </c>
      <c r="CK139" t="str">
        <f t="shared" si="324"/>
        <v>71 Sales occupations</v>
      </c>
      <c r="CL139" s="68">
        <f t="shared" si="315"/>
        <v>-0.44617210643785388</v>
      </c>
      <c r="CM139" s="68">
        <f t="shared" si="315"/>
        <v>-1.7128634183710423</v>
      </c>
      <c r="CN139" s="68">
        <f t="shared" si="315"/>
        <v>-1.2629892979598769</v>
      </c>
      <c r="CO139" s="68">
        <f t="shared" si="315"/>
        <v>-1.4716429514860239</v>
      </c>
      <c r="CP139" s="68">
        <f t="shared" si="316"/>
        <v>-2.7346322494459008</v>
      </c>
    </row>
    <row r="140" spans="1:94" x14ac:dyDescent="0.2">
      <c r="A140" t="str">
        <f t="shared" si="298"/>
        <v>72 Customer service occupations</v>
      </c>
      <c r="B140" s="27">
        <f t="shared" si="299"/>
        <v>8.9300852816939086E-3</v>
      </c>
      <c r="C140" s="27">
        <f t="shared" si="299"/>
        <v>-6.5221233984710525E-3</v>
      </c>
      <c r="D140" s="27">
        <f t="shared" si="299"/>
        <v>6.6970729720370589E-2</v>
      </c>
      <c r="E140" s="27">
        <f t="shared" si="299"/>
        <v>7.7013296479299775E-2</v>
      </c>
      <c r="F140" s="27">
        <f t="shared" si="300"/>
        <v>0.14398402619967038</v>
      </c>
      <c r="L140" t="str">
        <f t="shared" si="317"/>
        <v>72 Customer service occupations</v>
      </c>
      <c r="M140" s="27">
        <f t="shared" si="301"/>
        <v>0.18828364360607497</v>
      </c>
      <c r="N140" s="27">
        <f t="shared" si="301"/>
        <v>-9.3746103882063503E-2</v>
      </c>
      <c r="O140" s="27">
        <f t="shared" si="301"/>
        <v>0.58915294822157982</v>
      </c>
      <c r="P140" s="27">
        <f t="shared" si="301"/>
        <v>0.74972461518585787</v>
      </c>
      <c r="Q140" s="27">
        <f t="shared" si="302"/>
        <v>1.3388775634074377</v>
      </c>
      <c r="W140" t="str">
        <f t="shared" si="318"/>
        <v>72 Customer service occupations</v>
      </c>
      <c r="X140" s="27">
        <f t="shared" si="303"/>
        <v>0.29565446967900133</v>
      </c>
      <c r="Y140" s="27">
        <f t="shared" si="303"/>
        <v>0.11086112259877856</v>
      </c>
      <c r="Z140" s="27">
        <f t="shared" si="303"/>
        <v>1.030525661552224</v>
      </c>
      <c r="AA140" s="27">
        <f t="shared" si="303"/>
        <v>1.2763583189201224</v>
      </c>
      <c r="AB140" s="27">
        <f t="shared" si="304"/>
        <v>2.3068839804723464</v>
      </c>
      <c r="AH140" t="str">
        <f t="shared" si="319"/>
        <v>72 Customer service occupations</v>
      </c>
      <c r="AI140" s="27">
        <f t="shared" si="305"/>
        <v>0.16432353218706164</v>
      </c>
      <c r="AJ140" s="27">
        <f t="shared" si="305"/>
        <v>2.5029667286023738E-2</v>
      </c>
      <c r="AK140" s="27">
        <f t="shared" si="305"/>
        <v>0.32490631698563477</v>
      </c>
      <c r="AL140" s="27">
        <f t="shared" si="305"/>
        <v>0.41449953637104553</v>
      </c>
      <c r="AM140" s="27">
        <f t="shared" si="306"/>
        <v>0.7394058533566803</v>
      </c>
      <c r="AS140" t="str">
        <f t="shared" si="320"/>
        <v>72 Customer service occupations</v>
      </c>
      <c r="AT140" s="27">
        <f t="shared" si="307"/>
        <v>6.753111708891657E-2</v>
      </c>
      <c r="AU140" s="27">
        <f t="shared" si="307"/>
        <v>9.5933278005804201E-3</v>
      </c>
      <c r="AV140" s="27">
        <f t="shared" si="307"/>
        <v>0.43789499639082852</v>
      </c>
      <c r="AW140" s="27">
        <f t="shared" si="307"/>
        <v>0.38872579819961905</v>
      </c>
      <c r="AX140" s="27">
        <f t="shared" si="308"/>
        <v>0.82662079459044757</v>
      </c>
      <c r="BD140" t="str">
        <f t="shared" si="321"/>
        <v>72 Customer service occupations</v>
      </c>
      <c r="BE140" s="27">
        <f t="shared" si="309"/>
        <v>0.10909685711053818</v>
      </c>
      <c r="BF140" s="27">
        <f t="shared" si="309"/>
        <v>0.86583365770851017</v>
      </c>
      <c r="BG140" s="27">
        <f t="shared" si="309"/>
        <v>0.55423455267154864</v>
      </c>
      <c r="BH140" s="27">
        <f t="shared" si="309"/>
        <v>1.2101859333395995</v>
      </c>
      <c r="BI140" s="27">
        <f t="shared" si="310"/>
        <v>1.7644204860111481</v>
      </c>
      <c r="BO140" t="str">
        <f t="shared" si="322"/>
        <v>72 Customer service occupations</v>
      </c>
      <c r="BP140" s="27">
        <f t="shared" si="311"/>
        <v>2.4220818232119079E-2</v>
      </c>
      <c r="BQ140" s="27">
        <f t="shared" si="311"/>
        <v>0.83724317526302716</v>
      </c>
      <c r="BR140" s="27">
        <f t="shared" si="311"/>
        <v>-0.40283046418254198</v>
      </c>
      <c r="BS140" s="27">
        <f t="shared" si="311"/>
        <v>-0.6882429326950037</v>
      </c>
      <c r="BT140" s="27">
        <f t="shared" si="312"/>
        <v>-1.0910733968775457</v>
      </c>
      <c r="BZ140" t="str">
        <f t="shared" si="323"/>
        <v>72 Customer service occupations</v>
      </c>
      <c r="CA140" s="68">
        <f t="shared" si="313"/>
        <v>-0.30717502106033878</v>
      </c>
      <c r="CB140" s="68">
        <f t="shared" si="313"/>
        <v>-5.8270105198690914E-2</v>
      </c>
      <c r="CC140" s="68">
        <f t="shared" si="313"/>
        <v>3.4794628733969102E-2</v>
      </c>
      <c r="CD140" s="68">
        <f t="shared" si="313"/>
        <v>-0.1465259667528036</v>
      </c>
      <c r="CE140" s="68">
        <f t="shared" si="314"/>
        <v>-0.1117313380188345</v>
      </c>
      <c r="CK140" t="str">
        <f t="shared" si="324"/>
        <v>72 Customer service occupations</v>
      </c>
      <c r="CL140" s="68">
        <f t="shared" si="315"/>
        <v>0.27826282318257012</v>
      </c>
      <c r="CM140" s="68">
        <f t="shared" si="315"/>
        <v>-0.18321181712458445</v>
      </c>
      <c r="CN140" s="68">
        <f t="shared" si="315"/>
        <v>0.10977716873045607</v>
      </c>
      <c r="CO140" s="68">
        <f t="shared" si="315"/>
        <v>-0.10110150538524654</v>
      </c>
      <c r="CP140" s="68">
        <f t="shared" si="316"/>
        <v>8.6756633452095278E-3</v>
      </c>
    </row>
    <row r="141" spans="1:94" x14ac:dyDescent="0.2">
      <c r="A141" t="str">
        <f t="shared" si="298"/>
        <v>81 Process, plant and machine operatives</v>
      </c>
      <c r="B141" s="27">
        <f t="shared" si="299"/>
        <v>7.5234391267085809E-3</v>
      </c>
      <c r="C141" s="27">
        <f t="shared" si="299"/>
        <v>-2.7976884078928031E-2</v>
      </c>
      <c r="D141" s="27">
        <f t="shared" si="299"/>
        <v>6.5862121429699605E-2</v>
      </c>
      <c r="E141" s="27">
        <f t="shared" si="299"/>
        <v>0.1325392661061767</v>
      </c>
      <c r="F141" s="27">
        <f t="shared" si="300"/>
        <v>0.1984013875358763</v>
      </c>
      <c r="L141" t="str">
        <f t="shared" si="317"/>
        <v>81 Process, plant and machine operatives</v>
      </c>
      <c r="M141" s="27">
        <f t="shared" si="301"/>
        <v>9.4562961620931141E-2</v>
      </c>
      <c r="N141" s="27">
        <f t="shared" si="301"/>
        <v>-0.14761590750286313</v>
      </c>
      <c r="O141" s="27">
        <f t="shared" si="301"/>
        <v>0.42265100215853701</v>
      </c>
      <c r="P141" s="27">
        <f t="shared" si="301"/>
        <v>0.55931771453025514</v>
      </c>
      <c r="Q141" s="27">
        <f t="shared" si="302"/>
        <v>0.98196871668879215</v>
      </c>
      <c r="W141" t="str">
        <f t="shared" si="318"/>
        <v>81 Process, plant and machine operatives</v>
      </c>
      <c r="X141" s="27">
        <f t="shared" si="303"/>
        <v>-8.4406970933066372E-3</v>
      </c>
      <c r="Y141" s="27">
        <f t="shared" si="303"/>
        <v>-0.1808841496326159</v>
      </c>
      <c r="Z141" s="27">
        <f t="shared" si="303"/>
        <v>0.7486479615119348</v>
      </c>
      <c r="AA141" s="27">
        <f t="shared" si="303"/>
        <v>1.1643687886079335</v>
      </c>
      <c r="AB141" s="27">
        <f t="shared" si="304"/>
        <v>1.9130167501198683</v>
      </c>
      <c r="AH141" t="str">
        <f t="shared" si="319"/>
        <v>81 Process, plant and machine operatives</v>
      </c>
      <c r="AI141" s="27">
        <f t="shared" si="305"/>
        <v>1.3228069172604107E-2</v>
      </c>
      <c r="AJ141" s="27">
        <f t="shared" si="305"/>
        <v>-5.3894241120460817E-2</v>
      </c>
      <c r="AK141" s="27">
        <f t="shared" si="305"/>
        <v>0.27254635804254768</v>
      </c>
      <c r="AL141" s="27">
        <f t="shared" si="305"/>
        <v>0.34243155147634652</v>
      </c>
      <c r="AM141" s="27">
        <f t="shared" si="306"/>
        <v>0.61497790951889419</v>
      </c>
      <c r="AS141" t="str">
        <f t="shared" si="320"/>
        <v>81 Process, plant and machine operatives</v>
      </c>
      <c r="AT141" s="27">
        <f t="shared" si="307"/>
        <v>2.1790799713211184E-2</v>
      </c>
      <c r="AU141" s="27">
        <f t="shared" si="307"/>
        <v>-0.11209663882530907</v>
      </c>
      <c r="AV141" s="27">
        <f t="shared" si="307"/>
        <v>0.44032685615908096</v>
      </c>
      <c r="AW141" s="27">
        <f t="shared" si="307"/>
        <v>0.5500531198502765</v>
      </c>
      <c r="AX141" s="27">
        <f t="shared" si="308"/>
        <v>0.99037997600935745</v>
      </c>
      <c r="BD141" t="str">
        <f t="shared" si="321"/>
        <v>81 Process, plant and machine operatives</v>
      </c>
      <c r="BE141" s="27">
        <f t="shared" si="309"/>
        <v>0.29699806144333962</v>
      </c>
      <c r="BF141" s="27">
        <f t="shared" si="309"/>
        <v>6.3615760743395811E-2</v>
      </c>
      <c r="BG141" s="27">
        <f t="shared" si="309"/>
        <v>0.77674591992387754</v>
      </c>
      <c r="BH141" s="27">
        <f t="shared" si="309"/>
        <v>1.1047506730216803</v>
      </c>
      <c r="BI141" s="27">
        <f t="shared" si="310"/>
        <v>1.8814965929455578</v>
      </c>
      <c r="BO141" t="str">
        <f t="shared" si="322"/>
        <v>81 Process, plant and machine operatives</v>
      </c>
      <c r="BP141" s="27">
        <f t="shared" si="311"/>
        <v>-0.52073256295565962</v>
      </c>
      <c r="BQ141" s="27">
        <f t="shared" si="311"/>
        <v>1.6349615285408348E-2</v>
      </c>
      <c r="BR141" s="27">
        <f t="shared" si="311"/>
        <v>0.2825678240285896</v>
      </c>
      <c r="BS141" s="27">
        <f t="shared" si="311"/>
        <v>-1.7195745443769663</v>
      </c>
      <c r="BT141" s="27">
        <f t="shared" si="312"/>
        <v>-1.4370067203483767</v>
      </c>
      <c r="BZ141" t="str">
        <f t="shared" si="323"/>
        <v>81 Process, plant and machine operatives</v>
      </c>
      <c r="CA141" s="68">
        <f t="shared" si="313"/>
        <v>-1.4466910841159688</v>
      </c>
      <c r="CB141" s="68">
        <f t="shared" si="313"/>
        <v>-1.4497217964557336</v>
      </c>
      <c r="CC141" s="68">
        <f t="shared" si="313"/>
        <v>-9.2030644731716293E-2</v>
      </c>
      <c r="CD141" s="68">
        <f t="shared" si="313"/>
        <v>-4.3081466855706525</v>
      </c>
      <c r="CE141" s="68">
        <f t="shared" si="314"/>
        <v>-4.4001773303023688</v>
      </c>
      <c r="CK141" t="str">
        <f t="shared" si="324"/>
        <v>81 Process, plant and machine operatives</v>
      </c>
      <c r="CL141" s="68">
        <f t="shared" si="315"/>
        <v>-0.99924942486531787</v>
      </c>
      <c r="CM141" s="68">
        <f t="shared" si="315"/>
        <v>-1.14732798583508</v>
      </c>
      <c r="CN141" s="68">
        <f t="shared" si="315"/>
        <v>-1.7252119594001789</v>
      </c>
      <c r="CO141" s="68">
        <f t="shared" si="315"/>
        <v>-1.2487856859705981</v>
      </c>
      <c r="CP141" s="68">
        <f t="shared" si="316"/>
        <v>-2.973997645370777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1.1751645286543516E-2</v>
      </c>
      <c r="C142" s="27">
        <f t="shared" si="299"/>
        <v>-1.3372849396266165E-2</v>
      </c>
      <c r="D142" s="27">
        <f t="shared" si="299"/>
        <v>5.9103302134611069E-2</v>
      </c>
      <c r="E142" s="27">
        <f t="shared" si="299"/>
        <v>7.5387058234659687E-2</v>
      </c>
      <c r="F142" s="27">
        <f t="shared" si="300"/>
        <v>0.13449036036927076</v>
      </c>
      <c r="L142" t="str">
        <f t="shared" si="317"/>
        <v>82 Transport and mobile machine drivers and operatives</v>
      </c>
      <c r="M142" s="27">
        <f t="shared" si="301"/>
        <v>9.7343954886555339E-2</v>
      </c>
      <c r="N142" s="27">
        <f t="shared" si="301"/>
        <v>-0.11020958793283431</v>
      </c>
      <c r="O142" s="27">
        <f t="shared" si="301"/>
        <v>0.29198394886061119</v>
      </c>
      <c r="P142" s="27">
        <f t="shared" si="301"/>
        <v>0.36196750611501094</v>
      </c>
      <c r="Q142" s="27">
        <f t="shared" si="302"/>
        <v>0.65395145497562213</v>
      </c>
      <c r="W142" t="str">
        <f t="shared" si="318"/>
        <v>82 Transport and mobile machine drivers and operatives</v>
      </c>
      <c r="X142" s="27">
        <f t="shared" si="303"/>
        <v>0.26273795942494105</v>
      </c>
      <c r="Y142" s="27">
        <f t="shared" si="303"/>
        <v>-1.4685301743134094E-2</v>
      </c>
      <c r="Z142" s="27">
        <f t="shared" si="303"/>
        <v>0.57213200708952683</v>
      </c>
      <c r="AA142" s="27">
        <f t="shared" si="303"/>
        <v>1.001060294649915</v>
      </c>
      <c r="AB142" s="27">
        <f t="shared" si="304"/>
        <v>1.5731923017394418</v>
      </c>
      <c r="AH142" t="str">
        <f t="shared" si="319"/>
        <v>82 Transport and mobile machine drivers and operatives</v>
      </c>
      <c r="AI142" s="27">
        <f t="shared" si="305"/>
        <v>0.12629498965005381</v>
      </c>
      <c r="AJ142" s="27">
        <f t="shared" si="305"/>
        <v>-1.9386352031584564E-2</v>
      </c>
      <c r="AK142" s="27">
        <f t="shared" si="305"/>
        <v>0.23898127036495931</v>
      </c>
      <c r="AL142" s="27">
        <f t="shared" si="305"/>
        <v>0.33722356094803607</v>
      </c>
      <c r="AM142" s="27">
        <f t="shared" si="306"/>
        <v>0.57620483131299538</v>
      </c>
      <c r="AS142" t="str">
        <f t="shared" si="320"/>
        <v>82 Transport and mobile machine drivers and operatives</v>
      </c>
      <c r="AT142" s="27">
        <f t="shared" si="307"/>
        <v>0.11077101748378326</v>
      </c>
      <c r="AU142" s="27">
        <f t="shared" si="307"/>
        <v>-4.0761211017878551E-2</v>
      </c>
      <c r="AV142" s="27">
        <f t="shared" si="307"/>
        <v>0.37596724065685549</v>
      </c>
      <c r="AW142" s="27">
        <f t="shared" si="307"/>
        <v>0.53070081662556712</v>
      </c>
      <c r="AX142" s="27">
        <f t="shared" si="308"/>
        <v>0.90666805728242261</v>
      </c>
      <c r="BD142" t="str">
        <f t="shared" si="321"/>
        <v>82 Transport and mobile machine drivers and operatives</v>
      </c>
      <c r="BE142" s="27">
        <f t="shared" si="309"/>
        <v>0.89877491609751736</v>
      </c>
      <c r="BF142" s="27">
        <f t="shared" si="309"/>
        <v>-6.12491030932798E-2</v>
      </c>
      <c r="BG142" s="27">
        <f t="shared" si="309"/>
        <v>0.24955379478020845</v>
      </c>
      <c r="BH142" s="27">
        <f t="shared" si="309"/>
        <v>1.3243656555693253</v>
      </c>
      <c r="BI142" s="27">
        <f t="shared" si="310"/>
        <v>1.5739194503495337</v>
      </c>
      <c r="BO142" t="str">
        <f t="shared" si="322"/>
        <v>82 Transport and mobile machine drivers and operatives</v>
      </c>
      <c r="BP142" s="27">
        <f t="shared" si="311"/>
        <v>0.12352080614210159</v>
      </c>
      <c r="BQ142" s="27">
        <f t="shared" si="311"/>
        <v>-0.30094388162244279</v>
      </c>
      <c r="BR142" s="27">
        <f t="shared" si="311"/>
        <v>-0.33533095551910996</v>
      </c>
      <c r="BS142" s="27">
        <f t="shared" si="311"/>
        <v>-1.1299347755475715</v>
      </c>
      <c r="BT142" s="27">
        <f t="shared" si="312"/>
        <v>-1.4652657310666815</v>
      </c>
      <c r="BZ142" t="str">
        <f t="shared" si="323"/>
        <v>82 Transport and mobile machine drivers and operatives</v>
      </c>
      <c r="CA142" s="68">
        <f t="shared" si="313"/>
        <v>-2.3449688977861118</v>
      </c>
      <c r="CB142" s="68">
        <f t="shared" si="313"/>
        <v>-1.1721213295570294</v>
      </c>
      <c r="CC142" s="68">
        <f t="shared" si="313"/>
        <v>-0.30907177691520538</v>
      </c>
      <c r="CD142" s="68">
        <f t="shared" si="313"/>
        <v>-2.5576921596783189</v>
      </c>
      <c r="CE142" s="68">
        <f t="shared" si="314"/>
        <v>-2.8667639365935242</v>
      </c>
      <c r="CK142" t="str">
        <f t="shared" si="324"/>
        <v>82 Transport and mobile machine drivers and operatives</v>
      </c>
      <c r="CL142" s="68">
        <f t="shared" si="315"/>
        <v>0.43096914455539892</v>
      </c>
      <c r="CM142" s="68">
        <f t="shared" si="315"/>
        <v>-1.1436068611528016</v>
      </c>
      <c r="CN142" s="68">
        <f t="shared" si="315"/>
        <v>-0.72522964234514653</v>
      </c>
      <c r="CO142" s="68">
        <f t="shared" si="315"/>
        <v>-2.241587088261495</v>
      </c>
      <c r="CP142" s="68">
        <f t="shared" si="316"/>
        <v>-2.9668167306066415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6.5369069470712403E-5</v>
      </c>
      <c r="C143" s="27">
        <f t="shared" si="299"/>
        <v>-2.1282235733885348E-4</v>
      </c>
      <c r="D143" s="27">
        <f t="shared" si="299"/>
        <v>5.1542003573011221E-3</v>
      </c>
      <c r="E143" s="27">
        <f t="shared" si="299"/>
        <v>9.2928051243330728E-3</v>
      </c>
      <c r="F143" s="27">
        <f t="shared" si="300"/>
        <v>1.4447005481634197E-2</v>
      </c>
      <c r="L143" t="str">
        <f t="shared" si="317"/>
        <v>91 Elementary trades and related occupations</v>
      </c>
      <c r="M143" s="27">
        <f t="shared" si="301"/>
        <v>2.4150610146434215E-3</v>
      </c>
      <c r="N143" s="27">
        <f t="shared" si="301"/>
        <v>-8.1157012222491248E-2</v>
      </c>
      <c r="O143" s="27">
        <f t="shared" si="301"/>
        <v>0.36767352018669353</v>
      </c>
      <c r="P143" s="27">
        <f t="shared" si="301"/>
        <v>0.6203658457023401</v>
      </c>
      <c r="Q143" s="27">
        <f t="shared" si="302"/>
        <v>0.98803936588903363</v>
      </c>
      <c r="W143" t="str">
        <f t="shared" si="318"/>
        <v>91 Elementary trades and related occupations</v>
      </c>
      <c r="X143" s="27">
        <f t="shared" si="303"/>
        <v>-4.9291234523342387E-2</v>
      </c>
      <c r="Y143" s="27">
        <f t="shared" si="303"/>
        <v>-0.13910713726947743</v>
      </c>
      <c r="Z143" s="27">
        <f t="shared" si="303"/>
        <v>1.3397467444055264</v>
      </c>
      <c r="AA143" s="27">
        <f t="shared" si="303"/>
        <v>1.2174933982485703</v>
      </c>
      <c r="AB143" s="27">
        <f t="shared" si="304"/>
        <v>2.5572401426540967</v>
      </c>
      <c r="AH143" t="str">
        <f t="shared" si="319"/>
        <v>91 Elementary trades and related occupations</v>
      </c>
      <c r="AI143" s="27">
        <f t="shared" si="305"/>
        <v>-1.1404713059216531E-2</v>
      </c>
      <c r="AJ143" s="27">
        <f t="shared" si="305"/>
        <v>-9.7069557561212327E-2</v>
      </c>
      <c r="AK143" s="27">
        <f t="shared" si="305"/>
        <v>0.91720525573520639</v>
      </c>
      <c r="AL143" s="27">
        <f t="shared" si="305"/>
        <v>0.90796784982696011</v>
      </c>
      <c r="AM143" s="27">
        <f t="shared" si="306"/>
        <v>1.8251731055621665</v>
      </c>
      <c r="AS143" t="str">
        <f t="shared" si="320"/>
        <v>91 Elementary trades and related occupations</v>
      </c>
      <c r="AT143" s="27">
        <f t="shared" si="307"/>
        <v>-1.7725384715504888E-2</v>
      </c>
      <c r="AU143" s="27">
        <f t="shared" si="307"/>
        <v>-1.7327423539823639E-2</v>
      </c>
      <c r="AV143" s="27">
        <f t="shared" si="307"/>
        <v>0.93896971526543438</v>
      </c>
      <c r="AW143" s="27">
        <f t="shared" si="307"/>
        <v>0.78419453624015656</v>
      </c>
      <c r="AX143" s="27">
        <f t="shared" si="308"/>
        <v>1.7231642515055909</v>
      </c>
      <c r="BD143" t="str">
        <f t="shared" si="321"/>
        <v>91 Elementary trades and related occupations</v>
      </c>
      <c r="BE143" s="27">
        <f t="shared" si="309"/>
        <v>-0.40528802778876249</v>
      </c>
      <c r="BF143" s="27">
        <f t="shared" si="309"/>
        <v>5.4965395498357772E-2</v>
      </c>
      <c r="BG143" s="27">
        <f t="shared" si="309"/>
        <v>3.4724043844668575</v>
      </c>
      <c r="BH143" s="27">
        <f t="shared" si="309"/>
        <v>3.31689700348009</v>
      </c>
      <c r="BI143" s="27">
        <f t="shared" si="310"/>
        <v>6.7893013879469475</v>
      </c>
      <c r="BO143" t="str">
        <f t="shared" si="322"/>
        <v>91 Elementary trades and related occupations</v>
      </c>
      <c r="BP143" s="27">
        <f t="shared" si="311"/>
        <v>-0.94609267759687032</v>
      </c>
      <c r="BQ143" s="27">
        <f t="shared" si="311"/>
        <v>1.2811246652462138E-2</v>
      </c>
      <c r="BR143" s="27">
        <f t="shared" si="311"/>
        <v>3.4617119536835048</v>
      </c>
      <c r="BS143" s="27">
        <f t="shared" si="311"/>
        <v>0.4412646303074883</v>
      </c>
      <c r="BT143" s="27">
        <f t="shared" si="312"/>
        <v>3.9029765839909931</v>
      </c>
      <c r="BZ143" t="str">
        <f t="shared" si="323"/>
        <v>91 Elementary trades and related occupations</v>
      </c>
      <c r="CA143" s="68">
        <f t="shared" si="313"/>
        <v>-1.2971121423714127</v>
      </c>
      <c r="CB143" s="68">
        <f t="shared" si="313"/>
        <v>-0.92594202997796149</v>
      </c>
      <c r="CC143" s="68">
        <f t="shared" si="313"/>
        <v>4.7991160462656621</v>
      </c>
      <c r="CD143" s="68">
        <f t="shared" si="313"/>
        <v>-1.3559539219863499</v>
      </c>
      <c r="CE143" s="68">
        <f t="shared" si="314"/>
        <v>3.4431621242793122</v>
      </c>
      <c r="CK143" t="str">
        <f t="shared" si="324"/>
        <v>91 Elementary trades and related occupations</v>
      </c>
      <c r="CL143" s="68">
        <f t="shared" si="315"/>
        <v>-0.54676443421055154</v>
      </c>
      <c r="CM143" s="68">
        <f t="shared" si="315"/>
        <v>-0.72333874916728069</v>
      </c>
      <c r="CN143" s="68">
        <f t="shared" si="315"/>
        <v>1.6615045971729514</v>
      </c>
      <c r="CO143" s="68">
        <f t="shared" si="315"/>
        <v>-1.7148685238649071</v>
      </c>
      <c r="CP143" s="68">
        <f t="shared" si="316"/>
        <v>-5.3363926691955665E-2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1.6831552161040292E-2</v>
      </c>
      <c r="C144" s="27">
        <f t="shared" si="299"/>
        <v>-1.6261775083605351E-2</v>
      </c>
      <c r="D144" s="27">
        <f t="shared" si="299"/>
        <v>3.3830706990586837E-2</v>
      </c>
      <c r="E144" s="27">
        <f t="shared" si="299"/>
        <v>4.5875368939263625E-2</v>
      </c>
      <c r="F144" s="27">
        <f t="shared" si="300"/>
        <v>7.9706075929850462E-2</v>
      </c>
      <c r="L144" t="str">
        <f t="shared" ref="L144" si="325">A144</f>
        <v>92 Elementary administration and service occupations</v>
      </c>
      <c r="M144" s="27">
        <f t="shared" si="301"/>
        <v>0.25677189196478967</v>
      </c>
      <c r="N144" s="27">
        <f t="shared" si="301"/>
        <v>-0.34044762750996438</v>
      </c>
      <c r="O144" s="27">
        <f t="shared" si="301"/>
        <v>0.79256916288494517</v>
      </c>
      <c r="P144" s="27">
        <f t="shared" si="301"/>
        <v>0.96290688994380602</v>
      </c>
      <c r="Q144" s="27">
        <f t="shared" si="302"/>
        <v>1.7554760528287512</v>
      </c>
      <c r="W144" t="str">
        <f t="shared" ref="W144" si="326">A144</f>
        <v>92 Elementary administration and service occupations</v>
      </c>
      <c r="X144" s="27">
        <f t="shared" si="303"/>
        <v>0.72865971337541779</v>
      </c>
      <c r="Y144" s="27">
        <f t="shared" si="303"/>
        <v>-0.53886659013607385</v>
      </c>
      <c r="Z144" s="27">
        <f t="shared" si="303"/>
        <v>0.94748573415097148</v>
      </c>
      <c r="AA144" s="27">
        <f t="shared" si="303"/>
        <v>1.4733873721424198</v>
      </c>
      <c r="AB144" s="27">
        <f t="shared" si="304"/>
        <v>2.4208731062933913</v>
      </c>
      <c r="AH144" t="str">
        <f t="shared" ref="AH144" si="327">L144</f>
        <v>92 Elementary administration and service occupations</v>
      </c>
      <c r="AI144" s="27">
        <f t="shared" si="305"/>
        <v>0.39883561577171633</v>
      </c>
      <c r="AJ144" s="27">
        <f t="shared" si="305"/>
        <v>-0.21818005290554421</v>
      </c>
      <c r="AK144" s="27">
        <f t="shared" si="305"/>
        <v>0.41621163062705557</v>
      </c>
      <c r="AL144" s="27">
        <f t="shared" si="305"/>
        <v>0.8805768609497826</v>
      </c>
      <c r="AM144" s="27">
        <f t="shared" si="306"/>
        <v>1.2967884915768382</v>
      </c>
      <c r="AS144" t="str">
        <f t="shared" ref="AS144" si="328">W144</f>
        <v>92 Elementary administration and service occupations</v>
      </c>
      <c r="AT144" s="27">
        <f t="shared" si="307"/>
        <v>0.17363733962381334</v>
      </c>
      <c r="AU144" s="27">
        <f t="shared" si="307"/>
        <v>-0.16191909479543387</v>
      </c>
      <c r="AV144" s="27">
        <f t="shared" si="307"/>
        <v>0.17145266457846242</v>
      </c>
      <c r="AW144" s="27">
        <f t="shared" si="307"/>
        <v>0.5409181732127748</v>
      </c>
      <c r="AX144" s="27">
        <f t="shared" si="308"/>
        <v>0.71237083779123722</v>
      </c>
      <c r="BD144" t="str">
        <f t="shared" ref="BD144" si="329">AH144</f>
        <v>92 Elementary administration and service occupations</v>
      </c>
      <c r="BE144" s="27">
        <f t="shared" si="309"/>
        <v>-0.79994487929468505</v>
      </c>
      <c r="BF144" s="27">
        <f t="shared" si="309"/>
        <v>-0.11958372148912488</v>
      </c>
      <c r="BG144" s="27">
        <f t="shared" si="309"/>
        <v>-3.0684319219456953</v>
      </c>
      <c r="BH144" s="27">
        <f t="shared" si="309"/>
        <v>8.8881210827562285E-2</v>
      </c>
      <c r="BI144" s="27">
        <f t="shared" si="310"/>
        <v>-2.979550711118133</v>
      </c>
      <c r="BO144" t="str">
        <f t="shared" ref="BO144" si="330">AS144</f>
        <v>92 Elementary administration and service occupations</v>
      </c>
      <c r="BP144" s="27">
        <f t="shared" si="311"/>
        <v>-0.77265520114772812</v>
      </c>
      <c r="BQ144" s="27">
        <f t="shared" si="311"/>
        <v>0.28185454553576861</v>
      </c>
      <c r="BR144" s="27">
        <f t="shared" si="311"/>
        <v>-5.6710846645745541</v>
      </c>
      <c r="BS144" s="27">
        <f t="shared" si="311"/>
        <v>-4.6795945389185185</v>
      </c>
      <c r="BT144" s="27">
        <f t="shared" si="312"/>
        <v>-10.350679203493073</v>
      </c>
      <c r="BZ144" t="str">
        <f t="shared" ref="BZ144" si="331">BD144</f>
        <v>92 Elementary administration and service occupations</v>
      </c>
      <c r="CA144" s="68">
        <f t="shared" si="313"/>
        <v>-1.8599327891182433</v>
      </c>
      <c r="CB144" s="68">
        <f t="shared" si="313"/>
        <v>-4.0001228254766303</v>
      </c>
      <c r="CC144" s="68">
        <f t="shared" si="313"/>
        <v>-3.5022352257798275</v>
      </c>
      <c r="CD144" s="68">
        <f t="shared" si="313"/>
        <v>-7.0488631494388763</v>
      </c>
      <c r="CE144" s="68">
        <f t="shared" si="314"/>
        <v>-10.551098375218704</v>
      </c>
      <c r="CK144" t="str">
        <f t="shared" ref="CK144" si="332">BO144</f>
        <v>92 Elementary administration and service occupations</v>
      </c>
      <c r="CL144" s="68">
        <f t="shared" si="315"/>
        <v>-3.4076660691320999</v>
      </c>
      <c r="CM144" s="68">
        <f t="shared" si="315"/>
        <v>-3.899279971176183</v>
      </c>
      <c r="CN144" s="68">
        <f t="shared" si="315"/>
        <v>-4.2917187597999531</v>
      </c>
      <c r="CO144" s="68">
        <f t="shared" si="315"/>
        <v>-2.8671406171050626</v>
      </c>
      <c r="CP144" s="68">
        <f t="shared" si="316"/>
        <v>-7.1588593769050153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3.1692608856735838</v>
      </c>
      <c r="C146" s="29">
        <f>D35-C35</f>
        <v>-0.65930154156314558</v>
      </c>
      <c r="D146" s="29">
        <f>E35-D35</f>
        <v>5.8004018892310754</v>
      </c>
      <c r="E146" s="29">
        <f>F35-E35</f>
        <v>7.6807942539875143</v>
      </c>
      <c r="F146" s="29">
        <f t="shared" ref="F146" si="334">F35-D35</f>
        <v>13.48119614321859</v>
      </c>
      <c r="L146" s="24" t="str">
        <f t="shared" ref="L146" si="335">L35</f>
        <v>All occupations</v>
      </c>
      <c r="M146" s="29">
        <f>N35-M35</f>
        <v>24.978354307996796</v>
      </c>
      <c r="N146" s="29">
        <f t="shared" ref="N146" si="336">O35-N35</f>
        <v>-4.6882395175500449</v>
      </c>
      <c r="O146" s="29">
        <f>P35-O35</f>
        <v>41.686800763724221</v>
      </c>
      <c r="P146" s="29">
        <f>Q35-P35</f>
        <v>55.229959207224056</v>
      </c>
      <c r="Q146" s="29">
        <f>Q35-O35</f>
        <v>96.916759970948277</v>
      </c>
      <c r="W146" s="24" t="str">
        <f t="shared" ref="W146" si="337">W35</f>
        <v>All occupations</v>
      </c>
      <c r="X146" s="29">
        <f>Y35-X35</f>
        <v>25.77507728461191</v>
      </c>
      <c r="Y146" s="29">
        <f t="shared" ref="Y146" si="338">Z35-Y35</f>
        <v>6.3865361990213501</v>
      </c>
      <c r="Z146" s="29">
        <f>AA35-Z35</f>
        <v>26.772397854406819</v>
      </c>
      <c r="AA146" s="29">
        <f>AB35-AA35</f>
        <v>41.868531839667725</v>
      </c>
      <c r="AB146" s="29">
        <f>AB35-Z35</f>
        <v>68.640929694074543</v>
      </c>
      <c r="AH146" s="24" t="str">
        <f t="shared" ref="AH146" si="339">AH35</f>
        <v>All occupations</v>
      </c>
      <c r="AI146" s="29">
        <f>AJ35-AI35</f>
        <v>0.59636333000432984</v>
      </c>
      <c r="AJ146" s="29">
        <f t="shared" ref="AJ146" si="340">AK35-AJ35</f>
        <v>-1.1006798696556785</v>
      </c>
      <c r="AK146" s="29">
        <f>AL35-AK35</f>
        <v>3.0986577086698617</v>
      </c>
      <c r="AL146" s="29">
        <f>AM35-AL35</f>
        <v>6.6039968685473056</v>
      </c>
      <c r="AM146" s="29">
        <f>AM35-AK35</f>
        <v>9.7026545772171673</v>
      </c>
      <c r="AS146" s="24" t="str">
        <f t="shared" ref="AS146" si="341">AS35</f>
        <v>All occupations</v>
      </c>
      <c r="AT146" s="29">
        <f>AU35-AT35</f>
        <v>4.9355851430818589</v>
      </c>
      <c r="AU146" s="29">
        <f t="shared" ref="AU146" si="342">AV35-AU35</f>
        <v>0.62395878012554817</v>
      </c>
      <c r="AV146" s="29">
        <f>AW35-AV35</f>
        <v>6.6082765399294487</v>
      </c>
      <c r="AW146" s="29">
        <f>AX35-AW35</f>
        <v>10.936520340261481</v>
      </c>
      <c r="AX146" s="29">
        <f>AX35-AV35</f>
        <v>17.54479688019093</v>
      </c>
      <c r="BD146" s="24" t="str">
        <f t="shared" ref="BD146" si="343">BD35</f>
        <v>All occupations</v>
      </c>
      <c r="BE146" s="29">
        <f>BF35-BE35</f>
        <v>13.843457210027367</v>
      </c>
      <c r="BF146" s="29">
        <f t="shared" ref="BF146" si="344">BG35-BF35</f>
        <v>21.109548382128196</v>
      </c>
      <c r="BG146" s="29">
        <f>BH35-BG35</f>
        <v>-8.526714680112832</v>
      </c>
      <c r="BH146" s="29">
        <f>BI35-BH35</f>
        <v>19.742734749279919</v>
      </c>
      <c r="BI146" s="29">
        <f>BI35-BG35</f>
        <v>11.216020069167087</v>
      </c>
      <c r="BO146" s="24" t="str">
        <f t="shared" ref="BO146" si="345">BO35</f>
        <v>All occupations</v>
      </c>
      <c r="BP146" s="29">
        <f>BQ35-BP35</f>
        <v>-7.2410850705609846</v>
      </c>
      <c r="BQ146" s="29">
        <f t="shared" ref="BQ146" si="346">BR35-BQ35</f>
        <v>19.406761686539909</v>
      </c>
      <c r="BR146" s="29">
        <f>BS35-BR35</f>
        <v>-34.416560168348298</v>
      </c>
      <c r="BS146" s="29">
        <f>BT35-BS35</f>
        <v>-44.790230490492405</v>
      </c>
      <c r="BT146" s="29">
        <f>BT35-BR35</f>
        <v>-79.206790658840703</v>
      </c>
      <c r="BZ146" s="24" t="str">
        <f t="shared" ref="BZ146" si="347">BZ35</f>
        <v>All occupations</v>
      </c>
      <c r="CA146" s="70">
        <f>CB35-CA35</f>
        <v>-15.007456618754702</v>
      </c>
      <c r="CB146" s="70">
        <f t="shared" ref="CB146" si="348">CC35-CB35</f>
        <v>-14.963578922090903</v>
      </c>
      <c r="CC146" s="70">
        <f>CD35-CC35</f>
        <v>-15.410415352572812</v>
      </c>
      <c r="CD146" s="70">
        <f>CE35-CD35</f>
        <v>-45.414254269974293</v>
      </c>
      <c r="CE146" s="70">
        <f>CE35-CC35</f>
        <v>-60.824669622547106</v>
      </c>
      <c r="CK146" s="24" t="str">
        <f t="shared" ref="CK146" si="349">CK35</f>
        <v>All occupations</v>
      </c>
      <c r="CL146" s="70">
        <f>CM35-CL35</f>
        <v>-3.5935564720791859</v>
      </c>
      <c r="CM146" s="70">
        <f t="shared" ref="CM146" si="350">CN35-CM35</f>
        <v>-13.626005196956228</v>
      </c>
      <c r="CN146" s="70">
        <f>CO35-CN35</f>
        <v>-9.9578445549274264</v>
      </c>
      <c r="CO146" s="70">
        <f>CP35-CO35</f>
        <v>-16.066052498501808</v>
      </c>
      <c r="CP146" s="70">
        <f>CP35-CN35</f>
        <v>-26.023897053429234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Yorkshire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0.99664539039755318</v>
      </c>
      <c r="C8" s="69">
        <f>'Basic T2'!O8</f>
        <v>9.1670322717901005</v>
      </c>
      <c r="D8" s="69">
        <f>'Basic T2'!Z8</f>
        <v>23.187256258555593</v>
      </c>
      <c r="E8" s="69">
        <f>'Basic T2'!AK8</f>
        <v>4.6176347907985003</v>
      </c>
      <c r="F8" s="69">
        <f>'Basic T2'!AV8</f>
        <v>6.4452623039634496</v>
      </c>
      <c r="G8" s="69">
        <f>'Basic T2'!BG8</f>
        <v>18.85579098022604</v>
      </c>
      <c r="H8" s="69">
        <f>'Basic T2'!BR8</f>
        <v>13.030041663745594</v>
      </c>
      <c r="I8" s="69">
        <f>'Basic T2'!CC8</f>
        <v>8.6661004816861187</v>
      </c>
      <c r="J8" s="69">
        <f>'Basic T2'!CN8</f>
        <v>1.6904573122020661</v>
      </c>
      <c r="K8" s="309">
        <f>SUM(B8:J8)</f>
        <v>86.656221453365021</v>
      </c>
      <c r="L8" s="97"/>
      <c r="M8" s="97">
        <f t="shared" ref="M8:M33" si="0">B8/B$35*100</f>
        <v>6.1224508506082591</v>
      </c>
      <c r="N8" s="97">
        <f t="shared" ref="N8:N33" si="1">C8/C$35*100</f>
        <v>8.1585368691900619</v>
      </c>
      <c r="O8" s="97">
        <f t="shared" ref="O8:O33" si="2">D8/D$35*100</f>
        <v>10.276066350962502</v>
      </c>
      <c r="P8" s="97">
        <f t="shared" ref="P8:P33" si="3">E8/E$35*100</f>
        <v>7.6371358570475678</v>
      </c>
      <c r="Q8" s="97">
        <f t="shared" ref="Q8:Q33" si="4">F8/F$35*100</f>
        <v>10.591130581550841</v>
      </c>
      <c r="R8" s="97">
        <f t="shared" ref="R8:R33" si="5">G8/G$35*100</f>
        <v>6.5772652191075034</v>
      </c>
      <c r="S8" s="97">
        <f t="shared" ref="S8:S33" si="6">H8/H$35*100</f>
        <v>5.0567537809440797</v>
      </c>
      <c r="T8" s="97">
        <f t="shared" ref="T8:T33" si="7">I8/I$35*100</f>
        <v>5.7443080182446771</v>
      </c>
      <c r="U8" s="97">
        <f t="shared" ref="U8:U33" si="8">J8/J$35*100</f>
        <v>3.2992091317000511</v>
      </c>
      <c r="V8" s="97">
        <f t="shared" ref="V8:V33" si="9">K8/K$35*100</f>
        <v>7.0909898485726197</v>
      </c>
      <c r="W8" s="97"/>
      <c r="X8" s="97">
        <f t="shared" ref="X8:X32" si="10">IF($K8&gt;0,B8/$K8*100,0)</f>
        <v>1.1501140641516532</v>
      </c>
      <c r="Y8" s="97">
        <f t="shared" ref="Y8:AG23" si="11">IF($K8&gt;0,C8/$K8*100,0)</f>
        <v>10.578619882155186</v>
      </c>
      <c r="Z8" s="97">
        <f t="shared" si="11"/>
        <v>26.757751341643786</v>
      </c>
      <c r="AA8" s="97">
        <f t="shared" si="11"/>
        <v>5.3286823650434956</v>
      </c>
      <c r="AB8" s="97">
        <f t="shared" si="11"/>
        <v>7.4377375286690031</v>
      </c>
      <c r="AC8" s="97">
        <f t="shared" si="11"/>
        <v>21.75930436843878</v>
      </c>
      <c r="AD8" s="97">
        <f t="shared" si="11"/>
        <v>15.036475679657752</v>
      </c>
      <c r="AE8" s="97">
        <f t="shared" si="11"/>
        <v>10.00055199308439</v>
      </c>
      <c r="AF8" s="97">
        <f>IF($K8&gt;0,J8/$K8*100,0)</f>
        <v>1.9507627771559413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0.42502088017669515</v>
      </c>
      <c r="C9" s="69">
        <f>'Basic T2'!O9</f>
        <v>3.3500719847660765</v>
      </c>
      <c r="D9" s="69">
        <f>'Basic T2'!Z9</f>
        <v>7.9086302459710254</v>
      </c>
      <c r="E9" s="69">
        <f>'Basic T2'!AK9</f>
        <v>2.4224780031134907</v>
      </c>
      <c r="F9" s="69">
        <f>'Basic T2'!AV9</f>
        <v>2.4738446911840373</v>
      </c>
      <c r="G9" s="69">
        <f>'Basic T2'!BG9</f>
        <v>7.9947301740103507</v>
      </c>
      <c r="H9" s="69">
        <f>'Basic T2'!BR9</f>
        <v>7.7448417746687905</v>
      </c>
      <c r="I9" s="69">
        <f>'Basic T2'!CC9</f>
        <v>4.5964292749207463</v>
      </c>
      <c r="J9" s="69">
        <f>'Basic T2'!CN9</f>
        <v>1.5155293651115547</v>
      </c>
      <c r="K9" s="309">
        <f>SUM(B9:J9)</f>
        <v>38.431576393922761</v>
      </c>
      <c r="L9" s="97"/>
      <c r="M9" s="97">
        <f t="shared" si="0"/>
        <v>2.610928093818901</v>
      </c>
      <c r="N9" s="97">
        <f t="shared" si="1"/>
        <v>2.9815195356367541</v>
      </c>
      <c r="O9" s="97">
        <f t="shared" si="2"/>
        <v>3.5049256473732395</v>
      </c>
      <c r="P9" s="97">
        <f t="shared" si="3"/>
        <v>4.0065519380946535</v>
      </c>
      <c r="Q9" s="97">
        <f t="shared" si="4"/>
        <v>4.0651273644355062</v>
      </c>
      <c r="R9" s="97">
        <f t="shared" si="5"/>
        <v>2.788716780155843</v>
      </c>
      <c r="S9" s="97">
        <f t="shared" si="6"/>
        <v>3.0056510130614669</v>
      </c>
      <c r="T9" s="97">
        <f t="shared" si="7"/>
        <v>3.0467342947406784</v>
      </c>
      <c r="U9" s="97">
        <f t="shared" si="8"/>
        <v>2.9578080940845135</v>
      </c>
      <c r="V9" s="97">
        <f t="shared" si="9"/>
        <v>3.1448165348475055</v>
      </c>
      <c r="W9" s="97"/>
      <c r="X9" s="97">
        <f t="shared" si="10"/>
        <v>1.1059158120922261</v>
      </c>
      <c r="Y9" s="97">
        <f t="shared" si="11"/>
        <v>8.7169778060309504</v>
      </c>
      <c r="Z9" s="97">
        <f t="shared" si="11"/>
        <v>20.578469550423197</v>
      </c>
      <c r="AA9" s="97">
        <f t="shared" si="11"/>
        <v>6.3033532069648874</v>
      </c>
      <c r="AB9" s="97">
        <f t="shared" si="11"/>
        <v>6.4370107169874764</v>
      </c>
      <c r="AC9" s="97">
        <f t="shared" si="11"/>
        <v>20.802503889157585</v>
      </c>
      <c r="AD9" s="97">
        <f t="shared" si="11"/>
        <v>20.152287523374902</v>
      </c>
      <c r="AE9" s="97">
        <f t="shared" si="11"/>
        <v>11.960033145160255</v>
      </c>
      <c r="AF9" s="97">
        <f t="shared" si="11"/>
        <v>3.9434483498085378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2.8941972864200656</v>
      </c>
      <c r="C10" s="69">
        <f>'Basic T2'!O10</f>
        <v>11.664398844359958</v>
      </c>
      <c r="D10" s="69">
        <f>'Basic T2'!Z10</f>
        <v>21.204065645461831</v>
      </c>
      <c r="E10" s="69">
        <f>'Basic T2'!AK10</f>
        <v>2.3141804236800096</v>
      </c>
      <c r="F10" s="69">
        <f>'Basic T2'!AV10</f>
        <v>5.7143884209382714</v>
      </c>
      <c r="G10" s="69">
        <f>'Basic T2'!BG10</f>
        <v>10.227520774575476</v>
      </c>
      <c r="H10" s="69">
        <f>'Basic T2'!BR10</f>
        <v>6.9303443896828165</v>
      </c>
      <c r="I10" s="69">
        <f>'Basic T2'!CC10</f>
        <v>3.9963980180874219</v>
      </c>
      <c r="J10" s="69">
        <f>'Basic T2'!CN10</f>
        <v>0.93300545121455991</v>
      </c>
      <c r="K10" s="309">
        <f t="shared" ref="K10:K32" si="12">SUM(B10:J10)</f>
        <v>65.878499254420404</v>
      </c>
      <c r="L10" s="97"/>
      <c r="M10" s="97">
        <f t="shared" si="0"/>
        <v>17.779222990237738</v>
      </c>
      <c r="N10" s="97">
        <f t="shared" si="1"/>
        <v>10.381159922552051</v>
      </c>
      <c r="O10" s="97">
        <f t="shared" si="2"/>
        <v>9.3971612274105105</v>
      </c>
      <c r="P10" s="97">
        <f t="shared" si="3"/>
        <v>3.8274378754643616</v>
      </c>
      <c r="Q10" s="97">
        <f t="shared" si="4"/>
        <v>9.3901273688492175</v>
      </c>
      <c r="R10" s="97">
        <f t="shared" si="5"/>
        <v>3.5675574012704874</v>
      </c>
      <c r="S10" s="97">
        <f t="shared" si="6"/>
        <v>2.6895574166337073</v>
      </c>
      <c r="T10" s="97">
        <f t="shared" si="7"/>
        <v>2.6490047314718161</v>
      </c>
      <c r="U10" s="97">
        <f t="shared" si="8"/>
        <v>1.8209156080748505</v>
      </c>
      <c r="V10" s="97">
        <f t="shared" si="9"/>
        <v>5.3907701214931514</v>
      </c>
      <c r="W10" s="97"/>
      <c r="X10" s="97">
        <f t="shared" si="10"/>
        <v>4.3932349995448119</v>
      </c>
      <c r="Y10" s="97">
        <f t="shared" si="11"/>
        <v>17.705926783960983</v>
      </c>
      <c r="Z10" s="97">
        <f t="shared" si="11"/>
        <v>32.186625204639967</v>
      </c>
      <c r="AA10" s="97">
        <f t="shared" si="11"/>
        <v>3.5128007618126329</v>
      </c>
      <c r="AB10" s="97">
        <f t="shared" si="11"/>
        <v>8.6741326618105052</v>
      </c>
      <c r="AC10" s="97">
        <f t="shared" si="11"/>
        <v>15.524823562050431</v>
      </c>
      <c r="AD10" s="97">
        <f t="shared" si="11"/>
        <v>10.519888078989284</v>
      </c>
      <c r="AE10" s="97">
        <f t="shared" si="11"/>
        <v>6.0663161172713966</v>
      </c>
      <c r="AF10" s="97">
        <f t="shared" si="11"/>
        <v>1.416251829919996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3.2554893356073391</v>
      </c>
      <c r="C11" s="69">
        <f>'Basic T2'!O11</f>
        <v>9.428651831364137</v>
      </c>
      <c r="D11" s="69">
        <f>'Basic T2'!Z11</f>
        <v>19.695617714097747</v>
      </c>
      <c r="E11" s="69">
        <f>'Basic T2'!AK11</f>
        <v>6.2207272016654178</v>
      </c>
      <c r="F11" s="69">
        <f>'Basic T2'!AV11</f>
        <v>1.376781764775773</v>
      </c>
      <c r="G11" s="69">
        <f>'Basic T2'!BG11</f>
        <v>6.7227105994650325</v>
      </c>
      <c r="H11" s="69">
        <f>'Basic T2'!BR11</f>
        <v>4.5734732751047904</v>
      </c>
      <c r="I11" s="69">
        <f>'Basic T2'!CC11</f>
        <v>2.3172289634115844</v>
      </c>
      <c r="J11" s="69">
        <f>'Basic T2'!CN11</f>
        <v>0.35807971007625794</v>
      </c>
      <c r="K11" s="309">
        <f t="shared" si="12"/>
        <v>53.94876039556808</v>
      </c>
      <c r="L11" s="97"/>
      <c r="M11" s="97">
        <f t="shared" si="0"/>
        <v>19.99866115267411</v>
      </c>
      <c r="N11" s="97">
        <f t="shared" si="1"/>
        <v>8.3913747996350505</v>
      </c>
      <c r="O11" s="97">
        <f t="shared" si="2"/>
        <v>8.7286512986452234</v>
      </c>
      <c r="P11" s="97">
        <f t="shared" si="3"/>
        <v>10.288500698110594</v>
      </c>
      <c r="Q11" s="97">
        <f t="shared" si="4"/>
        <v>2.2623866594337629</v>
      </c>
      <c r="R11" s="97">
        <f t="shared" si="5"/>
        <v>2.345011707562779</v>
      </c>
      <c r="S11" s="97">
        <f t="shared" si="6"/>
        <v>1.7748928877396102</v>
      </c>
      <c r="T11" s="97">
        <f t="shared" si="7"/>
        <v>1.53597075671619</v>
      </c>
      <c r="U11" s="97">
        <f t="shared" si="8"/>
        <v>0.698852222314433</v>
      </c>
      <c r="V11" s="97">
        <f t="shared" si="9"/>
        <v>4.4145718090642037</v>
      </c>
      <c r="W11" s="97"/>
      <c r="X11" s="97">
        <f t="shared" si="10"/>
        <v>6.034409895124818</v>
      </c>
      <c r="Y11" s="97">
        <f t="shared" si="11"/>
        <v>17.477050004913007</v>
      </c>
      <c r="Z11" s="97">
        <f t="shared" si="11"/>
        <v>36.50800791284864</v>
      </c>
      <c r="AA11" s="97">
        <f t="shared" si="11"/>
        <v>11.530806558025111</v>
      </c>
      <c r="AB11" s="97">
        <f t="shared" si="11"/>
        <v>2.5520174229784089</v>
      </c>
      <c r="AC11" s="97">
        <f t="shared" si="11"/>
        <v>12.461288359866202</v>
      </c>
      <c r="AD11" s="97">
        <f t="shared" si="11"/>
        <v>8.4774390395085035</v>
      </c>
      <c r="AE11" s="97">
        <f t="shared" si="11"/>
        <v>4.295240421505488</v>
      </c>
      <c r="AF11" s="97">
        <f t="shared" si="11"/>
        <v>0.66374038522982337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4.4426662167576767</v>
      </c>
      <c r="C12" s="69">
        <f>'Basic T2'!O12</f>
        <v>27.166568726209487</v>
      </c>
      <c r="D12" s="69">
        <f>'Basic T2'!Z12</f>
        <v>15.598019208476071</v>
      </c>
      <c r="E12" s="69">
        <f>'Basic T2'!AK12</f>
        <v>0.98120290402759591</v>
      </c>
      <c r="F12" s="69">
        <f>'Basic T2'!AV12</f>
        <v>0.48906963686709132</v>
      </c>
      <c r="G12" s="69">
        <f>'Basic T2'!BG12</f>
        <v>2.9064798478392708</v>
      </c>
      <c r="H12" s="69">
        <f>'Basic T2'!BR12</f>
        <v>2.2851585706649438</v>
      </c>
      <c r="I12" s="69">
        <f>'Basic T2'!CC12</f>
        <v>1.4208805371867592</v>
      </c>
      <c r="J12" s="69">
        <f>'Basic T2'!CN12</f>
        <v>0.34727355356803286</v>
      </c>
      <c r="K12" s="309">
        <f t="shared" si="12"/>
        <v>55.637319201596938</v>
      </c>
      <c r="L12" s="97"/>
      <c r="M12" s="97">
        <f t="shared" si="0"/>
        <v>27.29155808055939</v>
      </c>
      <c r="N12" s="97">
        <f t="shared" si="1"/>
        <v>24.177885054929007</v>
      </c>
      <c r="O12" s="97">
        <f t="shared" si="2"/>
        <v>6.9126885278091317</v>
      </c>
      <c r="P12" s="97">
        <f t="shared" si="3"/>
        <v>1.6228177889513293</v>
      </c>
      <c r="Q12" s="97">
        <f t="shared" si="4"/>
        <v>0.80366013720585883</v>
      </c>
      <c r="R12" s="97">
        <f t="shared" si="5"/>
        <v>1.0138364830877509</v>
      </c>
      <c r="S12" s="97">
        <f t="shared" si="6"/>
        <v>0.88683402098539443</v>
      </c>
      <c r="T12" s="97">
        <f t="shared" si="7"/>
        <v>0.94182792825657047</v>
      </c>
      <c r="U12" s="97">
        <f t="shared" si="8"/>
        <v>0.67776220722018932</v>
      </c>
      <c r="V12" s="97">
        <f t="shared" si="9"/>
        <v>4.5527448467463527</v>
      </c>
      <c r="W12" s="97"/>
      <c r="X12" s="97">
        <f t="shared" si="10"/>
        <v>7.9850472318050869</v>
      </c>
      <c r="Y12" s="97">
        <f t="shared" si="11"/>
        <v>48.827961368472508</v>
      </c>
      <c r="Z12" s="97">
        <f t="shared" si="11"/>
        <v>28.035173930573503</v>
      </c>
      <c r="AA12" s="97">
        <f t="shared" si="11"/>
        <v>1.7635697012508698</v>
      </c>
      <c r="AB12" s="97">
        <f t="shared" si="11"/>
        <v>0.8790316353938451</v>
      </c>
      <c r="AC12" s="97">
        <f t="shared" si="11"/>
        <v>5.2239753632052199</v>
      </c>
      <c r="AD12" s="97">
        <f t="shared" si="11"/>
        <v>4.1072406137773685</v>
      </c>
      <c r="AE12" s="97">
        <f t="shared" si="11"/>
        <v>2.5538263841187665</v>
      </c>
      <c r="AF12" s="97">
        <f t="shared" si="11"/>
        <v>0.62417377140281982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1.2564779496917207</v>
      </c>
      <c r="C13" s="69">
        <f>'Basic T2'!O13</f>
        <v>15.997049263427629</v>
      </c>
      <c r="D13" s="69">
        <f>'Basic T2'!Z13</f>
        <v>29.594494259764705</v>
      </c>
      <c r="E13" s="69">
        <f>'Basic T2'!AK13</f>
        <v>2.5693924202370009</v>
      </c>
      <c r="F13" s="69">
        <f>'Basic T2'!AV13</f>
        <v>4.4129184500826648</v>
      </c>
      <c r="G13" s="69">
        <f>'Basic T2'!BG13</f>
        <v>13.172190737309036</v>
      </c>
      <c r="H13" s="69">
        <f>'Basic T2'!BR13</f>
        <v>8.0141328796358842</v>
      </c>
      <c r="I13" s="69">
        <f>'Basic T2'!CC13</f>
        <v>4.6317021834679934</v>
      </c>
      <c r="J13" s="69">
        <f>'Basic T2'!CN13</f>
        <v>1.1471369397287325</v>
      </c>
      <c r="K13" s="309">
        <f t="shared" si="12"/>
        <v>80.795495083345372</v>
      </c>
      <c r="L13" s="97"/>
      <c r="M13" s="97">
        <f t="shared" si="0"/>
        <v>7.7186174400425775</v>
      </c>
      <c r="N13" s="97">
        <f t="shared" si="1"/>
        <v>14.237161203801247</v>
      </c>
      <c r="O13" s="97">
        <f t="shared" si="2"/>
        <v>13.115608989929942</v>
      </c>
      <c r="P13" s="97">
        <f t="shared" si="3"/>
        <v>4.2495346367625961</v>
      </c>
      <c r="Q13" s="97">
        <f t="shared" si="4"/>
        <v>7.2514962690997873</v>
      </c>
      <c r="R13" s="97">
        <f t="shared" si="5"/>
        <v>4.5947153363552058</v>
      </c>
      <c r="S13" s="97">
        <f t="shared" si="6"/>
        <v>3.1101586461418598</v>
      </c>
      <c r="T13" s="97">
        <f t="shared" si="7"/>
        <v>3.0701148742554154</v>
      </c>
      <c r="U13" s="97">
        <f t="shared" si="8"/>
        <v>2.2388288894047474</v>
      </c>
      <c r="V13" s="97">
        <f t="shared" si="9"/>
        <v>6.6114126122464745</v>
      </c>
      <c r="W13" s="97"/>
      <c r="X13" s="97">
        <f t="shared" si="10"/>
        <v>1.5551336722370335</v>
      </c>
      <c r="Y13" s="97">
        <f t="shared" si="11"/>
        <v>19.799432192259875</v>
      </c>
      <c r="Z13" s="97">
        <f t="shared" si="11"/>
        <v>36.62889153564344</v>
      </c>
      <c r="AA13" s="97">
        <f t="shared" si="11"/>
        <v>3.1801184182193811</v>
      </c>
      <c r="AB13" s="97">
        <f t="shared" si="11"/>
        <v>5.4618372540826394</v>
      </c>
      <c r="AC13" s="97">
        <f t="shared" si="11"/>
        <v>16.303125222168806</v>
      </c>
      <c r="AD13" s="97">
        <f t="shared" si="11"/>
        <v>9.9190343117135775</v>
      </c>
      <c r="AE13" s="97">
        <f t="shared" si="11"/>
        <v>5.7326242987806637</v>
      </c>
      <c r="AF13" s="97">
        <f t="shared" si="11"/>
        <v>1.4198030948945759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0.43259353432377334</v>
      </c>
      <c r="C14" s="69">
        <f>'Basic T2'!O14</f>
        <v>2.645799037994665</v>
      </c>
      <c r="D14" s="69">
        <f>'Basic T2'!Z14</f>
        <v>6.4503939350569555</v>
      </c>
      <c r="E14" s="69">
        <f>'Basic T2'!AK14</f>
        <v>1.0965558093616117</v>
      </c>
      <c r="F14" s="69">
        <f>'Basic T2'!AV14</f>
        <v>2.424402980505683</v>
      </c>
      <c r="G14" s="69">
        <f>'Basic T2'!BG14</f>
        <v>5.3726714282600145</v>
      </c>
      <c r="H14" s="69">
        <f>'Basic T2'!BR14</f>
        <v>3.8149918618834762</v>
      </c>
      <c r="I14" s="69">
        <f>'Basic T2'!CC14</f>
        <v>3.0490139309850788</v>
      </c>
      <c r="J14" s="69">
        <f>'Basic T2'!CN14</f>
        <v>0.61847813802005847</v>
      </c>
      <c r="K14" s="309">
        <f t="shared" si="12"/>
        <v>25.904900656391316</v>
      </c>
      <c r="L14" s="97"/>
      <c r="M14" s="97">
        <f t="shared" si="0"/>
        <v>2.6574473505885003</v>
      </c>
      <c r="N14" s="97">
        <f t="shared" si="1"/>
        <v>2.354725974552708</v>
      </c>
      <c r="O14" s="97">
        <f t="shared" si="2"/>
        <v>2.8586683705638429</v>
      </c>
      <c r="P14" s="97">
        <f t="shared" si="3"/>
        <v>1.8136007004315775</v>
      </c>
      <c r="Q14" s="97">
        <f t="shared" si="4"/>
        <v>3.9838826315954328</v>
      </c>
      <c r="R14" s="97">
        <f t="shared" si="5"/>
        <v>1.8740918880488993</v>
      </c>
      <c r="S14" s="97">
        <f t="shared" si="6"/>
        <v>1.4805382069902504</v>
      </c>
      <c r="T14" s="97">
        <f t="shared" si="7"/>
        <v>2.0210330134655452</v>
      </c>
      <c r="U14" s="97">
        <f t="shared" si="8"/>
        <v>1.2070631455665619</v>
      </c>
      <c r="V14" s="97">
        <f t="shared" si="9"/>
        <v>2.1197714890166139</v>
      </c>
      <c r="W14" s="97"/>
      <c r="X14" s="97">
        <f t="shared" si="10"/>
        <v>1.6699293313716796</v>
      </c>
      <c r="Y14" s="97">
        <f t="shared" si="11"/>
        <v>10.213507757042439</v>
      </c>
      <c r="Z14" s="97">
        <f t="shared" si="11"/>
        <v>24.900284392580751</v>
      </c>
      <c r="AA14" s="97">
        <f t="shared" si="11"/>
        <v>4.2330052676386805</v>
      </c>
      <c r="AB14" s="97">
        <f t="shared" si="11"/>
        <v>9.3588584363381031</v>
      </c>
      <c r="AC14" s="97">
        <f t="shared" si="11"/>
        <v>20.739980822641975</v>
      </c>
      <c r="AD14" s="97">
        <f t="shared" si="11"/>
        <v>14.726911762706308</v>
      </c>
      <c r="AE14" s="97">
        <f t="shared" si="11"/>
        <v>11.77002749953731</v>
      </c>
      <c r="AF14" s="97">
        <f t="shared" si="11"/>
        <v>2.3874947301427545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7.5965169318777129E-2</v>
      </c>
      <c r="C15" s="69">
        <f>'Basic T2'!O15</f>
        <v>2.0241933696921262</v>
      </c>
      <c r="D15" s="69">
        <f>'Basic T2'!Z15</f>
        <v>6.2164832351236532</v>
      </c>
      <c r="E15" s="69">
        <f>'Basic T2'!AK15</f>
        <v>3.1688213606407136</v>
      </c>
      <c r="F15" s="69">
        <f>'Basic T2'!AV15</f>
        <v>1.0079853736109754</v>
      </c>
      <c r="G15" s="69">
        <f>'Basic T2'!BG15</f>
        <v>5.1473361490283676</v>
      </c>
      <c r="H15" s="69">
        <f>'Basic T2'!BR15</f>
        <v>3.7615285797708102</v>
      </c>
      <c r="I15" s="69">
        <f>'Basic T2'!CC15</f>
        <v>0.96841352731582708</v>
      </c>
      <c r="J15" s="69">
        <f>'Basic T2'!CN15</f>
        <v>0.18044702217157579</v>
      </c>
      <c r="K15" s="309">
        <f t="shared" si="12"/>
        <v>22.55117378667283</v>
      </c>
      <c r="L15" s="97"/>
      <c r="M15" s="97">
        <f t="shared" si="0"/>
        <v>0.46665847250527681</v>
      </c>
      <c r="N15" s="97">
        <f t="shared" si="1"/>
        <v>1.8015051924518213</v>
      </c>
      <c r="O15" s="97">
        <f t="shared" si="2"/>
        <v>2.7550044507834341</v>
      </c>
      <c r="P15" s="97">
        <f t="shared" si="3"/>
        <v>5.2409340136972089</v>
      </c>
      <c r="Q15" s="97">
        <f t="shared" si="4"/>
        <v>1.6563646617830021</v>
      </c>
      <c r="R15" s="97">
        <f t="shared" si="5"/>
        <v>1.795490576850528</v>
      </c>
      <c r="S15" s="97">
        <f t="shared" si="6"/>
        <v>1.4597899499284854</v>
      </c>
      <c r="T15" s="97">
        <f t="shared" si="7"/>
        <v>0.6419110419608911</v>
      </c>
      <c r="U15" s="97">
        <f t="shared" si="8"/>
        <v>0.35217243229942169</v>
      </c>
      <c r="V15" s="97">
        <f t="shared" si="9"/>
        <v>1.8453394541412285</v>
      </c>
      <c r="W15" s="97"/>
      <c r="X15" s="97">
        <f t="shared" si="10"/>
        <v>0.3368568307680313</v>
      </c>
      <c r="Y15" s="97">
        <f t="shared" si="11"/>
        <v>8.9760000470058579</v>
      </c>
      <c r="Z15" s="97">
        <f t="shared" si="11"/>
        <v>27.566118260316173</v>
      </c>
      <c r="AA15" s="97">
        <f t="shared" si="11"/>
        <v>14.051691457911634</v>
      </c>
      <c r="AB15" s="97">
        <f t="shared" si="11"/>
        <v>4.4697689936063068</v>
      </c>
      <c r="AC15" s="97">
        <f t="shared" si="11"/>
        <v>22.825136277697052</v>
      </c>
      <c r="AD15" s="97">
        <f t="shared" si="11"/>
        <v>16.679968037822395</v>
      </c>
      <c r="AE15" s="97">
        <f t="shared" si="11"/>
        <v>4.2942932216155185</v>
      </c>
      <c r="AF15" s="97">
        <f t="shared" si="11"/>
        <v>0.80016687325701585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4.2116744472387585E-2</v>
      </c>
      <c r="C16" s="69">
        <f>'Basic T2'!O16</f>
        <v>0.66487853782072459</v>
      </c>
      <c r="D16" s="69">
        <f>'Basic T2'!Z16</f>
        <v>3.1943926856497451</v>
      </c>
      <c r="E16" s="69">
        <f>'Basic T2'!AK16</f>
        <v>0.92179889254069003</v>
      </c>
      <c r="F16" s="69">
        <f>'Basic T2'!AV16</f>
        <v>0.64262735787320624</v>
      </c>
      <c r="G16" s="69">
        <f>'Basic T2'!BG16</f>
        <v>3.1006501346847442</v>
      </c>
      <c r="H16" s="69">
        <f>'Basic T2'!BR16</f>
        <v>3.2778471732045529</v>
      </c>
      <c r="I16" s="69">
        <f>'Basic T2'!CC16</f>
        <v>1.6998346894142486</v>
      </c>
      <c r="J16" s="69">
        <f>'Basic T2'!CN16</f>
        <v>0.2428881245760709</v>
      </c>
      <c r="K16" s="309">
        <f t="shared" si="12"/>
        <v>13.787034340236369</v>
      </c>
      <c r="L16" s="97"/>
      <c r="M16" s="97">
        <f t="shared" si="0"/>
        <v>0.25872562147401579</v>
      </c>
      <c r="N16" s="97">
        <f t="shared" si="1"/>
        <v>0.59173306076780052</v>
      </c>
      <c r="O16" s="97">
        <f t="shared" si="2"/>
        <v>1.4156824258434666</v>
      </c>
      <c r="P16" s="97">
        <f t="shared" si="3"/>
        <v>1.5245691125763265</v>
      </c>
      <c r="Q16" s="97">
        <f t="shared" si="4"/>
        <v>1.0559927496398025</v>
      </c>
      <c r="R16" s="97">
        <f t="shared" si="5"/>
        <v>1.0815668411295938</v>
      </c>
      <c r="S16" s="97">
        <f t="shared" si="6"/>
        <v>1.2720808201694029</v>
      </c>
      <c r="T16" s="97">
        <f t="shared" si="7"/>
        <v>1.1267321509515795</v>
      </c>
      <c r="U16" s="97">
        <f t="shared" si="8"/>
        <v>0.47403664842563381</v>
      </c>
      <c r="V16" s="97">
        <f t="shared" si="9"/>
        <v>1.1281788994359834</v>
      </c>
      <c r="W16" s="97"/>
      <c r="X16" s="97">
        <f t="shared" si="10"/>
        <v>0.30548081213864242</v>
      </c>
      <c r="Y16" s="97">
        <f t="shared" si="11"/>
        <v>4.8224913452222946</v>
      </c>
      <c r="Z16" s="97">
        <f t="shared" si="11"/>
        <v>23.169541808764215</v>
      </c>
      <c r="AA16" s="97">
        <f t="shared" si="11"/>
        <v>6.6859838729094401</v>
      </c>
      <c r="AB16" s="97">
        <f t="shared" si="11"/>
        <v>4.6610992764248742</v>
      </c>
      <c r="AC16" s="97">
        <f t="shared" si="11"/>
        <v>22.489609136866672</v>
      </c>
      <c r="AD16" s="97">
        <f t="shared" si="11"/>
        <v>23.774853186797507</v>
      </c>
      <c r="AE16" s="97">
        <f t="shared" si="11"/>
        <v>12.329226485303048</v>
      </c>
      <c r="AF16" s="97">
        <f t="shared" si="11"/>
        <v>1.7617140755733169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0.3199703125873844</v>
      </c>
      <c r="C17" s="69">
        <f>'Basic T2'!O17</f>
        <v>3.2046028702114615</v>
      </c>
      <c r="D17" s="69">
        <f>'Basic T2'!Z17</f>
        <v>6.8967013073166017</v>
      </c>
      <c r="E17" s="69">
        <f>'Basic T2'!AK17</f>
        <v>0.86721988252340654</v>
      </c>
      <c r="F17" s="69">
        <f>'Basic T2'!AV17</f>
        <v>1.0349878443686078</v>
      </c>
      <c r="G17" s="69">
        <f>'Basic T2'!BG17</f>
        <v>3.3975050585340241</v>
      </c>
      <c r="H17" s="69">
        <f>'Basic T2'!BR17</f>
        <v>1.3927028643070187</v>
      </c>
      <c r="I17" s="69">
        <f>'Basic T2'!CC17</f>
        <v>1.3390627354588207</v>
      </c>
      <c r="J17" s="69">
        <f>'Basic T2'!CN17</f>
        <v>0.51396763008759005</v>
      </c>
      <c r="K17" s="309">
        <f t="shared" si="12"/>
        <v>18.966720505394914</v>
      </c>
      <c r="L17" s="97"/>
      <c r="M17" s="97">
        <f t="shared" si="0"/>
        <v>1.9655963207621852</v>
      </c>
      <c r="N17" s="97">
        <f t="shared" si="1"/>
        <v>2.8520539573301882</v>
      </c>
      <c r="O17" s="97">
        <f t="shared" si="2"/>
        <v>3.0564616807823217</v>
      </c>
      <c r="P17" s="97">
        <f t="shared" si="3"/>
        <v>1.4343005371411797</v>
      </c>
      <c r="Q17" s="97">
        <f t="shared" si="4"/>
        <v>1.7007362762078686</v>
      </c>
      <c r="R17" s="97">
        <f t="shared" si="5"/>
        <v>1.1851155900419168</v>
      </c>
      <c r="S17" s="97">
        <f t="shared" si="6"/>
        <v>0.54048602886751829</v>
      </c>
      <c r="T17" s="97">
        <f t="shared" si="7"/>
        <v>0.88759515591632776</v>
      </c>
      <c r="U17" s="97">
        <f t="shared" si="8"/>
        <v>1.0030934743772579</v>
      </c>
      <c r="V17" s="97">
        <f t="shared" si="9"/>
        <v>1.5520273133170046</v>
      </c>
      <c r="W17" s="97"/>
      <c r="X17" s="97">
        <f t="shared" si="10"/>
        <v>1.6870091616332497</v>
      </c>
      <c r="Y17" s="97">
        <f t="shared" si="11"/>
        <v>16.89592499293666</v>
      </c>
      <c r="Z17" s="97">
        <f t="shared" si="11"/>
        <v>36.362118086544783</v>
      </c>
      <c r="AA17" s="97">
        <f t="shared" si="11"/>
        <v>4.5723238357244389</v>
      </c>
      <c r="AB17" s="97">
        <f t="shared" si="11"/>
        <v>5.4568624242352008</v>
      </c>
      <c r="AC17" s="97">
        <f t="shared" si="11"/>
        <v>17.91298109532238</v>
      </c>
      <c r="AD17" s="97">
        <f t="shared" si="11"/>
        <v>7.3428765078858884</v>
      </c>
      <c r="AE17" s="97">
        <f t="shared" si="11"/>
        <v>7.0600646805436735</v>
      </c>
      <c r="AF17" s="97">
        <f t="shared" si="11"/>
        <v>2.7098392151737385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0.71869766597118911</v>
      </c>
      <c r="C18" s="69">
        <f>'Basic T2'!O18</f>
        <v>8.0440836857682303</v>
      </c>
      <c r="D18" s="69">
        <f>'Basic T2'!Z18</f>
        <v>17.888364787020826</v>
      </c>
      <c r="E18" s="69">
        <f>'Basic T2'!AK18</f>
        <v>4.9463854856313807</v>
      </c>
      <c r="F18" s="69">
        <f>'Basic T2'!AV18</f>
        <v>4.315840104956977</v>
      </c>
      <c r="G18" s="69">
        <f>'Basic T2'!BG18</f>
        <v>16.191153393860453</v>
      </c>
      <c r="H18" s="69">
        <f>'Basic T2'!BR18</f>
        <v>12.203025870028513</v>
      </c>
      <c r="I18" s="69">
        <f>'Basic T2'!CC18</f>
        <v>6.3737263126124191</v>
      </c>
      <c r="J18" s="69">
        <f>'Basic T2'!CN18</f>
        <v>1.4513167363597437</v>
      </c>
      <c r="K18" s="309">
        <f t="shared" si="12"/>
        <v>72.132594042209732</v>
      </c>
      <c r="L18" s="97"/>
      <c r="M18" s="97">
        <f t="shared" si="0"/>
        <v>4.4150017435993751</v>
      </c>
      <c r="N18" s="97">
        <f t="shared" si="1"/>
        <v>7.1591275544156927</v>
      </c>
      <c r="O18" s="97">
        <f t="shared" si="2"/>
        <v>7.9277177692734098</v>
      </c>
      <c r="P18" s="97">
        <f t="shared" si="3"/>
        <v>8.1808587440416964</v>
      </c>
      <c r="Q18" s="97">
        <f t="shared" si="4"/>
        <v>7.0919729818575039</v>
      </c>
      <c r="R18" s="97">
        <f t="shared" si="5"/>
        <v>5.6477880024418967</v>
      </c>
      <c r="S18" s="97">
        <f t="shared" si="6"/>
        <v>4.7358019874118122</v>
      </c>
      <c r="T18" s="97">
        <f t="shared" si="7"/>
        <v>4.2248122140989839</v>
      </c>
      <c r="U18" s="97">
        <f t="shared" si="8"/>
        <v>2.8324864490957538</v>
      </c>
      <c r="V18" s="97">
        <f t="shared" si="9"/>
        <v>5.9025362925590255</v>
      </c>
      <c r="W18" s="97"/>
      <c r="X18" s="97">
        <f t="shared" si="10"/>
        <v>0.99635632894420767</v>
      </c>
      <c r="Y18" s="97">
        <f t="shared" si="11"/>
        <v>11.151801474186669</v>
      </c>
      <c r="Z18" s="97">
        <f t="shared" si="11"/>
        <v>24.799281135727792</v>
      </c>
      <c r="AA18" s="97">
        <f t="shared" si="11"/>
        <v>6.8573514529879667</v>
      </c>
      <c r="AB18" s="97">
        <f t="shared" si="11"/>
        <v>5.9832037960973405</v>
      </c>
      <c r="AC18" s="97">
        <f t="shared" si="11"/>
        <v>22.446376161636302</v>
      </c>
      <c r="AD18" s="97">
        <f t="shared" si="11"/>
        <v>16.917492060368279</v>
      </c>
      <c r="AE18" s="97">
        <f t="shared" si="11"/>
        <v>8.8361251903442071</v>
      </c>
      <c r="AF18" s="97">
        <f t="shared" si="11"/>
        <v>2.0120123997072374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0.67924876625509278</v>
      </c>
      <c r="C19" s="69">
        <f>'Basic T2'!O19</f>
        <v>6.9979466234919663</v>
      </c>
      <c r="D19" s="69">
        <f>'Basic T2'!Z19</f>
        <v>23.867420517928718</v>
      </c>
      <c r="E19" s="69">
        <f>'Basic T2'!AK19</f>
        <v>7.9852659998408937</v>
      </c>
      <c r="F19" s="69">
        <f>'Basic T2'!AV19</f>
        <v>7.7790409398526803</v>
      </c>
      <c r="G19" s="69">
        <f>'Basic T2'!BG19</f>
        <v>31.461439865617663</v>
      </c>
      <c r="H19" s="69">
        <f>'Basic T2'!BR19</f>
        <v>33.02384447874212</v>
      </c>
      <c r="I19" s="69">
        <f>'Basic T2'!CC19</f>
        <v>13.671805234124754</v>
      </c>
      <c r="J19" s="69">
        <f>'Basic T2'!CN19</f>
        <v>3.4318532401263142</v>
      </c>
      <c r="K19" s="309">
        <f t="shared" si="12"/>
        <v>128.89786566598019</v>
      </c>
      <c r="L19" s="97"/>
      <c r="M19" s="97">
        <f t="shared" si="0"/>
        <v>4.1726648483010065</v>
      </c>
      <c r="N19" s="97">
        <f t="shared" si="1"/>
        <v>6.2280794747583474</v>
      </c>
      <c r="O19" s="97">
        <f t="shared" si="2"/>
        <v>10.577499732339508</v>
      </c>
      <c r="P19" s="97">
        <f t="shared" si="3"/>
        <v>13.206882756724465</v>
      </c>
      <c r="Q19" s="97">
        <f t="shared" si="4"/>
        <v>12.782852661022892</v>
      </c>
      <c r="R19" s="97">
        <f t="shared" si="5"/>
        <v>10.974359780938165</v>
      </c>
      <c r="S19" s="97">
        <f t="shared" si="6"/>
        <v>12.816033496947762</v>
      </c>
      <c r="T19" s="97">
        <f t="shared" si="7"/>
        <v>9.0623297752234482</v>
      </c>
      <c r="U19" s="97">
        <f t="shared" si="8"/>
        <v>6.6978334600653557</v>
      </c>
      <c r="V19" s="97">
        <f t="shared" si="9"/>
        <v>10.547580330767467</v>
      </c>
      <c r="W19" s="97"/>
      <c r="X19" s="97">
        <f t="shared" si="10"/>
        <v>0.52696665126734199</v>
      </c>
      <c r="Y19" s="97">
        <f t="shared" si="11"/>
        <v>5.4290632256286635</v>
      </c>
      <c r="Z19" s="97">
        <f t="shared" si="11"/>
        <v>18.516536635119792</v>
      </c>
      <c r="AA19" s="97">
        <f t="shared" si="11"/>
        <v>6.1950335318456968</v>
      </c>
      <c r="AB19" s="97">
        <f t="shared" si="11"/>
        <v>6.0350424730933234</v>
      </c>
      <c r="AC19" s="97">
        <f t="shared" si="11"/>
        <v>24.408037870188899</v>
      </c>
      <c r="AD19" s="97">
        <f t="shared" si="11"/>
        <v>25.620163924450495</v>
      </c>
      <c r="AE19" s="97">
        <f t="shared" si="11"/>
        <v>10.606696366527295</v>
      </c>
      <c r="AF19" s="97">
        <f t="shared" si="11"/>
        <v>2.6624593218784987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3.9944135671521962E-2</v>
      </c>
      <c r="C20" s="69">
        <f>'Basic T2'!O20</f>
        <v>1.0092546256055959</v>
      </c>
      <c r="D20" s="69">
        <f>'Basic T2'!Z20</f>
        <v>3.4265116750066613</v>
      </c>
      <c r="E20" s="69">
        <f>'Basic T2'!AK20</f>
        <v>1.6496793562740744</v>
      </c>
      <c r="F20" s="69">
        <f>'Basic T2'!AV20</f>
        <v>1.2426571886516693</v>
      </c>
      <c r="G20" s="69">
        <f>'Basic T2'!BG20</f>
        <v>6.013188451231537</v>
      </c>
      <c r="H20" s="69">
        <f>'Basic T2'!BR20</f>
        <v>6.5488766186175162</v>
      </c>
      <c r="I20" s="69">
        <f>'Basic T2'!CC20</f>
        <v>5.2911362639923327</v>
      </c>
      <c r="J20" s="69">
        <f>'Basic T2'!CN20</f>
        <v>1.4333561342196366</v>
      </c>
      <c r="K20" s="309">
        <f t="shared" si="12"/>
        <v>26.654604449270543</v>
      </c>
      <c r="L20" s="97"/>
      <c r="M20" s="97">
        <f t="shared" si="0"/>
        <v>0.24537915870093985</v>
      </c>
      <c r="N20" s="97">
        <f t="shared" si="1"/>
        <v>0.89822320127994448</v>
      </c>
      <c r="O20" s="97">
        <f t="shared" si="2"/>
        <v>1.5185523001120067</v>
      </c>
      <c r="P20" s="97">
        <f t="shared" si="3"/>
        <v>2.7284152894762044</v>
      </c>
      <c r="Q20" s="97">
        <f t="shared" si="4"/>
        <v>2.0419874215234612</v>
      </c>
      <c r="R20" s="97">
        <f t="shared" si="5"/>
        <v>2.0975166354835135</v>
      </c>
      <c r="S20" s="97">
        <f t="shared" si="6"/>
        <v>2.5415157876487493</v>
      </c>
      <c r="T20" s="97">
        <f t="shared" si="7"/>
        <v>3.5072194848314004</v>
      </c>
      <c r="U20" s="97">
        <f t="shared" si="8"/>
        <v>2.797433341180072</v>
      </c>
      <c r="V20" s="97">
        <f t="shared" si="9"/>
        <v>2.1811189825442878</v>
      </c>
      <c r="W20" s="97"/>
      <c r="X20" s="97">
        <f t="shared" si="10"/>
        <v>0.14985829464302972</v>
      </c>
      <c r="Y20" s="97">
        <f t="shared" si="11"/>
        <v>3.7864175682157462</v>
      </c>
      <c r="Z20" s="97">
        <f t="shared" si="11"/>
        <v>12.855233629626925</v>
      </c>
      <c r="AA20" s="97">
        <f t="shared" si="11"/>
        <v>6.1890971198382241</v>
      </c>
      <c r="AB20" s="97">
        <f t="shared" si="11"/>
        <v>4.6620732677414658</v>
      </c>
      <c r="AC20" s="97">
        <f t="shared" si="11"/>
        <v>22.559661174773503</v>
      </c>
      <c r="AD20" s="97">
        <f t="shared" si="11"/>
        <v>24.569400874364653</v>
      </c>
      <c r="AE20" s="97">
        <f t="shared" si="11"/>
        <v>19.850740137834364</v>
      </c>
      <c r="AF20" s="97">
        <f t="shared" si="11"/>
        <v>5.3775179329620979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1.6694968572041679E-2</v>
      </c>
      <c r="C21" s="69">
        <f>'Basic T2'!O21</f>
        <v>0.16050420784956293</v>
      </c>
      <c r="D21" s="69">
        <f>'Basic T2'!Z21</f>
        <v>1.2519864476051055</v>
      </c>
      <c r="E21" s="69">
        <f>'Basic T2'!AK21</f>
        <v>0.66029416669368746</v>
      </c>
      <c r="F21" s="69">
        <f>'Basic T2'!AV21</f>
        <v>0.95711070016420741</v>
      </c>
      <c r="G21" s="69">
        <f>'Basic T2'!BG21</f>
        <v>1.7924027316663727</v>
      </c>
      <c r="H21" s="69">
        <f>'Basic T2'!BR21</f>
        <v>2.649118330049939</v>
      </c>
      <c r="I21" s="69">
        <f>'Basic T2'!CC21</f>
        <v>1.9294002007973932</v>
      </c>
      <c r="J21" s="69">
        <f>'Basic T2'!CN21</f>
        <v>1.2369507638834116</v>
      </c>
      <c r="K21" s="309">
        <f t="shared" si="12"/>
        <v>10.654462517281722</v>
      </c>
      <c r="L21" s="97"/>
      <c r="M21" s="97">
        <f t="shared" si="0"/>
        <v>0.10255816714709572</v>
      </c>
      <c r="N21" s="97">
        <f t="shared" si="1"/>
        <v>0.14284661148521235</v>
      </c>
      <c r="O21" s="97">
        <f t="shared" si="2"/>
        <v>0.55485201278822349</v>
      </c>
      <c r="P21" s="97">
        <f t="shared" si="3"/>
        <v>1.0920647658633242</v>
      </c>
      <c r="Q21" s="97">
        <f t="shared" si="4"/>
        <v>1.5727652232563287</v>
      </c>
      <c r="R21" s="97">
        <f t="shared" si="5"/>
        <v>0.62522480006199055</v>
      </c>
      <c r="S21" s="97">
        <f t="shared" si="6"/>
        <v>1.0280810666109199</v>
      </c>
      <c r="T21" s="97">
        <f t="shared" si="7"/>
        <v>1.2788992081576902</v>
      </c>
      <c r="U21" s="97">
        <f t="shared" si="8"/>
        <v>2.4141155332408033</v>
      </c>
      <c r="V21" s="97">
        <f t="shared" si="9"/>
        <v>0.87184375553116622</v>
      </c>
      <c r="W21" s="97"/>
      <c r="X21" s="97">
        <f t="shared" si="10"/>
        <v>0.15669461077893093</v>
      </c>
      <c r="Y21" s="97">
        <f t="shared" si="11"/>
        <v>1.5064505374083614</v>
      </c>
      <c r="Z21" s="97">
        <f t="shared" si="11"/>
        <v>11.750817514955465</v>
      </c>
      <c r="AA21" s="97">
        <f t="shared" si="11"/>
        <v>6.1973484408310497</v>
      </c>
      <c r="AB21" s="97">
        <f t="shared" si="11"/>
        <v>8.9831908330594548</v>
      </c>
      <c r="AC21" s="97">
        <f t="shared" si="11"/>
        <v>16.823023486722718</v>
      </c>
      <c r="AD21" s="97">
        <f t="shared" si="11"/>
        <v>24.863932138791832</v>
      </c>
      <c r="AE21" s="97">
        <f t="shared" si="11"/>
        <v>18.108845919424585</v>
      </c>
      <c r="AF21" s="97">
        <f t="shared" si="11"/>
        <v>11.609696518027599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3.1736149268888118E-2</v>
      </c>
      <c r="C22" s="69">
        <f>'Basic T2'!O22</f>
        <v>0.6842022983286975</v>
      </c>
      <c r="D22" s="69">
        <f>'Basic T2'!Z22</f>
        <v>1.945377341309827</v>
      </c>
      <c r="E22" s="69">
        <f>'Basic T2'!AK22</f>
        <v>0.75371511661605795</v>
      </c>
      <c r="F22" s="69">
        <f>'Basic T2'!AV22</f>
        <v>2.9694440254191856</v>
      </c>
      <c r="G22" s="69">
        <f>'Basic T2'!BG22</f>
        <v>19.24051194885169</v>
      </c>
      <c r="H22" s="69">
        <f>'Basic T2'!BR22</f>
        <v>9.5753189976095268</v>
      </c>
      <c r="I22" s="69">
        <f>'Basic T2'!CC22</f>
        <v>4.6766723422549106</v>
      </c>
      <c r="J22" s="69">
        <f>'Basic T2'!CN22</f>
        <v>1.8102490517160208</v>
      </c>
      <c r="K22" s="309">
        <f t="shared" si="12"/>
        <v>41.687227271374802</v>
      </c>
      <c r="L22" s="97"/>
      <c r="M22" s="97">
        <f t="shared" si="0"/>
        <v>0.19495701877357696</v>
      </c>
      <c r="N22" s="97">
        <f t="shared" si="1"/>
        <v>0.60893095075896453</v>
      </c>
      <c r="O22" s="97">
        <f t="shared" si="2"/>
        <v>0.86214713867159809</v>
      </c>
      <c r="P22" s="97">
        <f t="shared" si="3"/>
        <v>1.2465742753362909</v>
      </c>
      <c r="Q22" s="97">
        <f t="shared" si="4"/>
        <v>4.8795173795302089</v>
      </c>
      <c r="R22" s="97">
        <f t="shared" si="5"/>
        <v>6.711463346815667</v>
      </c>
      <c r="S22" s="97">
        <f t="shared" si="6"/>
        <v>3.7160303700048885</v>
      </c>
      <c r="T22" s="97">
        <f t="shared" si="7"/>
        <v>3.0999232574200617</v>
      </c>
      <c r="U22" s="97">
        <f t="shared" si="8"/>
        <v>3.5330026726868065</v>
      </c>
      <c r="V22" s="97">
        <f t="shared" si="9"/>
        <v>3.4112231117247678</v>
      </c>
      <c r="W22" s="97"/>
      <c r="X22" s="97">
        <f t="shared" si="10"/>
        <v>7.6129191951992095E-2</v>
      </c>
      <c r="Y22" s="97">
        <f t="shared" si="11"/>
        <v>1.64127562112656</v>
      </c>
      <c r="Z22" s="97">
        <f t="shared" si="11"/>
        <v>4.6666028629005298</v>
      </c>
      <c r="AA22" s="97">
        <f t="shared" si="11"/>
        <v>1.8080241022256915</v>
      </c>
      <c r="AB22" s="97">
        <f t="shared" si="11"/>
        <v>7.1231507101413811</v>
      </c>
      <c r="AC22" s="97">
        <f t="shared" si="11"/>
        <v>46.154453553843084</v>
      </c>
      <c r="AD22" s="97">
        <f t="shared" si="11"/>
        <v>22.969431224764069</v>
      </c>
      <c r="AE22" s="97">
        <f t="shared" si="11"/>
        <v>11.218477812906071</v>
      </c>
      <c r="AF22" s="97">
        <f t="shared" si="11"/>
        <v>4.3424549201406277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9.3710484165917263E-3</v>
      </c>
      <c r="C23" s="69">
        <f>'Basic T2'!O23</f>
        <v>0.2509895418261387</v>
      </c>
      <c r="D23" s="69">
        <f>'Basic T2'!Z23</f>
        <v>1.0441676375538529</v>
      </c>
      <c r="E23" s="69">
        <f>'Basic T2'!AK23</f>
        <v>0.68101554391561936</v>
      </c>
      <c r="F23" s="69">
        <f>'Basic T2'!AV23</f>
        <v>1.0164322007198345</v>
      </c>
      <c r="G23" s="69">
        <f>'Basic T2'!BG23</f>
        <v>13.18907305446899</v>
      </c>
      <c r="H23" s="69">
        <f>'Basic T2'!BR23</f>
        <v>11.108310238478495</v>
      </c>
      <c r="I23" s="69">
        <f>'Basic T2'!CC23</f>
        <v>5.1264578110258672</v>
      </c>
      <c r="J23" s="69">
        <f>'Basic T2'!CN23</f>
        <v>2.4552432453191551</v>
      </c>
      <c r="K23" s="309">
        <f t="shared" si="12"/>
        <v>34.88106032172454</v>
      </c>
      <c r="L23" s="97"/>
      <c r="M23" s="97">
        <f t="shared" si="0"/>
        <v>5.75668978174547E-2</v>
      </c>
      <c r="N23" s="97">
        <f t="shared" si="1"/>
        <v>0.22337735594878688</v>
      </c>
      <c r="O23" s="97">
        <f t="shared" si="2"/>
        <v>0.46275142713670775</v>
      </c>
      <c r="P23" s="97">
        <f t="shared" si="3"/>
        <v>1.1263359848225134</v>
      </c>
      <c r="Q23" s="97">
        <f t="shared" si="4"/>
        <v>1.6702448492277704</v>
      </c>
      <c r="R23" s="97">
        <f t="shared" si="5"/>
        <v>4.6006042156703479</v>
      </c>
      <c r="S23" s="97">
        <f t="shared" si="6"/>
        <v>4.3109601064912368</v>
      </c>
      <c r="T23" s="97">
        <f t="shared" si="7"/>
        <v>3.3980626893607639</v>
      </c>
      <c r="U23" s="97">
        <f t="shared" si="8"/>
        <v>4.7918163191887579</v>
      </c>
      <c r="V23" s="97">
        <f t="shared" si="9"/>
        <v>2.854281441083919</v>
      </c>
      <c r="W23" s="97"/>
      <c r="X23" s="97">
        <f t="shared" si="10"/>
        <v>2.6865721196999485E-2</v>
      </c>
      <c r="Y23" s="97">
        <f t="shared" si="11"/>
        <v>0.71955823450073841</v>
      </c>
      <c r="Z23" s="97">
        <f t="shared" si="11"/>
        <v>2.9935088782364989</v>
      </c>
      <c r="AA23" s="97">
        <f t="shared" si="11"/>
        <v>1.9523934697921752</v>
      </c>
      <c r="AB23" s="97">
        <f t="shared" si="11"/>
        <v>2.9139945613602309</v>
      </c>
      <c r="AC23" s="97">
        <f t="shared" si="11"/>
        <v>37.811560006547744</v>
      </c>
      <c r="AD23" s="97">
        <f t="shared" si="11"/>
        <v>31.846251622001422</v>
      </c>
      <c r="AE23" s="97">
        <f t="shared" si="11"/>
        <v>14.696966674011968</v>
      </c>
      <c r="AF23" s="97">
        <f t="shared" si="11"/>
        <v>7.0389008323522377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7.4506867448640199E-2</v>
      </c>
      <c r="C24" s="69">
        <f>'Basic T2'!O24</f>
        <v>0.76282902278132192</v>
      </c>
      <c r="D24" s="69">
        <f>'Basic T2'!Z24</f>
        <v>1.6864210664551196</v>
      </c>
      <c r="E24" s="69">
        <f>'Basic T2'!AK24</f>
        <v>0.63640951737428375</v>
      </c>
      <c r="F24" s="69">
        <f>'Basic T2'!AV24</f>
        <v>0.6329673892083495</v>
      </c>
      <c r="G24" s="69">
        <f>'Basic T2'!BG24</f>
        <v>5.5841660594184521</v>
      </c>
      <c r="H24" s="69">
        <f>'Basic T2'!BR24</f>
        <v>5.7414041390132509</v>
      </c>
      <c r="I24" s="69">
        <f>'Basic T2'!CC24</f>
        <v>4.3051123198671721</v>
      </c>
      <c r="J24" s="69">
        <f>'Basic T2'!CN24</f>
        <v>1.8516247928881278</v>
      </c>
      <c r="K24" s="309">
        <f t="shared" si="12"/>
        <v>21.275441174454716</v>
      </c>
      <c r="L24" s="97"/>
      <c r="M24" s="97">
        <f t="shared" si="0"/>
        <v>0.45770003893272798</v>
      </c>
      <c r="N24" s="97">
        <f t="shared" si="1"/>
        <v>0.67890769037669452</v>
      </c>
      <c r="O24" s="97">
        <f t="shared" si="2"/>
        <v>0.74738358783434955</v>
      </c>
      <c r="P24" s="97">
        <f t="shared" si="3"/>
        <v>1.0525617908524569</v>
      </c>
      <c r="Q24" s="97">
        <f t="shared" si="4"/>
        <v>1.0401190761230128</v>
      </c>
      <c r="R24" s="97">
        <f t="shared" si="5"/>
        <v>1.9478653130409962</v>
      </c>
      <c r="S24" s="97">
        <f t="shared" si="6"/>
        <v>2.2281484462680914</v>
      </c>
      <c r="T24" s="97">
        <f t="shared" si="7"/>
        <v>2.853635411996212</v>
      </c>
      <c r="U24" s="97">
        <f t="shared" si="8"/>
        <v>3.6137543261716565</v>
      </c>
      <c r="V24" s="97">
        <f t="shared" si="9"/>
        <v>1.7409475610836711</v>
      </c>
      <c r="W24" s="97"/>
      <c r="X24" s="97">
        <f t="shared" si="10"/>
        <v>0.35020128061128114</v>
      </c>
      <c r="Y24" s="97">
        <f t="shared" ref="Y24:AG32" si="13">IF($K24&gt;0,C24/$K24*100,0)</f>
        <v>3.5854909730250193</v>
      </c>
      <c r="Z24" s="97">
        <f t="shared" si="13"/>
        <v>7.9266091482041485</v>
      </c>
      <c r="AA24" s="97">
        <f t="shared" si="13"/>
        <v>2.9912870532547009</v>
      </c>
      <c r="AB24" s="97">
        <f t="shared" si="13"/>
        <v>2.9751081729310944</v>
      </c>
      <c r="AC24" s="97">
        <f t="shared" si="13"/>
        <v>26.247004767747541</v>
      </c>
      <c r="AD24" s="97">
        <f t="shared" si="13"/>
        <v>26.986063846736663</v>
      </c>
      <c r="AE24" s="97">
        <f t="shared" si="13"/>
        <v>20.235125958451533</v>
      </c>
      <c r="AF24" s="97">
        <f t="shared" si="13"/>
        <v>8.7031087990380271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5.2265288187394308E-2</v>
      </c>
      <c r="C25" s="69">
        <f>'Basic T2'!O25</f>
        <v>2.8514189556790068</v>
      </c>
      <c r="D25" s="69">
        <f>'Basic T2'!Z25</f>
        <v>9.2010865228505097</v>
      </c>
      <c r="E25" s="69">
        <f>'Basic T2'!AK25</f>
        <v>7.272768148513574</v>
      </c>
      <c r="F25" s="69">
        <f>'Basic T2'!AV25</f>
        <v>4.1650524226949832</v>
      </c>
      <c r="G25" s="69">
        <f>'Basic T2'!BG25</f>
        <v>36.179768104484062</v>
      </c>
      <c r="H25" s="69">
        <f>'Basic T2'!BR25</f>
        <v>25.349666382793774</v>
      </c>
      <c r="I25" s="69">
        <f>'Basic T2'!CC25</f>
        <v>3.4500684411079123</v>
      </c>
      <c r="J25" s="69">
        <f>'Basic T2'!CN25</f>
        <v>0.83378350717889127</v>
      </c>
      <c r="K25" s="309">
        <f t="shared" si="12"/>
        <v>89.355877773490107</v>
      </c>
      <c r="L25" s="97"/>
      <c r="M25" s="97">
        <f t="shared" si="0"/>
        <v>0.32106871832573886</v>
      </c>
      <c r="N25" s="97">
        <f t="shared" si="1"/>
        <v>2.5377249680906617</v>
      </c>
      <c r="O25" s="97">
        <f t="shared" si="2"/>
        <v>4.0777129711011604</v>
      </c>
      <c r="P25" s="97">
        <f t="shared" si="3"/>
        <v>12.028477981343718</v>
      </c>
      <c r="Q25" s="97">
        <f t="shared" si="4"/>
        <v>6.8441922155193975</v>
      </c>
      <c r="R25" s="97">
        <f t="shared" si="5"/>
        <v>12.620204086826664</v>
      </c>
      <c r="S25" s="97">
        <f t="shared" si="6"/>
        <v>9.8378059437466927</v>
      </c>
      <c r="T25" s="97">
        <f t="shared" si="7"/>
        <v>2.286871223294789</v>
      </c>
      <c r="U25" s="97">
        <f t="shared" si="8"/>
        <v>1.6272674505824363</v>
      </c>
      <c r="V25" s="97">
        <f t="shared" si="9"/>
        <v>7.3118999602712247</v>
      </c>
      <c r="W25" s="97"/>
      <c r="X25" s="97">
        <f t="shared" si="10"/>
        <v>5.8491158600537253E-2</v>
      </c>
      <c r="Y25" s="97">
        <f t="shared" si="13"/>
        <v>3.1910815793305978</v>
      </c>
      <c r="Z25" s="97">
        <f t="shared" si="13"/>
        <v>10.297125104824683</v>
      </c>
      <c r="AA25" s="97">
        <f t="shared" si="13"/>
        <v>8.1391043652992252</v>
      </c>
      <c r="AB25" s="97">
        <f t="shared" si="13"/>
        <v>4.6611958009668406</v>
      </c>
      <c r="AC25" s="97">
        <f t="shared" si="13"/>
        <v>40.489522352627809</v>
      </c>
      <c r="AD25" s="97">
        <f t="shared" si="13"/>
        <v>28.369332845739731</v>
      </c>
      <c r="AE25" s="97">
        <f t="shared" si="13"/>
        <v>3.8610425268873252</v>
      </c>
      <c r="AF25" s="97">
        <f t="shared" si="13"/>
        <v>0.93310426572325178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4.6687209555786133E-2</v>
      </c>
      <c r="C26" s="69">
        <f>'Basic T2'!O26</f>
        <v>0.47120364681161087</v>
      </c>
      <c r="D26" s="69">
        <f>'Basic T2'!Z26</f>
        <v>2.3420509071880931</v>
      </c>
      <c r="E26" s="69">
        <f>'Basic T2'!AK26</f>
        <v>1.4726639191770945</v>
      </c>
      <c r="F26" s="69">
        <f>'Basic T2'!AV26</f>
        <v>1.9201617523147325</v>
      </c>
      <c r="G26" s="69">
        <f>'Basic T2'!BG26</f>
        <v>7.4621448522852587</v>
      </c>
      <c r="H26" s="69">
        <f>'Basic T2'!BR26</f>
        <v>7.6244705408781952</v>
      </c>
      <c r="I26" s="69">
        <f>'Basic T2'!CC26</f>
        <v>4.5967612257764339</v>
      </c>
      <c r="J26" s="69">
        <f>'Basic T2'!CN26</f>
        <v>1.4528022925271651</v>
      </c>
      <c r="K26" s="309">
        <f t="shared" si="12"/>
        <v>27.388946346514366</v>
      </c>
      <c r="L26" s="97"/>
      <c r="M26" s="97">
        <f t="shared" si="0"/>
        <v>0.28680225545751004</v>
      </c>
      <c r="N26" s="97">
        <f t="shared" si="1"/>
        <v>0.41936498219162849</v>
      </c>
      <c r="O26" s="97">
        <f t="shared" si="2"/>
        <v>1.0379438710311635</v>
      </c>
      <c r="P26" s="97">
        <f t="shared" si="3"/>
        <v>2.4356483204213566</v>
      </c>
      <c r="Q26" s="97">
        <f t="shared" si="4"/>
        <v>3.155291886873087</v>
      </c>
      <c r="R26" s="97">
        <f t="shared" si="5"/>
        <v>2.6029407012598078</v>
      </c>
      <c r="S26" s="97">
        <f t="shared" si="6"/>
        <v>2.9589368346040721</v>
      </c>
      <c r="T26" s="97">
        <f t="shared" si="7"/>
        <v>3.0469543277262199</v>
      </c>
      <c r="U26" s="97">
        <f t="shared" si="8"/>
        <v>2.8353857595000052</v>
      </c>
      <c r="V26" s="97">
        <f t="shared" si="9"/>
        <v>2.2412094278857091</v>
      </c>
      <c r="W26" s="97"/>
      <c r="X26" s="97">
        <f t="shared" si="10"/>
        <v>0.17046004240220705</v>
      </c>
      <c r="Y26" s="97">
        <f t="shared" si="13"/>
        <v>1.7204153852803403</v>
      </c>
      <c r="Z26" s="97">
        <f t="shared" si="13"/>
        <v>8.5510807080979667</v>
      </c>
      <c r="AA26" s="97">
        <f t="shared" si="13"/>
        <v>5.3768549565416626</v>
      </c>
      <c r="AB26" s="97">
        <f t="shared" si="13"/>
        <v>7.0107178568375286</v>
      </c>
      <c r="AC26" s="97">
        <f t="shared" si="13"/>
        <v>27.24509646292006</v>
      </c>
      <c r="AD26" s="97">
        <f t="shared" si="13"/>
        <v>27.83776507652518</v>
      </c>
      <c r="AE26" s="97">
        <f t="shared" si="13"/>
        <v>16.78327149799772</v>
      </c>
      <c r="AF26" s="97">
        <f t="shared" si="13"/>
        <v>5.3043380133973459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2.2954218430608592E-3</v>
      </c>
      <c r="C27" s="69">
        <f>'Basic T2'!O27</f>
        <v>4.0441472966111197E-2</v>
      </c>
      <c r="D27" s="69">
        <f>'Basic T2'!Z27</f>
        <v>0.19226190716374444</v>
      </c>
      <c r="E27" s="69">
        <f>'Basic T2'!AK27</f>
        <v>6.0866309777811496E-2</v>
      </c>
      <c r="F27" s="69">
        <f>'Basic T2'!AV27</f>
        <v>4.8198650995589336E-2</v>
      </c>
      <c r="G27" s="69">
        <f>'Basic T2'!BG27</f>
        <v>0.24402438300284118</v>
      </c>
      <c r="H27" s="69">
        <f>'Basic T2'!BR27</f>
        <v>0.33737719749218287</v>
      </c>
      <c r="I27" s="69">
        <f>'Basic T2'!CC27</f>
        <v>0.28212593887308729</v>
      </c>
      <c r="J27" s="69">
        <f>'Basic T2'!CN27</f>
        <v>7.4763424627723951E-2</v>
      </c>
      <c r="K27" s="309">
        <f t="shared" si="12"/>
        <v>1.2823547067421526</v>
      </c>
      <c r="L27" s="97"/>
      <c r="M27" s="97">
        <f t="shared" si="0"/>
        <v>1.4100910465202546E-2</v>
      </c>
      <c r="N27" s="97">
        <f t="shared" si="1"/>
        <v>3.5992373371883137E-2</v>
      </c>
      <c r="O27" s="97">
        <f t="shared" si="2"/>
        <v>8.5206118945109863E-2</v>
      </c>
      <c r="P27" s="97">
        <f t="shared" si="3"/>
        <v>0.10066718091620806</v>
      </c>
      <c r="Q27" s="97">
        <f t="shared" si="4"/>
        <v>7.9202084023014652E-2</v>
      </c>
      <c r="R27" s="97">
        <f t="shared" si="5"/>
        <v>8.5120432689454573E-2</v>
      </c>
      <c r="S27" s="97">
        <f t="shared" si="6"/>
        <v>0.13093077236811379</v>
      </c>
      <c r="T27" s="97">
        <f t="shared" si="7"/>
        <v>0.18700663536596424</v>
      </c>
      <c r="U27" s="97">
        <f t="shared" si="8"/>
        <v>0.14591328125739222</v>
      </c>
      <c r="V27" s="97">
        <f t="shared" si="9"/>
        <v>0.10493377227013652</v>
      </c>
      <c r="W27" s="97"/>
      <c r="X27" s="97">
        <f t="shared" si="10"/>
        <v>0.17900053947572928</v>
      </c>
      <c r="Y27" s="97">
        <f t="shared" si="13"/>
        <v>3.1536885039283362</v>
      </c>
      <c r="Z27" s="97">
        <f t="shared" si="13"/>
        <v>14.992880374899517</v>
      </c>
      <c r="AA27" s="97">
        <f t="shared" si="13"/>
        <v>4.7464488146531281</v>
      </c>
      <c r="AB27" s="97">
        <f t="shared" si="13"/>
        <v>3.7586052238260161</v>
      </c>
      <c r="AC27" s="97">
        <f t="shared" si="13"/>
        <v>19.02939816260276</v>
      </c>
      <c r="AD27" s="97">
        <f t="shared" si="13"/>
        <v>26.309194774142973</v>
      </c>
      <c r="AE27" s="97">
        <f t="shared" si="13"/>
        <v>22.000616318540587</v>
      </c>
      <c r="AF27" s="97">
        <f t="shared" si="13"/>
        <v>5.8301672879309585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0.16312506375995148</v>
      </c>
      <c r="C28" s="69">
        <f>'Basic T2'!O28</f>
        <v>2.0851759872838098</v>
      </c>
      <c r="D28" s="69">
        <f>'Basic T2'!Z28</f>
        <v>8.8109798462017039</v>
      </c>
      <c r="E28" s="69">
        <f>'Basic T2'!AK28</f>
        <v>2.8618412514720726</v>
      </c>
      <c r="F28" s="69">
        <f>'Basic T2'!AV28</f>
        <v>2.2547012547264176</v>
      </c>
      <c r="G28" s="69">
        <f>'Basic T2'!BG28</f>
        <v>22.78568453935771</v>
      </c>
      <c r="H28" s="69">
        <f>'Basic T2'!BR28</f>
        <v>21.297400066172685</v>
      </c>
      <c r="I28" s="69">
        <f>'Basic T2'!CC28</f>
        <v>12.665635545515023</v>
      </c>
      <c r="J28" s="69">
        <f>'Basic T2'!CN28</f>
        <v>4.8604663684202425</v>
      </c>
      <c r="K28" s="309">
        <f t="shared" si="12"/>
        <v>77.785009922909609</v>
      </c>
      <c r="L28" s="97"/>
      <c r="M28" s="97">
        <f t="shared" si="0"/>
        <v>1.0020867953588373</v>
      </c>
      <c r="N28" s="97">
        <f t="shared" si="1"/>
        <v>1.8557789114974632</v>
      </c>
      <c r="O28" s="97">
        <f t="shared" si="2"/>
        <v>3.904826535185852</v>
      </c>
      <c r="P28" s="97">
        <f t="shared" si="3"/>
        <v>4.7332176382480382</v>
      </c>
      <c r="Q28" s="97">
        <f t="shared" si="4"/>
        <v>3.7050215002901199</v>
      </c>
      <c r="R28" s="97">
        <f t="shared" si="5"/>
        <v>7.9480882330228528</v>
      </c>
      <c r="S28" s="97">
        <f t="shared" si="6"/>
        <v>8.2651852609609673</v>
      </c>
      <c r="T28" s="97">
        <f t="shared" si="7"/>
        <v>8.3953921344460483</v>
      </c>
      <c r="U28" s="97">
        <f t="shared" si="8"/>
        <v>9.4860100348373955</v>
      </c>
      <c r="V28" s="97">
        <f t="shared" si="9"/>
        <v>6.365067694894905</v>
      </c>
      <c r="W28" s="97"/>
      <c r="X28" s="97">
        <f t="shared" si="10"/>
        <v>0.20971272475457653</v>
      </c>
      <c r="Y28" s="97">
        <f t="shared" si="13"/>
        <v>2.6806912917416419</v>
      </c>
      <c r="Z28" s="97">
        <f t="shared" si="13"/>
        <v>11.327349388955534</v>
      </c>
      <c r="AA28" s="97">
        <f t="shared" si="13"/>
        <v>3.6791680740394037</v>
      </c>
      <c r="AB28" s="97">
        <f t="shared" si="13"/>
        <v>2.8986320847178453</v>
      </c>
      <c r="AC28" s="97">
        <f t="shared" si="13"/>
        <v>29.293156306002814</v>
      </c>
      <c r="AD28" s="97">
        <f t="shared" si="13"/>
        <v>27.37982560814725</v>
      </c>
      <c r="AE28" s="97">
        <f t="shared" si="13"/>
        <v>16.282874499942281</v>
      </c>
      <c r="AF28" s="97">
        <f t="shared" si="13"/>
        <v>6.2485900216986598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8.2706093580768816E-2</v>
      </c>
      <c r="C29" s="69">
        <f>'Basic T2'!O29</f>
        <v>0.8590138294282359</v>
      </c>
      <c r="D29" s="69">
        <f>'Basic T2'!Z29</f>
        <v>3.5896951160494415</v>
      </c>
      <c r="E29" s="69">
        <f>'Basic T2'!AK29</f>
        <v>1.0793856096364451</v>
      </c>
      <c r="F29" s="69">
        <f>'Basic T2'!AV29</f>
        <v>1.4936048731231912</v>
      </c>
      <c r="G29" s="69">
        <f>'Basic T2'!BG29</f>
        <v>6.9291216674364859</v>
      </c>
      <c r="H29" s="69">
        <f>'Basic T2'!BR29</f>
        <v>6.690860568140784</v>
      </c>
      <c r="I29" s="69">
        <f>'Basic T2'!CC29</f>
        <v>2.9831078690285375</v>
      </c>
      <c r="J29" s="69">
        <f>'Basic T2'!CN29</f>
        <v>0.95503739420591738</v>
      </c>
      <c r="K29" s="309">
        <f t="shared" si="12"/>
        <v>24.662533020629805</v>
      </c>
      <c r="L29" s="97"/>
      <c r="M29" s="97">
        <f t="shared" si="0"/>
        <v>0.50806836400666044</v>
      </c>
      <c r="N29" s="97">
        <f t="shared" si="1"/>
        <v>0.76451088975667525</v>
      </c>
      <c r="O29" s="97">
        <f t="shared" si="2"/>
        <v>1.5908715020406632</v>
      </c>
      <c r="P29" s="97">
        <f t="shared" si="3"/>
        <v>1.785202796756943</v>
      </c>
      <c r="Q29" s="97">
        <f t="shared" si="4"/>
        <v>2.4543553857785865</v>
      </c>
      <c r="R29" s="97">
        <f t="shared" si="5"/>
        <v>2.4170118872227682</v>
      </c>
      <c r="S29" s="97">
        <f t="shared" si="6"/>
        <v>2.5966175204070443</v>
      </c>
      <c r="T29" s="97">
        <f t="shared" si="7"/>
        <v>1.9773473071957017</v>
      </c>
      <c r="U29" s="97">
        <f t="shared" si="8"/>
        <v>1.8639146160838105</v>
      </c>
      <c r="V29" s="97">
        <f t="shared" si="9"/>
        <v>2.0181098178102248</v>
      </c>
      <c r="W29" s="97"/>
      <c r="X29" s="97">
        <f>IF($K29&gt;0,B29/$K29*100,0)</f>
        <v>0.33535117220760141</v>
      </c>
      <c r="Y29" s="97">
        <f t="shared" si="13"/>
        <v>3.483072191772373</v>
      </c>
      <c r="Z29" s="97">
        <f t="shared" si="13"/>
        <v>14.555257211604017</v>
      </c>
      <c r="AA29" s="97">
        <f t="shared" si="13"/>
        <v>4.376621041859555</v>
      </c>
      <c r="AB29" s="97">
        <f t="shared" si="13"/>
        <v>6.0561697854547836</v>
      </c>
      <c r="AC29" s="97">
        <f t="shared" si="13"/>
        <v>28.095742078238228</v>
      </c>
      <c r="AD29" s="97">
        <f t="shared" si="13"/>
        <v>27.129656805908738</v>
      </c>
      <c r="AE29" s="97">
        <f t="shared" si="13"/>
        <v>12.095707551747489</v>
      </c>
      <c r="AF29" s="97">
        <f t="shared" si="13"/>
        <v>3.8724221612072216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6.1115758160559273E-2</v>
      </c>
      <c r="C30" s="69">
        <f>'Basic T2'!O30</f>
        <v>0.45815057989365615</v>
      </c>
      <c r="D30" s="69">
        <f>'Basic T2'!Z30</f>
        <v>1.2329214599155822</v>
      </c>
      <c r="E30" s="69">
        <f>'Basic T2'!AK30</f>
        <v>0.57979320731342032</v>
      </c>
      <c r="F30" s="69">
        <f>'Basic T2'!AV30</f>
        <v>1.2520190527797579</v>
      </c>
      <c r="G30" s="69">
        <f>'Basic T2'!BG30</f>
        <v>10.011900794053302</v>
      </c>
      <c r="H30" s="69">
        <f>'Basic T2'!BR30</f>
        <v>11.597714580693701</v>
      </c>
      <c r="I30" s="69">
        <f>'Basic T2'!CC30</f>
        <v>8.8235786562186824</v>
      </c>
      <c r="J30" s="69">
        <f>'Basic T2'!CN30</f>
        <v>3.6661237194959817</v>
      </c>
      <c r="K30" s="309">
        <f t="shared" si="12"/>
        <v>37.683317808524649</v>
      </c>
      <c r="L30" s="97"/>
      <c r="M30" s="97">
        <f t="shared" si="0"/>
        <v>0.37543767235649211</v>
      </c>
      <c r="N30" s="97">
        <f t="shared" si="1"/>
        <v>0.40774792614243643</v>
      </c>
      <c r="O30" s="97">
        <f t="shared" si="2"/>
        <v>0.54640284242096471</v>
      </c>
      <c r="P30" s="97">
        <f t="shared" si="3"/>
        <v>0.95892371178194358</v>
      </c>
      <c r="Q30" s="97">
        <f t="shared" si="4"/>
        <v>2.0573712369201367</v>
      </c>
      <c r="R30" s="97">
        <f t="shared" si="5"/>
        <v>3.4923449744929322</v>
      </c>
      <c r="S30" s="97">
        <f t="shared" si="6"/>
        <v>4.5008902173667069</v>
      </c>
      <c r="T30" s="97">
        <f t="shared" si="7"/>
        <v>5.8486921230190925</v>
      </c>
      <c r="U30" s="97">
        <f t="shared" si="8"/>
        <v>7.1550513378817033</v>
      </c>
      <c r="V30" s="97">
        <f t="shared" si="9"/>
        <v>3.0835873011678352</v>
      </c>
      <c r="W30" s="97"/>
      <c r="X30" s="97">
        <f t="shared" si="10"/>
        <v>0.1621825298693147</v>
      </c>
      <c r="Y30" s="97">
        <f t="shared" si="13"/>
        <v>1.2157915134267032</v>
      </c>
      <c r="Z30" s="97">
        <f t="shared" si="13"/>
        <v>3.2717964648979851</v>
      </c>
      <c r="AA30" s="97">
        <f t="shared" si="13"/>
        <v>1.5385938421331378</v>
      </c>
      <c r="AB30" s="97">
        <f t="shared" si="13"/>
        <v>3.3224756353500502</v>
      </c>
      <c r="AC30" s="97">
        <f t="shared" si="13"/>
        <v>26.568522561960901</v>
      </c>
      <c r="AD30" s="97">
        <f t="shared" si="13"/>
        <v>30.776787329671084</v>
      </c>
      <c r="AE30" s="97">
        <f t="shared" si="13"/>
        <v>23.415079057138193</v>
      </c>
      <c r="AF30" s="97">
        <f t="shared" si="13"/>
        <v>9.7287710655526141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8.1542712088583741E-2</v>
      </c>
      <c r="C31" s="69">
        <f>'Basic T2'!O31</f>
        <v>0.52694365705816548</v>
      </c>
      <c r="D31" s="69">
        <f>'Basic T2'!Z31</f>
        <v>1.9601018636926504</v>
      </c>
      <c r="E31" s="69">
        <f>'Basic T2'!AK31</f>
        <v>0.90491401562443141</v>
      </c>
      <c r="F31" s="69">
        <f>'Basic T2'!AV31</f>
        <v>1.4148282074353675</v>
      </c>
      <c r="G31" s="69">
        <f>'Basic T2'!BG31</f>
        <v>9.9683153109372427</v>
      </c>
      <c r="H31" s="69">
        <f>'Basic T2'!BR31</f>
        <v>13.023366033207006</v>
      </c>
      <c r="I31" s="69">
        <f>'Basic T2'!CC31</f>
        <v>10.504467392085713</v>
      </c>
      <c r="J31" s="69">
        <f>'Basic T2'!CN31</f>
        <v>5.0333206938647894</v>
      </c>
      <c r="K31" s="309">
        <f t="shared" si="12"/>
        <v>43.417799885993951</v>
      </c>
      <c r="L31" s="97"/>
      <c r="M31" s="97">
        <f t="shared" si="0"/>
        <v>0.50092164354315727</v>
      </c>
      <c r="N31" s="97">
        <f t="shared" si="1"/>
        <v>0.46897285038742192</v>
      </c>
      <c r="O31" s="97">
        <f t="shared" si="2"/>
        <v>0.86867271320723527</v>
      </c>
      <c r="P31" s="97">
        <f t="shared" si="3"/>
        <v>1.4966431061290533</v>
      </c>
      <c r="Q31" s="97">
        <f t="shared" si="4"/>
        <v>2.324906200666935</v>
      </c>
      <c r="R31" s="97">
        <f t="shared" si="5"/>
        <v>3.4771415135265964</v>
      </c>
      <c r="S31" s="97">
        <f t="shared" si="6"/>
        <v>5.0541630739580752</v>
      </c>
      <c r="T31" s="97">
        <f t="shared" si="7"/>
        <v>6.9628659851411614</v>
      </c>
      <c r="U31" s="97">
        <f t="shared" si="8"/>
        <v>9.8233640542758547</v>
      </c>
      <c r="V31" s="97">
        <f t="shared" si="9"/>
        <v>3.5528340963334863</v>
      </c>
      <c r="W31" s="97"/>
      <c r="X31" s="97">
        <f t="shared" si="10"/>
        <v>0.18780940605626684</v>
      </c>
      <c r="Y31" s="97">
        <f t="shared" si="13"/>
        <v>1.2136581274081348</v>
      </c>
      <c r="Z31" s="97">
        <f t="shared" si="13"/>
        <v>4.5145121789668456</v>
      </c>
      <c r="AA31" s="97">
        <f t="shared" si="13"/>
        <v>2.0842005306591909</v>
      </c>
      <c r="AB31" s="97">
        <f t="shared" si="13"/>
        <v>3.2586363453477838</v>
      </c>
      <c r="AC31" s="97">
        <f t="shared" si="13"/>
        <v>22.959052133253991</v>
      </c>
      <c r="AD31" s="97">
        <f t="shared" si="13"/>
        <v>29.995453632850211</v>
      </c>
      <c r="AE31" s="97">
        <f t="shared" si="13"/>
        <v>24.193919129177999</v>
      </c>
      <c r="AF31" s="97">
        <f t="shared" si="13"/>
        <v>11.592758516279581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8.426644806870014E-4</v>
      </c>
      <c r="C32" s="69">
        <f>'Basic T2'!O32</f>
        <v>0.17067533662833737</v>
      </c>
      <c r="D32" s="69">
        <f>'Basic T2'!Z32</f>
        <v>0.77057258722128996</v>
      </c>
      <c r="E32" s="69">
        <f>'Basic T2'!AK32</f>
        <v>0.46375810303352422</v>
      </c>
      <c r="F32" s="69">
        <f>'Basic T2'!AV32</f>
        <v>0.56895779514787814</v>
      </c>
      <c r="G32" s="69">
        <f>'Basic T2'!BG32</f>
        <v>3.5189495190876876</v>
      </c>
      <c r="H32" s="69">
        <f>'Basic T2'!BR32</f>
        <v>5.4498257381687925</v>
      </c>
      <c r="I32" s="69">
        <f>'Basic T2'!CC32</f>
        <v>6.7276360022616446</v>
      </c>
      <c r="J32" s="69">
        <f>'Basic T2'!CN32</f>
        <v>2.8854884529720128</v>
      </c>
      <c r="K32" s="309">
        <f t="shared" si="12"/>
        <v>20.556706199001855</v>
      </c>
      <c r="L32" s="97"/>
      <c r="M32" s="97">
        <f t="shared" si="0"/>
        <v>5.1765371277155553E-3</v>
      </c>
      <c r="N32" s="97">
        <f t="shared" si="1"/>
        <v>0.15189878089867367</v>
      </c>
      <c r="O32" s="97">
        <f t="shared" si="2"/>
        <v>0.34150030284834065</v>
      </c>
      <c r="P32" s="97">
        <f t="shared" si="3"/>
        <v>0.76701250708075785</v>
      </c>
      <c r="Q32" s="97">
        <f t="shared" si="4"/>
        <v>0.93493577446752785</v>
      </c>
      <c r="R32" s="97">
        <f t="shared" si="5"/>
        <v>1.2274777708324522</v>
      </c>
      <c r="S32" s="97">
        <f t="shared" si="6"/>
        <v>2.1149914649658532</v>
      </c>
      <c r="T32" s="97">
        <f t="shared" si="7"/>
        <v>4.4594005704517343</v>
      </c>
      <c r="U32" s="97">
        <f t="shared" si="8"/>
        <v>5.6315115352184542</v>
      </c>
      <c r="V32" s="97">
        <f t="shared" si="9"/>
        <v>1.6821342141678575</v>
      </c>
      <c r="W32" s="97"/>
      <c r="X32" s="97">
        <f t="shared" si="10"/>
        <v>4.0992193619419316E-3</v>
      </c>
      <c r="Y32" s="97">
        <f t="shared" si="13"/>
        <v>0.83026597245732214</v>
      </c>
      <c r="Z32" s="97">
        <f t="shared" si="13"/>
        <v>3.7485216734707514</v>
      </c>
      <c r="AA32" s="97">
        <f t="shared" si="13"/>
        <v>2.2559942168947393</v>
      </c>
      <c r="AB32" s="97">
        <f t="shared" si="13"/>
        <v>2.7677478562956952</v>
      </c>
      <c r="AC32" s="97">
        <f t="shared" si="13"/>
        <v>17.118255643788657</v>
      </c>
      <c r="AD32" s="97">
        <f t="shared" si="13"/>
        <v>26.511181730239507</v>
      </c>
      <c r="AE32" s="97">
        <f t="shared" si="13"/>
        <v>32.727208031938062</v>
      </c>
      <c r="AF32" s="97">
        <f t="shared" si="13"/>
        <v>14.036725655553321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7.6613768769110302E-2</v>
      </c>
      <c r="C33" s="69">
        <f>'Basic T2'!O33</f>
        <v>1.6751485108887596</v>
      </c>
      <c r="D33" s="69">
        <f>'Basic T2'!Z33</f>
        <v>6.4873358841066375</v>
      </c>
      <c r="E33" s="69">
        <f>'Basic T2'!AK33</f>
        <v>3.2741453229939035</v>
      </c>
      <c r="F33" s="69">
        <f>'Basic T2'!AV33</f>
        <v>2.8019958771372169</v>
      </c>
      <c r="G33" s="69">
        <f>'Basic T2'!BG33</f>
        <v>19.211892940056657</v>
      </c>
      <c r="H33" s="69">
        <f>'Basic T2'!BR33</f>
        <v>30.630372832857887</v>
      </c>
      <c r="I33" s="69">
        <f>'Basic T2'!CC33</f>
        <v>26.771376982610089</v>
      </c>
      <c r="J33" s="69">
        <f>'Basic T2'!CN33</f>
        <v>10.258615703562892</v>
      </c>
      <c r="K33" s="309">
        <f t="shared" ref="K33" si="14">SUM(B33:J33)</f>
        <v>101.18749782298316</v>
      </c>
      <c r="L33" s="97"/>
      <c r="M33" s="97">
        <f t="shared" si="0"/>
        <v>0.47064285681554024</v>
      </c>
      <c r="N33" s="97">
        <f t="shared" si="1"/>
        <v>1.4908599077928177</v>
      </c>
      <c r="O33" s="97">
        <f t="shared" si="2"/>
        <v>2.8750402049600896</v>
      </c>
      <c r="P33" s="97">
        <f t="shared" si="3"/>
        <v>5.4151299919276097</v>
      </c>
      <c r="Q33" s="97">
        <f t="shared" si="4"/>
        <v>4.6043594231189324</v>
      </c>
      <c r="R33" s="97">
        <f t="shared" si="5"/>
        <v>6.7014804820633849</v>
      </c>
      <c r="S33" s="97">
        <f t="shared" si="6"/>
        <v>11.887164878777252</v>
      </c>
      <c r="T33" s="97">
        <f t="shared" si="7"/>
        <v>17.74535568629102</v>
      </c>
      <c r="U33" s="97">
        <f t="shared" si="8"/>
        <v>20.021397975266115</v>
      </c>
      <c r="V33" s="97">
        <f t="shared" si="9"/>
        <v>8.2800693110231975</v>
      </c>
      <c r="W33" s="97"/>
      <c r="X33" s="97">
        <f t="shared" ref="X33" si="15">IF($K33&gt;0,B33/$K33*100,0)</f>
        <v>7.5714658843662672E-2</v>
      </c>
      <c r="Y33" s="97">
        <f t="shared" ref="Y33" si="16">IF($K33&gt;0,C33/$K33*100,0)</f>
        <v>1.6554896078359946</v>
      </c>
      <c r="Z33" s="97">
        <f t="shared" ref="Z33" si="17">IF($K33&gt;0,D33/$K33*100,0)</f>
        <v>6.411202988194793</v>
      </c>
      <c r="AA33" s="97">
        <f t="shared" ref="AA33" si="18">IF($K33&gt;0,E33/$K33*100,0)</f>
        <v>3.2357212041369725</v>
      </c>
      <c r="AB33" s="97">
        <f t="shared" ref="AB33" si="19">IF($K33&gt;0,F33/$K33*100,0)</f>
        <v>2.7691127238258355</v>
      </c>
      <c r="AC33" s="97">
        <f t="shared" ref="AC33" si="20">IF($K33&gt;0,G33/$K33*100,0)</f>
        <v>18.986429503045755</v>
      </c>
      <c r="AD33" s="97">
        <f t="shared" ref="AD33" si="21">IF($K33&gt;0,H33/$K33*100,0)</f>
        <v>30.270906477441006</v>
      </c>
      <c r="AE33" s="97">
        <f t="shared" ref="AE33" si="22">IF($K33&gt;0,I33/$K33*100,0)</f>
        <v>26.457198328437553</v>
      </c>
      <c r="AF33" s="97">
        <f>IF($K33&gt;0,J33/$K33*100,0)</f>
        <v>10.138224508238416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16.278536401783242</v>
      </c>
      <c r="C35" s="310">
        <f t="shared" ref="C35:K35" si="24">SUM(C8:C33)</f>
        <v>112.36122871992558</v>
      </c>
      <c r="D35" s="310">
        <f t="shared" si="24"/>
        <v>225.64331006274369</v>
      </c>
      <c r="E35" s="310">
        <f t="shared" si="24"/>
        <v>60.462912762476726</v>
      </c>
      <c r="F35" s="310">
        <f t="shared" si="24"/>
        <v>60.855281259497801</v>
      </c>
      <c r="G35" s="310">
        <f t="shared" si="24"/>
        <v>286.68132349974877</v>
      </c>
      <c r="H35" s="310">
        <f t="shared" si="24"/>
        <v>257.67601564561301</v>
      </c>
      <c r="I35" s="310">
        <f t="shared" si="24"/>
        <v>150.8641328800866</v>
      </c>
      <c r="J35" s="310">
        <f t="shared" si="24"/>
        <v>51.23825876812451</v>
      </c>
      <c r="K35" s="310">
        <f t="shared" si="24"/>
        <v>1222.0609999999997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1.332055961345894</v>
      </c>
      <c r="Y35" s="98">
        <f t="shared" ref="Y35:AG35" si="26">IF($K35&gt;0,C35/$K35*100,0)</f>
        <v>9.1944042662293946</v>
      </c>
      <c r="Z35" s="98">
        <f t="shared" si="26"/>
        <v>18.464160959456503</v>
      </c>
      <c r="AA35" s="98">
        <f t="shared" si="26"/>
        <v>4.9476182254794763</v>
      </c>
      <c r="AB35" s="98">
        <f t="shared" si="26"/>
        <v>4.9797253377284623</v>
      </c>
      <c r="AC35" s="98">
        <f t="shared" si="26"/>
        <v>23.458839084116821</v>
      </c>
      <c r="AD35" s="98">
        <f t="shared" si="26"/>
        <v>21.085364449533458</v>
      </c>
      <c r="AE35" s="98">
        <f t="shared" si="26"/>
        <v>12.345057479134564</v>
      </c>
      <c r="AF35" s="98">
        <f t="shared" si="26"/>
        <v>4.1927742369754473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automation\Data\Results\Workbooks\LSIPs\WY_LSIP\[WY_LSIP_MainTables.Main.xlsm]Manager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automation\Data\Results\Workbooks\LSIPs\WY_LSIP\[WY_LSIP_MainTables.Main.xlsm]Manager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automation\Data\Results\Workbooks\LSIPs\WY_LSIP\[WY_LSIP_MainTables.Main.xlsm]Manager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automation\Data\Results\Workbooks\LSIPs\WY_LSIP\[WY_LSIP_MainTables.Main.xlsm]Manager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automation\Data\Results\Workbooks\LSIPs\WY_LSIP\[WY_LSIP_MainTables.Main.xlsm]Manager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automation\Data\Results\Workbooks\LSIPs\WY_LSIP\[WY_LSIP_MainTables.Main.xlsm]Manager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automation\Data\Results\Workbooks\LSIPs\WY_LSIP\[WY_LSIP_MainTables.Main.xlsm]Manager</v>
      </c>
      <c r="Y79" s="91" t="str">
        <f ca="1">CELL("filename")</f>
        <v>M:\IE\Projects\Nuffield via NFER AI and automation\Data\Results\Workbooks\LSIPs\WY_LSIP\[WY_LSIP_MainTables.Main.xlsm]Manager</v>
      </c>
      <c r="AW79" s="91" t="str">
        <f ca="1">CELL("filename")</f>
        <v>M:\IE\Projects\Nuffield via NFER AI and automation\Data\Results\Workbooks\LSIPs\WY_LSIP\[WY_LSIP_MainTables.Main.xlsm]Manager</v>
      </c>
      <c r="BU79" s="91" t="str">
        <f ca="1">CELL("filename")</f>
        <v>M:\IE\Projects\Nuffield via NFER AI and automation\Data\Results\Workbooks\LSIPs\WY_LSIP\[WY_LSIP_MainTables.Main.xlsm]Manager</v>
      </c>
      <c r="CS79" s="91" t="str">
        <f ca="1">CELL("filename")</f>
        <v>M:\IE\Projects\Nuffield via NFER AI and automation\Data\Results\Workbooks\LSIPs\WY_LSIP\[WY_LSIP_MainTables.Main.xlsm]Manager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automation\Data\Results\Workbooks\LSIPs\WY_LSIP\[WY_LSIP_MainTables.Main.xlsm]Manager</v>
      </c>
      <c r="Y96" s="91" t="str">
        <f ca="1">CELL("filename")</f>
        <v>M:\IE\Projects\Nuffield via NFER AI and automation\Data\Results\Workbooks\LSIPs\WY_LSIP\[WY_LSIP_MainTables.Main.xlsm]Manager</v>
      </c>
      <c r="AW96" s="91" t="str">
        <f ca="1">CELL("filename")</f>
        <v>M:\IE\Projects\Nuffield via NFER AI and automation\Data\Results\Workbooks\LSIPs\WY_LSIP\[WY_LSIP_MainTables.Main.xlsm]Manager</v>
      </c>
      <c r="BU96" s="91" t="str">
        <f ca="1">CELL("filename")</f>
        <v>M:\IE\Projects\Nuffield via NFER AI and automation\Data\Results\Workbooks\LSIPs\WY_LSIP\[WY_LSIP_MainTables.Main.xlsm]Manager</v>
      </c>
      <c r="CS96" s="91" t="str">
        <f ca="1">CELL("filename")</f>
        <v>M:\IE\Projects\Nuffield via NFER AI and automation\Data\Results\Workbooks\LSIPs\WY_LSIP\[WY_LSIP_MainTables.Main.xlsm]Manager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63B550E-ED78-481A-81AB-3C8D76025E67}"/>
</file>

<file path=customXml/itemProps2.xml><?xml version="1.0" encoding="utf-8"?>
<ds:datastoreItem xmlns:ds="http://schemas.openxmlformats.org/officeDocument/2006/customXml" ds:itemID="{04426DF2-703D-451E-8074-33853CF8559E}"/>
</file>

<file path=customXml/itemProps3.xml><?xml version="1.0" encoding="utf-8"?>
<ds:datastoreItem xmlns:ds="http://schemas.openxmlformats.org/officeDocument/2006/customXml" ds:itemID="{F4CB143F-E676-4376-98DF-5B03EB142FE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