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Sub-regional/Main tables/LSIPs/"/>
    </mc:Choice>
  </mc:AlternateContent>
  <xr:revisionPtr revIDLastSave="0" documentId="13_ncr:1_{36183B97-0E3C-4A9C-A8D8-677045E40739}" xr6:coauthVersionLast="47" xr6:coauthVersionMax="47" xr10:uidLastSave="{00000000-0000-0000-0000-000000000000}"/>
  <bookViews>
    <workbookView xWindow="-110" yWindow="-110" windowWidth="22780" windowHeight="14540" tabRatio="880" firstSheet="21" activeTab="32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<sst xmlns="http://schemas.openxmlformats.org/spreadsheetml/2006/main" count="2355" uniqueCount="531">
  <si>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</si>
  <si>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</si>
  <si>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</si>
  <si>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</si>
  <si>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</si>
  <si>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</si>
  <si>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</si>
  <si>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</si>
  <si>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</si>
  <si>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</si>
  <si>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</si>
  <si>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</si>
  <si>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</si>
  <si>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</si>
  <si>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</si>
  <si>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</si>
  <si>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</si>
  <si>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</si>
  <si>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</si>
  <si>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</si>
  <si>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</si>
  <si>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</si>
  <si>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</si>
  <si>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</si>
  <si>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</si>
  <si>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</si>
  <si>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</si>
  <si>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</si>
  <si>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</si>
  <si>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</si>
  <si>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</si>
  <si>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</si>
  <si>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</si>
  <si>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</si>
  <si>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</si>
  <si>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</si>
  <si>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</si>
  <si>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</si>
  <si>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</si>
  <si>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</si>
  <si>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</si>
  <si>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</si>
  <si>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</si>
  <si>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</si>
  <si>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</si>
  <si>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</si>
  <si>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</si>
  <si>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</si>
  <si>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</si>
  <si>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</si>
  <si>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</si>
  <si>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</si>
  <si>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</si>
  <si>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</si>
  <si>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</si>
  <si>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</si>
  <si>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</si>
  <si>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</si>
  <si>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</si>
  <si>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</si>
  <si>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</si>
  <si>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</si>
  <si>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</si>
  <si>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</si>
  <si>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</si>
  <si>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</si>
  <si>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</si>
  <si>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</si>
  <si>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</si>
  <si>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</si>
  <si>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</si>
  <si>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</si>
  <si>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</si>
  <si>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</si>
  <si>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</si>
  <si>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</si>
  <si>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</si>
  <si>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</si>
  <si>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</si>
  <si>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</si>
  <si>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</si>
  <si>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</si>
  <si>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</si>
  <si>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</si>
  <si>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</si>
  <si>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</si>
  <si>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</si>
  <si>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</si>
  <si>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</si>
  <si>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</si>
  <si>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</si>
  <si>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</si>
  <si>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</si>
  <si>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</si>
  <si>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</si>
  <si>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</si>
  <si>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</si>
  <si>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</si>
  <si>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</si>
  <si>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</si>
  <si>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</si>
  <si>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</si>
  <si>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</si>
  <si>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</si>
  <si>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</si>
  <si>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</si>
  <si>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</si>
  <si>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</si>
  <si>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</si>
  <si>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</si>
  <si>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</si>
  <si>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</si>
  <si>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</si>
  <si>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</si>
  <si>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</si>
  <si>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</si>
  <si>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</si>
  <si>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</si>
  <si>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</si>
  <si>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</si>
  <si>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</si>
  <si>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</si>
  <si>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</si>
  <si>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</si>
  <si>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</si>
  <si>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</si>
  <si>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</si>
  <si>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</si>
  <si>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</si>
  <si>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</si>
  <si>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</si>
  <si>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</si>
  <si>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</si>
  <si>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</si>
  <si>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</si>
  <si>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</si>
  <si>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</si>
  <si>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</si>
  <si>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</si>
  <si>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</si>
  <si>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</si>
  <si>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</si>
  <si>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</si>
  <si>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</si>
  <si>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</si>
  <si>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</si>
  <si>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</si>
  <si>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</si>
  <si>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</si>
  <si>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</si>
  <si>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</si>
  <si>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</si>
  <si>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</si>
  <si>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</si>
  <si>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</si>
  <si>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</si>
  <si>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</si>
  <si>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</si>
  <si>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</si>
  <si>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</si>
  <si>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</si>
  <si>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</si>
  <si>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</si>
  <si>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</si>
  <si>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</si>
  <si>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</si>
  <si>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</si>
  <si>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</si>
  <si>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</si>
  <si>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</si>
  <si>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</si>
  <si>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</si>
  <si>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</si>
  <si>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</si>
  <si>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</si>
  <si>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</si>
  <si>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</si>
  <si>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</si>
  <si>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</si>
  <si>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</si>
  <si>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</si>
  <si>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</si>
  <si>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</si>
  <si>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</si>
  <si>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</si>
  <si>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</si>
  <si>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</si>
  <si>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</si>
  <si>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</si>
  <si>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</si>
  <si>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</si>
  <si>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</si>
  <si>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</si>
  <si>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</si>
  <si>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</si>
  <si>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</si>
  <si>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</si>
  <si>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</si>
  <si>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</si>
  <si>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</si>
  <si>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</si>
  <si>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</si>
  <si>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</si>
  <si>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</si>
  <si>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</si>
  <si>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</si>
  <si>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</si>
  <si>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</si>
  <si>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</si>
  <si>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</si>
  <si>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</si>
  <si>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</si>
  <si>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</si>
  <si>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</si>
  <si>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</si>
  <si>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</si>
  <si>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</si>
  <si>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</si>
  <si>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</si>
  <si>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</si>
  <si>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</si>
  <si>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</si>
  <si>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</si>
  <si>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</si>
  <si>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</si>
  <si>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</si>
  <si>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</si>
  <si>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</si>
  <si>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</si>
  <si>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</si>
  <si>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</si>
  <si>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</si>
  <si>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</si>
  <si>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</si>
  <si>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</si>
  <si>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</si>
  <si>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</si>
  <si>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</si>
  <si>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</si>
  <si>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</si>
  <si>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</si>
  <si>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</si>
  <si>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</si>
  <si>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</si>
  <si>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</si>
  <si>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</si>
  <si>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</si>
  <si>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</si>
  <si>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</si>
  <si>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</si>
  <si>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</si>
  <si>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</si>
  <si>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</si>
  <si>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</si>
  <si>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</si>
  <si>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</si>
  <si>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</si>
  <si>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</si>
  <si>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</si>
  <si>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</si>
  <si>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</si>
  <si>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</si>
  <si>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</si>
  <si>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</si>
  <si>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</si>
  <si>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</si>
  <si>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</si>
  <si>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</si>
  <si>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</si>
  <si>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</si>
  <si>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</si>
  <si>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</si>
  <si>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</si>
  <si>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</si>
  <si>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</si>
  <si>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</si>
  <si>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</si>
  <si>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</si>
  <si>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</si>
  <si>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</si>
  <si>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</si>
  <si>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</si>
  <si>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</si>
  <si>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</si>
  <si>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</si>
  <si>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</si>
  <si>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</si>
  <si>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</si>
  <si>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</si>
  <si>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</si>
  <si>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</si>
  <si>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</si>
  <si>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</si>
  <si>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</si>
  <si>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</si>
  <si>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</si>
  <si>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</si>
  <si>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</si>
  <si>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</si>
  <si>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</si>
  <si>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</si>
  <si>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</si>
  <si>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</si>
  <si>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</si>
  <si>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</si>
  <si>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</si>
  <si>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</si>
  <si>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</si>
  <si>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</si>
  <si>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</si>
  <si>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</si>
  <si>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</si>
  <si>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</si>
  <si>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</si>
  <si>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</si>
  <si>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</si>
  <si>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</si>
  <si>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</si>
  <si>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</si>
  <si>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</si>
  <si>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</si>
  <si>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</si>
  <si>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</si>
  <si>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</si>
  <si>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</si>
  <si>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</si>
  <si>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</si>
  <si>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</si>
  <si>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</si>
  <si>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</si>
  <si>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</si>
  <si>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</si>
  <si>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</si>
  <si>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</si>
  <si>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</si>
  <si>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</si>
  <si>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</si>
  <si>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</si>
  <si>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</si>
  <si>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</si>
  <si>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</si>
  <si>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</si>
  <si>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</si>
  <si>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</si>
  <si>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</si>
  <si>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</si>
  <si>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</si>
  <si>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</si>
  <si>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</si>
  <si>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</si>
  <si>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</si>
  <si>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</si>
  <si>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</si>
  <si>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</si>
  <si>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</si>
  <si>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</si>
  <si>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</si>
  <si>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</si>
  <si>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</si>
  <si>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</si>
  <si>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</si>
  <si>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</si>
  <si>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</si>
  <si>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</si>
  <si>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</si>
  <si>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</si>
  <si>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</si>
  <si>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</si>
  <si>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</si>
  <si>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</si>
  <si>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</si>
  <si>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</si>
  <si>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</si>
  <si>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</si>
  <si>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</si>
  <si>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</si>
  <si>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</si>
  <si>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</si>
  <si>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</si>
  <si>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</si>
  <si>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</si>
  <si>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</si>
  <si>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</si>
  <si>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</si>
  <si>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</si>
  <si>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</si>
  <si>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</si>
  <si>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</si>
  <si>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</si>
  <si>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</si>
  <si>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</si>
  <si>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</si>
  <si>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</si>
  <si>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</si>
  <si>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</si>
  <si>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</si>
  <si>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</si>
  <si>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</si>
  <si>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</si>
  <si>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</si>
  <si>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</si>
  <si>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</si>
  <si>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</si>
  <si>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</si>
  <si>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</si>
  <si>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</si>
  <si>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</si>
  <si>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</si>
  <si>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</si>
  <si>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</si>
  <si>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</si>
  <si>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</si>
  <si>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</si>
  <si>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</si>
  <si>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</si>
  <si>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</si>
  <si>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</si>
  <si>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</si>
  <si>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</si>
  <si>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</si>
  <si>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</si>
  <si>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</si>
  <si>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</si>
  <si>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</si>
  <si>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</si>
  <si>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</si>
  <si>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</si>
  <si>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</si>
  <si>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</si>
  <si>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</si>
  <si>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</si>
  <si>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</si>
  <si>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</si>
  <si>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</si>
  <si>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</si>
  <si>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</si>
  <si>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</si>
  <si>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</si>
  <si>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</si>
  <si>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</si>
  <si>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</si>
  <si>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</si>
  <si>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</si>
  <si>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</si>
  <si>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</si>
  <si>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</si>
  <si>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</si>
  <si>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</si>
  <si>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</si>
  <si>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</si>
  <si>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</si>
  <si>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</si>
  <si>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</si>
  <si>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</si>
  <si>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</si>
  <si>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</si>
  <si>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</si>
  <si>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</si>
  <si>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</si>
  <si>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</si>
  <si>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</si>
  <si>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</si>
  <si>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</si>
  <si>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</si>
  <si>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</si>
  <si>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</si>
  <si>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</si>
  <si>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</si>
  <si>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</si>
  <si>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</si>
  <si>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</si>
  <si>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</si>
  <si>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</si>
  <si>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</si>
  <si>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</si>
  <si>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</si>
  <si>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</si>
  <si>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</si>
  <si>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</si>
  <si>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</si>
  <si>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</si>
  <si>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</si>
  <si>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</si>
  <si>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</si>
  <si>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</si>
  <si>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</si>
  <si>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</si>
  <si>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</si>
  <si>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</si>
  <si>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</si>
  <si>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</si>
  <si>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</si>
  <si>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</si>
  <si>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</si>
  <si>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</si>
  <si>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</si>
  <si>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</si>
  <si>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</si>
  <si>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</si>
  <si>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</si>
  <si>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</si>
  <si>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</si>
  <si>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</si>
  <si>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</si>
  <si>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</si>
  <si>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</si>
  <si>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</si>
  <si>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</si>
  <si>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</si>
  <si>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</si>
  <si>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</si>
  <si>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</si>
  <si>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</si>
  <si>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</si>
  <si>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</si>
  <si>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</si>
  <si>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</si>
  <si>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</si>
  <si>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</si>
  <si>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</si>
  <si>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</si>
  <si>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</si>
  <si>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</si>
  <si>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</si>
  <si>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automation/Data/Results/Workbooks/LSIPs/BH_LSIP/BH_LSIP_Database.Main.xlsx</t>
  </si>
  <si>
    <t>LSIP</t>
  </si>
  <si>
    <t>1. Brighton and Hove East Sussex West Sussex</t>
  </si>
  <si>
    <t>28-02-2024 10:13:08</t>
  </si>
  <si>
    <t>LSIP name</t>
  </si>
  <si>
    <t>Brighton and Hove East Sussex West Sussex</t>
  </si>
  <si>
    <t>29 02 2024 04:09:32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</si>
</sst>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0.59663902141597891</c:v>
                </c:pt>
                <c:pt idx="2">
                  <c:v>0.77908521432237254</c:v>
                </c:pt>
                <c:pt idx="3">
                  <c:v>-0.20968801044081165</c:v>
                </c:pt>
                <c:pt idx="4">
                  <c:v>1.239073017131509</c:v>
                </c:pt>
                <c:pt idx="5">
                  <c:v>0.50965088293848382</c:v>
                </c:pt>
                <c:pt idx="7">
                  <c:v>-1.2809115028567075</c:v>
                </c:pt>
                <c:pt idx="8">
                  <c:v>-2.8850427613423713</c:v>
                </c:pt>
                <c:pt idx="9">
                  <c:v>-6.4908335792279725E-2</c:v>
                </c:pt>
                <c:pt idx="10">
                  <c:v>0.87604906322471532</c:v>
                </c:pt>
                <c:pt idx="11">
                  <c:v>0.11782729681326654</c:v>
                </c:pt>
                <c:pt idx="12">
                  <c:v>-1.1782388890778761</c:v>
                </c:pt>
                <c:pt idx="13">
                  <c:v>-1.8110971644204832</c:v>
                </c:pt>
                <c:pt idx="14">
                  <c:v>-5.2343807496560419</c:v>
                </c:pt>
                <c:pt idx="15">
                  <c:v>-0.73082251536997767</c:v>
                </c:pt>
                <c:pt idx="17">
                  <c:v>0.92274610267049084</c:v>
                </c:pt>
                <c:pt idx="18">
                  <c:v>1.479978232623691</c:v>
                </c:pt>
                <c:pt idx="19">
                  <c:v>0.91314242938267398</c:v>
                </c:pt>
                <c:pt idx="20">
                  <c:v>1.0223454484350025</c:v>
                </c:pt>
                <c:pt idx="22">
                  <c:v>2.5184010179087002</c:v>
                </c:pt>
                <c:pt idx="24">
                  <c:v>1.3802054977444023</c:v>
                </c:pt>
                <c:pt idx="25">
                  <c:v>5.363332001961596</c:v>
                </c:pt>
                <c:pt idx="26">
                  <c:v>6.3888625225169804</c:v>
                </c:pt>
                <c:pt idx="27">
                  <c:v>2.983649350086659</c:v>
                </c:pt>
                <c:pt idx="29">
                  <c:v>4.0748925933311808</c:v>
                </c:pt>
                <c:pt idx="30">
                  <c:v>18.400003010924504</c:v>
                </c:pt>
                <c:pt idx="31">
                  <c:v>13.430844280750232</c:v>
                </c:pt>
                <c:pt idx="32">
                  <c:v>-1.4998772144406258</c:v>
                </c:pt>
                <c:pt idx="33">
                  <c:v>3.2348416201623431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0.33704770528932837</c:v>
                </c:pt>
                <c:pt idx="2">
                  <c:v>0.31763703955935974</c:v>
                </c:pt>
                <c:pt idx="3">
                  <c:v>0.13118905165820927</c:v>
                </c:pt>
                <c:pt idx="4">
                  <c:v>0.11030803370331022</c:v>
                </c:pt>
                <c:pt idx="5">
                  <c:v>0.22341240320769007</c:v>
                </c:pt>
                <c:pt idx="7">
                  <c:v>-0.35096898258268894</c:v>
                </c:pt>
                <c:pt idx="8">
                  <c:v>0.97269224402007914</c:v>
                </c:pt>
                <c:pt idx="9">
                  <c:v>0.92416824303349632</c:v>
                </c:pt>
                <c:pt idx="10">
                  <c:v>0.85135899193482523</c:v>
                </c:pt>
                <c:pt idx="11">
                  <c:v>0.61789471408679741</c:v>
                </c:pt>
                <c:pt idx="12">
                  <c:v>-0.71693873688355447</c:v>
                </c:pt>
                <c:pt idx="13">
                  <c:v>0.97304468553869317</c:v>
                </c:pt>
                <c:pt idx="14">
                  <c:v>-0.42394376336671868</c:v>
                </c:pt>
                <c:pt idx="15">
                  <c:v>0.56821422288657608</c:v>
                </c:pt>
                <c:pt idx="17">
                  <c:v>1.2761369300765324</c:v>
                </c:pt>
                <c:pt idx="18">
                  <c:v>-0.2121106003587836</c:v>
                </c:pt>
                <c:pt idx="19">
                  <c:v>0.1227291313139256</c:v>
                </c:pt>
                <c:pt idx="20">
                  <c:v>0.39937201129804922</c:v>
                </c:pt>
                <c:pt idx="22">
                  <c:v>0.64498450629277837</c:v>
                </c:pt>
                <c:pt idx="24">
                  <c:v>-1.1933361370836892</c:v>
                </c:pt>
                <c:pt idx="25">
                  <c:v>-2.4629096574134812</c:v>
                </c:pt>
                <c:pt idx="26">
                  <c:v>1.2759071132035116</c:v>
                </c:pt>
                <c:pt idx="27">
                  <c:v>-1.1880894086250926</c:v>
                </c:pt>
                <c:pt idx="29">
                  <c:v>1.1006869101462868</c:v>
                </c:pt>
                <c:pt idx="30">
                  <c:v>-8.9079023180727024E-2</c:v>
                </c:pt>
                <c:pt idx="31">
                  <c:v>-1.2815031368089147</c:v>
                </c:pt>
                <c:pt idx="32">
                  <c:v>0.3896944361863719</c:v>
                </c:pt>
                <c:pt idx="33">
                  <c:v>0.4635566082110909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7.3390000000000031</c:v>
                </c:pt>
                <c:pt idx="1">
                  <c:v>7.8060000000000054</c:v>
                </c:pt>
                <c:pt idx="2">
                  <c:v>9.8030000000000328</c:v>
                </c:pt>
                <c:pt idx="3">
                  <c:v>7.0630000000000113</c:v>
                </c:pt>
                <c:pt idx="4">
                  <c:v>13.329000000000017</c:v>
                </c:pt>
                <c:pt idx="5">
                  <c:v>9.3710000000000004</c:v>
                </c:pt>
                <c:pt idx="6">
                  <c:v>9.3970000000000091</c:v>
                </c:pt>
                <c:pt idx="7">
                  <c:v>10.542000000000005</c:v>
                </c:pt>
                <c:pt idx="8">
                  <c:v>8.8940000000000055</c:v>
                </c:pt>
                <c:pt idx="9">
                  <c:v>10.953000000000015</c:v>
                </c:pt>
                <c:pt idx="10">
                  <c:v>8.6890000000000285</c:v>
                </c:pt>
                <c:pt idx="11">
                  <c:v>8.7529999999999948</c:v>
                </c:pt>
                <c:pt idx="12">
                  <c:v>8.8100000000000165</c:v>
                </c:pt>
                <c:pt idx="13">
                  <c:v>8.9010000000000016</c:v>
                </c:pt>
                <c:pt idx="14">
                  <c:v>8.9589999999999925</c:v>
                </c:pt>
                <c:pt idx="15">
                  <c:v>8.976999999999995</c:v>
                </c:pt>
                <c:pt idx="16">
                  <c:v>9</c:v>
                </c:pt>
                <c:pt idx="17">
                  <c:v>9.0210000000000239</c:v>
                </c:pt>
                <c:pt idx="18">
                  <c:v>9.0400000000000276</c:v>
                </c:pt>
                <c:pt idx="19">
                  <c:v>9.0579999999999874</c:v>
                </c:pt>
                <c:pt idx="20">
                  <c:v>9.0859999999999896</c:v>
                </c:pt>
                <c:pt idx="21">
                  <c:v>9.1129999999999995</c:v>
                </c:pt>
                <c:pt idx="22">
                  <c:v>9.1390000000000011</c:v>
                </c:pt>
                <c:pt idx="23">
                  <c:v>9.1640000000000068</c:v>
                </c:pt>
                <c:pt idx="24" formatCode="#,##0.00">
                  <c:v>9.1880000000000237</c:v>
                </c:pt>
                <c:pt idx="25">
                  <c:v>9.2109999999999737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0.38900000000000068</c:v>
                </c:pt>
                <c:pt idx="1">
                  <c:v>0.58500000000000119</c:v>
                </c:pt>
                <c:pt idx="2">
                  <c:v>1.4819999999999984</c:v>
                </c:pt>
                <c:pt idx="3">
                  <c:v>1.6379999999999999</c:v>
                </c:pt>
                <c:pt idx="4">
                  <c:v>0.95599999999999907</c:v>
                </c:pt>
                <c:pt idx="5">
                  <c:v>0.22099999999999953</c:v>
                </c:pt>
                <c:pt idx="6">
                  <c:v>0.41600000000000081</c:v>
                </c:pt>
                <c:pt idx="7">
                  <c:v>0.42599999999999949</c:v>
                </c:pt>
                <c:pt idx="8">
                  <c:v>0.18299999999999975</c:v>
                </c:pt>
                <c:pt idx="9">
                  <c:v>0.53699999999999926</c:v>
                </c:pt>
                <c:pt idx="10">
                  <c:v>0.4150000000000007</c:v>
                </c:pt>
                <c:pt idx="11">
                  <c:v>0.40600000000000075</c:v>
                </c:pt>
                <c:pt idx="12">
                  <c:v>0.40399999999999947</c:v>
                </c:pt>
                <c:pt idx="13">
                  <c:v>0.39399999999999913</c:v>
                </c:pt>
                <c:pt idx="14">
                  <c:v>0.38399999999999945</c:v>
                </c:pt>
                <c:pt idx="15">
                  <c:v>0.37599999999999933</c:v>
                </c:pt>
                <c:pt idx="16">
                  <c:v>0.37199999999999955</c:v>
                </c:pt>
                <c:pt idx="17">
                  <c:v>0.36699999999999944</c:v>
                </c:pt>
                <c:pt idx="18">
                  <c:v>0.36300000000000049</c:v>
                </c:pt>
                <c:pt idx="19">
                  <c:v>0.35900000000000087</c:v>
                </c:pt>
                <c:pt idx="20">
                  <c:v>0.35599999999999915</c:v>
                </c:pt>
                <c:pt idx="21">
                  <c:v>0.35299999999999965</c:v>
                </c:pt>
                <c:pt idx="22">
                  <c:v>0.34899999999999926</c:v>
                </c:pt>
                <c:pt idx="23">
                  <c:v>0.34599999999999986</c:v>
                </c:pt>
                <c:pt idx="24" formatCode="#,##0.00">
                  <c:v>0.34400000000000031</c:v>
                </c:pt>
                <c:pt idx="25">
                  <c:v>0.34200000000000047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4.2380000000000049</c:v>
                </c:pt>
                <c:pt idx="1">
                  <c:v>3.6259999999999883</c:v>
                </c:pt>
                <c:pt idx="2">
                  <c:v>3.4090000000000034</c:v>
                </c:pt>
                <c:pt idx="3">
                  <c:v>3.3949999999999942</c:v>
                </c:pt>
                <c:pt idx="4">
                  <c:v>1.868999999999998</c:v>
                </c:pt>
                <c:pt idx="5">
                  <c:v>1.6829999999999992</c:v>
                </c:pt>
                <c:pt idx="6">
                  <c:v>3.8750000000000031</c:v>
                </c:pt>
                <c:pt idx="7">
                  <c:v>4.2380000000000084</c:v>
                </c:pt>
                <c:pt idx="8">
                  <c:v>3.9519999999999968</c:v>
                </c:pt>
                <c:pt idx="9">
                  <c:v>3.4239999999999973</c:v>
                </c:pt>
                <c:pt idx="10">
                  <c:v>3.9160000000000039</c:v>
                </c:pt>
                <c:pt idx="11">
                  <c:v>3.8999999999999932</c:v>
                </c:pt>
                <c:pt idx="12">
                  <c:v>3.8580000000000054</c:v>
                </c:pt>
                <c:pt idx="13">
                  <c:v>3.8470000000000004</c:v>
                </c:pt>
                <c:pt idx="14">
                  <c:v>3.846999999999996</c:v>
                </c:pt>
                <c:pt idx="15">
                  <c:v>3.8449999999999971</c:v>
                </c:pt>
                <c:pt idx="16">
                  <c:v>3.8429999999999933</c:v>
                </c:pt>
                <c:pt idx="17">
                  <c:v>3.843000000000004</c:v>
                </c:pt>
                <c:pt idx="18">
                  <c:v>3.8420000000000019</c:v>
                </c:pt>
                <c:pt idx="19">
                  <c:v>3.8430000000000102</c:v>
                </c:pt>
                <c:pt idx="20">
                  <c:v>3.8449999999999975</c:v>
                </c:pt>
                <c:pt idx="21">
                  <c:v>3.8480000000000021</c:v>
                </c:pt>
                <c:pt idx="22">
                  <c:v>3.851999999999995</c:v>
                </c:pt>
                <c:pt idx="23">
                  <c:v>3.854999999999996</c:v>
                </c:pt>
                <c:pt idx="24" formatCode="#,##0.00">
                  <c:v>3.8590000000000022</c:v>
                </c:pt>
                <c:pt idx="25">
                  <c:v>3.8640000000000003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4.229000000000001</c:v>
                </c:pt>
                <c:pt idx="1">
                  <c:v>4.353999999999993</c:v>
                </c:pt>
                <c:pt idx="2">
                  <c:v>3.9319999999999933</c:v>
                </c:pt>
                <c:pt idx="3">
                  <c:v>3.4510000000000001</c:v>
                </c:pt>
                <c:pt idx="4">
                  <c:v>4.3730000000000047</c:v>
                </c:pt>
                <c:pt idx="5">
                  <c:v>4.1350000000000122</c:v>
                </c:pt>
                <c:pt idx="6">
                  <c:v>3.9399999999999955</c:v>
                </c:pt>
                <c:pt idx="7">
                  <c:v>5.1850000000000138</c:v>
                </c:pt>
                <c:pt idx="8">
                  <c:v>5.1920000000000037</c:v>
                </c:pt>
                <c:pt idx="9">
                  <c:v>5.4330000000000096</c:v>
                </c:pt>
                <c:pt idx="10">
                  <c:v>5.0489999999999924</c:v>
                </c:pt>
                <c:pt idx="11">
                  <c:v>4.9790000000000001</c:v>
                </c:pt>
                <c:pt idx="12">
                  <c:v>4.9599999999999929</c:v>
                </c:pt>
                <c:pt idx="13">
                  <c:v>5.052999999999968</c:v>
                </c:pt>
                <c:pt idx="14">
                  <c:v>5.2649999999999997</c:v>
                </c:pt>
                <c:pt idx="15">
                  <c:v>5.3850000000000184</c:v>
                </c:pt>
                <c:pt idx="16">
                  <c:v>5.4760000000000026</c:v>
                </c:pt>
                <c:pt idx="17">
                  <c:v>5.5479999999999823</c:v>
                </c:pt>
                <c:pt idx="18">
                  <c:v>5.6100000000000012</c:v>
                </c:pt>
                <c:pt idx="19">
                  <c:v>5.664999999999984</c:v>
                </c:pt>
                <c:pt idx="20">
                  <c:v>5.7169999999999952</c:v>
                </c:pt>
                <c:pt idx="21">
                  <c:v>5.7660000000000009</c:v>
                </c:pt>
                <c:pt idx="22">
                  <c:v>5.8129999999999971</c:v>
                </c:pt>
                <c:pt idx="23">
                  <c:v>5.8590000000000062</c:v>
                </c:pt>
                <c:pt idx="24" formatCode="#,##0.00">
                  <c:v>5.9039999999999955</c:v>
                </c:pt>
                <c:pt idx="25">
                  <c:v>5.9500000000000108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3.7340000000000084</c:v>
                </c:pt>
                <c:pt idx="1">
                  <c:v>5.3299999999999974</c:v>
                </c:pt>
                <c:pt idx="2">
                  <c:v>4.6970000000000036</c:v>
                </c:pt>
                <c:pt idx="3">
                  <c:v>3.7380000000000111</c:v>
                </c:pt>
                <c:pt idx="4">
                  <c:v>4.7590000000000003</c:v>
                </c:pt>
                <c:pt idx="5">
                  <c:v>4.3890000000000065</c:v>
                </c:pt>
                <c:pt idx="6">
                  <c:v>4.6960000000000051</c:v>
                </c:pt>
                <c:pt idx="7">
                  <c:v>5.3200000000000029</c:v>
                </c:pt>
                <c:pt idx="8">
                  <c:v>5.1729999999999858</c:v>
                </c:pt>
                <c:pt idx="9">
                  <c:v>6.004999999999999</c:v>
                </c:pt>
                <c:pt idx="10">
                  <c:v>5.98200000000001</c:v>
                </c:pt>
                <c:pt idx="11">
                  <c:v>6.1219999999999972</c:v>
                </c:pt>
                <c:pt idx="12">
                  <c:v>6.2820000000000009</c:v>
                </c:pt>
                <c:pt idx="13">
                  <c:v>6.378999999999996</c:v>
                </c:pt>
                <c:pt idx="14">
                  <c:v>6.4669999999999961</c:v>
                </c:pt>
                <c:pt idx="15">
                  <c:v>6.5479999999999876</c:v>
                </c:pt>
                <c:pt idx="16">
                  <c:v>6.6140000000000017</c:v>
                </c:pt>
                <c:pt idx="17">
                  <c:v>6.6799999999999962</c:v>
                </c:pt>
                <c:pt idx="18">
                  <c:v>6.7470000000000026</c:v>
                </c:pt>
                <c:pt idx="19">
                  <c:v>6.8129999999999757</c:v>
                </c:pt>
                <c:pt idx="20">
                  <c:v>6.8859999999999788</c:v>
                </c:pt>
                <c:pt idx="21">
                  <c:v>6.9580000000000064</c:v>
                </c:pt>
                <c:pt idx="22">
                  <c:v>7.0289999999999884</c:v>
                </c:pt>
                <c:pt idx="23">
                  <c:v>7.0990000000000046</c:v>
                </c:pt>
                <c:pt idx="24" formatCode="#,##0.00">
                  <c:v>7.1679999999999797</c:v>
                </c:pt>
                <c:pt idx="25">
                  <c:v>7.2350000000000083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14.383999999999952</c:v>
                </c:pt>
                <c:pt idx="1">
                  <c:v>14.150000000000009</c:v>
                </c:pt>
                <c:pt idx="2">
                  <c:v>12.406000000000015</c:v>
                </c:pt>
                <c:pt idx="3">
                  <c:v>13.273999999999974</c:v>
                </c:pt>
                <c:pt idx="4">
                  <c:v>12.580000000000009</c:v>
                </c:pt>
                <c:pt idx="5">
                  <c:v>11.527000000000005</c:v>
                </c:pt>
                <c:pt idx="6">
                  <c:v>13.808000000000007</c:v>
                </c:pt>
                <c:pt idx="7">
                  <c:v>14.069000000000003</c:v>
                </c:pt>
                <c:pt idx="8">
                  <c:v>13.118999999999975</c:v>
                </c:pt>
                <c:pt idx="9">
                  <c:v>15.178000000000001</c:v>
                </c:pt>
                <c:pt idx="10">
                  <c:v>14.967999999999979</c:v>
                </c:pt>
                <c:pt idx="11">
                  <c:v>15.025000000000013</c:v>
                </c:pt>
                <c:pt idx="12">
                  <c:v>14.71399999999999</c:v>
                </c:pt>
                <c:pt idx="13">
                  <c:v>14.516000000000034</c:v>
                </c:pt>
                <c:pt idx="14">
                  <c:v>14.26499999999999</c:v>
                </c:pt>
                <c:pt idx="15">
                  <c:v>13.939000000000014</c:v>
                </c:pt>
                <c:pt idx="16">
                  <c:v>13.524000000000054</c:v>
                </c:pt>
                <c:pt idx="17">
                  <c:v>13.118000000000031</c:v>
                </c:pt>
                <c:pt idx="18">
                  <c:v>12.724000000000002</c:v>
                </c:pt>
                <c:pt idx="19">
                  <c:v>12.342000000000024</c:v>
                </c:pt>
                <c:pt idx="20">
                  <c:v>11.981999999999983</c:v>
                </c:pt>
                <c:pt idx="21">
                  <c:v>11.62700000000004</c:v>
                </c:pt>
                <c:pt idx="22">
                  <c:v>11.281000000000022</c:v>
                </c:pt>
                <c:pt idx="23">
                  <c:v>10.94399999999996</c:v>
                </c:pt>
                <c:pt idx="24" formatCode="#,##0.00">
                  <c:v>10.615999999999971</c:v>
                </c:pt>
                <c:pt idx="25">
                  <c:v>10.29700000000002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29.388000000000005</c:v>
                </c:pt>
                <c:pt idx="1">
                  <c:v>27.077000000000062</c:v>
                </c:pt>
                <c:pt idx="2">
                  <c:v>29.37399999999997</c:v>
                </c:pt>
                <c:pt idx="3">
                  <c:v>26.508000000000045</c:v>
                </c:pt>
                <c:pt idx="4">
                  <c:v>27.477000000000043</c:v>
                </c:pt>
                <c:pt idx="5">
                  <c:v>28.756000000000011</c:v>
                </c:pt>
                <c:pt idx="6">
                  <c:v>30.992000000000001</c:v>
                </c:pt>
                <c:pt idx="7">
                  <c:v>29.912999999999947</c:v>
                </c:pt>
                <c:pt idx="8">
                  <c:v>29.706999999999905</c:v>
                </c:pt>
                <c:pt idx="9">
                  <c:v>30.775000000000013</c:v>
                </c:pt>
                <c:pt idx="10">
                  <c:v>30.796000000000028</c:v>
                </c:pt>
                <c:pt idx="11">
                  <c:v>30.576999999999991</c:v>
                </c:pt>
                <c:pt idx="12">
                  <c:v>30.102000000000011</c:v>
                </c:pt>
                <c:pt idx="13">
                  <c:v>29.563000000000066</c:v>
                </c:pt>
                <c:pt idx="14">
                  <c:v>29.25199999999996</c:v>
                </c:pt>
                <c:pt idx="15">
                  <c:v>28.822999999999933</c:v>
                </c:pt>
                <c:pt idx="16">
                  <c:v>28.457999999999931</c:v>
                </c:pt>
                <c:pt idx="17">
                  <c:v>28.097000000000047</c:v>
                </c:pt>
                <c:pt idx="18">
                  <c:v>27.755999999999979</c:v>
                </c:pt>
                <c:pt idx="19">
                  <c:v>27.432000000000034</c:v>
                </c:pt>
                <c:pt idx="20">
                  <c:v>27.139999999999961</c:v>
                </c:pt>
                <c:pt idx="21">
                  <c:v>26.83600000000008</c:v>
                </c:pt>
                <c:pt idx="22">
                  <c:v>26.540000000000056</c:v>
                </c:pt>
                <c:pt idx="23">
                  <c:v>26.255999999999968</c:v>
                </c:pt>
                <c:pt idx="24" formatCode="#,##0.00">
                  <c:v>25.980999999999955</c:v>
                </c:pt>
                <c:pt idx="25">
                  <c:v>25.721000000000046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60.526000000000082</c:v>
                </c:pt>
                <c:pt idx="1">
                  <c:v>50.436000000000121</c:v>
                </c:pt>
                <c:pt idx="2">
                  <c:v>50.482000000000163</c:v>
                </c:pt>
                <c:pt idx="3">
                  <c:v>52.901000000000089</c:v>
                </c:pt>
                <c:pt idx="4">
                  <c:v>53.227000000000018</c:v>
                </c:pt>
                <c:pt idx="5">
                  <c:v>54.11400000000004</c:v>
                </c:pt>
                <c:pt idx="6">
                  <c:v>63.532000000000103</c:v>
                </c:pt>
                <c:pt idx="7">
                  <c:v>66.88500000000009</c:v>
                </c:pt>
                <c:pt idx="8">
                  <c:v>57.896000000000065</c:v>
                </c:pt>
                <c:pt idx="9">
                  <c:v>60.054000000000045</c:v>
                </c:pt>
                <c:pt idx="10">
                  <c:v>61.279999999999923</c:v>
                </c:pt>
                <c:pt idx="11">
                  <c:v>60.860999999999912</c:v>
                </c:pt>
                <c:pt idx="12">
                  <c:v>61.417999999999957</c:v>
                </c:pt>
                <c:pt idx="13">
                  <c:v>62.684999999999874</c:v>
                </c:pt>
                <c:pt idx="14">
                  <c:v>63.645000000000032</c:v>
                </c:pt>
                <c:pt idx="15">
                  <c:v>64.054000000000158</c:v>
                </c:pt>
                <c:pt idx="16">
                  <c:v>64.415000000000006</c:v>
                </c:pt>
                <c:pt idx="17">
                  <c:v>64.679999999999865</c:v>
                </c:pt>
                <c:pt idx="18">
                  <c:v>64.995000000000175</c:v>
                </c:pt>
                <c:pt idx="19">
                  <c:v>65.287000000000091</c:v>
                </c:pt>
                <c:pt idx="20">
                  <c:v>65.632999999999996</c:v>
                </c:pt>
                <c:pt idx="21">
                  <c:v>65.987000000000151</c:v>
                </c:pt>
                <c:pt idx="22">
                  <c:v>66.351999999999947</c:v>
                </c:pt>
                <c:pt idx="23">
                  <c:v>66.72500000000008</c:v>
                </c:pt>
                <c:pt idx="24" formatCode="#,##0.00">
                  <c:v>67.101999999999833</c:v>
                </c:pt>
                <c:pt idx="25">
                  <c:v>67.48399999999981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116.04399999999958</c:v>
                </c:pt>
                <c:pt idx="1">
                  <c:v>116.06100000000004</c:v>
                </c:pt>
                <c:pt idx="2">
                  <c:v>122.1869999999998</c:v>
                </c:pt>
                <c:pt idx="3">
                  <c:v>123.82699999999988</c:v>
                </c:pt>
                <c:pt idx="4">
                  <c:v>125.62700000000005</c:v>
                </c:pt>
                <c:pt idx="5">
                  <c:v>124.94999999999983</c:v>
                </c:pt>
                <c:pt idx="6">
                  <c:v>127.60500000000015</c:v>
                </c:pt>
                <c:pt idx="7">
                  <c:v>124.72900000000028</c:v>
                </c:pt>
                <c:pt idx="8">
                  <c:v>124.44300000000001</c:v>
                </c:pt>
                <c:pt idx="9">
                  <c:v>127.63900000000021</c:v>
                </c:pt>
                <c:pt idx="10">
                  <c:v>130.75999999999979</c:v>
                </c:pt>
                <c:pt idx="11">
                  <c:v>130.96000000000026</c:v>
                </c:pt>
                <c:pt idx="12">
                  <c:v>130.99499999999986</c:v>
                </c:pt>
                <c:pt idx="13">
                  <c:v>131.07600000000002</c:v>
                </c:pt>
                <c:pt idx="14">
                  <c:v>131.27800000000002</c:v>
                </c:pt>
                <c:pt idx="15">
                  <c:v>131.55700000000016</c:v>
                </c:pt>
                <c:pt idx="16">
                  <c:v>131.73500000000035</c:v>
                </c:pt>
                <c:pt idx="17">
                  <c:v>131.88000000000011</c:v>
                </c:pt>
                <c:pt idx="18">
                  <c:v>132.00899999999996</c:v>
                </c:pt>
                <c:pt idx="19">
                  <c:v>132.13200000000032</c:v>
                </c:pt>
                <c:pt idx="20">
                  <c:v>132.27700000000007</c:v>
                </c:pt>
                <c:pt idx="21">
                  <c:v>132.43099999999978</c:v>
                </c:pt>
                <c:pt idx="22">
                  <c:v>132.57999999999996</c:v>
                </c:pt>
                <c:pt idx="23">
                  <c:v>132.78699999999986</c:v>
                </c:pt>
                <c:pt idx="24" formatCode="#,##0.00">
                  <c:v>132.98699999999965</c:v>
                </c:pt>
                <c:pt idx="25">
                  <c:v>133.18800000000022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37.891999999999911</c:v>
                </c:pt>
                <c:pt idx="1">
                  <c:v>40.79600000000017</c:v>
                </c:pt>
                <c:pt idx="2">
                  <c:v>44.301000000000016</c:v>
                </c:pt>
                <c:pt idx="3">
                  <c:v>41.104999999999926</c:v>
                </c:pt>
                <c:pt idx="4">
                  <c:v>40.416999999999881</c:v>
                </c:pt>
                <c:pt idx="5">
                  <c:v>43.334000000000032</c:v>
                </c:pt>
                <c:pt idx="6">
                  <c:v>46.918999999999883</c:v>
                </c:pt>
                <c:pt idx="7">
                  <c:v>46.573999999999927</c:v>
                </c:pt>
                <c:pt idx="8">
                  <c:v>47.732999999999961</c:v>
                </c:pt>
                <c:pt idx="9">
                  <c:v>50.569999999999844</c:v>
                </c:pt>
                <c:pt idx="10">
                  <c:v>46.636999999999922</c:v>
                </c:pt>
                <c:pt idx="11">
                  <c:v>47.319000000000017</c:v>
                </c:pt>
                <c:pt idx="12">
                  <c:v>45.98199999999995</c:v>
                </c:pt>
                <c:pt idx="13">
                  <c:v>45.665000000000035</c:v>
                </c:pt>
                <c:pt idx="14">
                  <c:v>45.502999999999936</c:v>
                </c:pt>
                <c:pt idx="15">
                  <c:v>45.512999999999828</c:v>
                </c:pt>
                <c:pt idx="16">
                  <c:v>45.47699999999999</c:v>
                </c:pt>
                <c:pt idx="17">
                  <c:v>45.436999999999941</c:v>
                </c:pt>
                <c:pt idx="18">
                  <c:v>45.39200000000001</c:v>
                </c:pt>
                <c:pt idx="19">
                  <c:v>45.352000000000061</c:v>
                </c:pt>
                <c:pt idx="20">
                  <c:v>45.319999999999943</c:v>
                </c:pt>
                <c:pt idx="21">
                  <c:v>45.284999999999975</c:v>
                </c:pt>
                <c:pt idx="22">
                  <c:v>45.253999999999984</c:v>
                </c:pt>
                <c:pt idx="23">
                  <c:v>45.225000000000165</c:v>
                </c:pt>
                <c:pt idx="24" formatCode="#,##0.00">
                  <c:v>45.198000000000029</c:v>
                </c:pt>
                <c:pt idx="25">
                  <c:v>45.174999999999955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53.415000000000084</c:v>
                </c:pt>
                <c:pt idx="1">
                  <c:v>59.779999999999937</c:v>
                </c:pt>
                <c:pt idx="2">
                  <c:v>63.66099999999993</c:v>
                </c:pt>
                <c:pt idx="3">
                  <c:v>59.860999999999905</c:v>
                </c:pt>
                <c:pt idx="4">
                  <c:v>62.400999999999968</c:v>
                </c:pt>
                <c:pt idx="5">
                  <c:v>64.345000000000027</c:v>
                </c:pt>
                <c:pt idx="6">
                  <c:v>64.32700000000014</c:v>
                </c:pt>
                <c:pt idx="7">
                  <c:v>62.133999999999901</c:v>
                </c:pt>
                <c:pt idx="8">
                  <c:v>66.67499999999994</c:v>
                </c:pt>
                <c:pt idx="9">
                  <c:v>72.842000000000127</c:v>
                </c:pt>
                <c:pt idx="10">
                  <c:v>67.368999999999986</c:v>
                </c:pt>
                <c:pt idx="11">
                  <c:v>64.163000000000153</c:v>
                </c:pt>
                <c:pt idx="12">
                  <c:v>65.627000000000024</c:v>
                </c:pt>
                <c:pt idx="13">
                  <c:v>67.54400000000004</c:v>
                </c:pt>
                <c:pt idx="14">
                  <c:v>69.451000000000121</c:v>
                </c:pt>
                <c:pt idx="15">
                  <c:v>70.944000000000102</c:v>
                </c:pt>
                <c:pt idx="16">
                  <c:v>72.246000000000009</c:v>
                </c:pt>
                <c:pt idx="17">
                  <c:v>73.434000000000097</c:v>
                </c:pt>
                <c:pt idx="18">
                  <c:v>74.556999999999917</c:v>
                </c:pt>
                <c:pt idx="19">
                  <c:v>75.636000000000109</c:v>
                </c:pt>
                <c:pt idx="20">
                  <c:v>76.694999999999965</c:v>
                </c:pt>
                <c:pt idx="21">
                  <c:v>77.720000000000013</c:v>
                </c:pt>
                <c:pt idx="22">
                  <c:v>78.710999999999984</c:v>
                </c:pt>
                <c:pt idx="23">
                  <c:v>79.668000000000234</c:v>
                </c:pt>
                <c:pt idx="24" formatCode="#,##0.00">
                  <c:v>80.590999999999894</c:v>
                </c:pt>
                <c:pt idx="25">
                  <c:v>81.483000000000033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5.7300000000000022</c:v>
                </c:pt>
                <c:pt idx="1">
                  <c:v>5.9970000000000034</c:v>
                </c:pt>
                <c:pt idx="2">
                  <c:v>9.8300000000000125</c:v>
                </c:pt>
                <c:pt idx="3">
                  <c:v>6.7139999999999844</c:v>
                </c:pt>
                <c:pt idx="4">
                  <c:v>7.1440000000000037</c:v>
                </c:pt>
                <c:pt idx="5">
                  <c:v>9.4520000000000053</c:v>
                </c:pt>
                <c:pt idx="6">
                  <c:v>6.9499999999999957</c:v>
                </c:pt>
                <c:pt idx="7">
                  <c:v>7.8969999999999869</c:v>
                </c:pt>
                <c:pt idx="8">
                  <c:v>7.9189999999999898</c:v>
                </c:pt>
                <c:pt idx="9">
                  <c:v>6.4750000000000103</c:v>
                </c:pt>
                <c:pt idx="10">
                  <c:v>7.2240000000000215</c:v>
                </c:pt>
                <c:pt idx="11">
                  <c:v>7.0950000000000015</c:v>
                </c:pt>
                <c:pt idx="12">
                  <c:v>7.0480000000000071</c:v>
                </c:pt>
                <c:pt idx="13">
                  <c:v>6.9960000000000004</c:v>
                </c:pt>
                <c:pt idx="14">
                  <c:v>6.9569999999999963</c:v>
                </c:pt>
                <c:pt idx="15">
                  <c:v>6.9489999999999954</c:v>
                </c:pt>
                <c:pt idx="16">
                  <c:v>6.9330000000000034</c:v>
                </c:pt>
                <c:pt idx="17">
                  <c:v>6.9169999999999856</c:v>
                </c:pt>
                <c:pt idx="18">
                  <c:v>6.9010000000000078</c:v>
                </c:pt>
                <c:pt idx="19">
                  <c:v>6.8840000000000092</c:v>
                </c:pt>
                <c:pt idx="20">
                  <c:v>6.865999999999997</c:v>
                </c:pt>
                <c:pt idx="21">
                  <c:v>6.8490000000000135</c:v>
                </c:pt>
                <c:pt idx="22">
                  <c:v>6.8309999999999915</c:v>
                </c:pt>
                <c:pt idx="23">
                  <c:v>6.8130000000000006</c:v>
                </c:pt>
                <c:pt idx="24" formatCode="#,##0.00">
                  <c:v>6.7959999999999958</c:v>
                </c:pt>
                <c:pt idx="25">
                  <c:v>6.7779999999999943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18.923999999999957</c:v>
                </c:pt>
                <c:pt idx="1">
                  <c:v>19.851000000000035</c:v>
                </c:pt>
                <c:pt idx="2">
                  <c:v>17.399000000000065</c:v>
                </c:pt>
                <c:pt idx="3">
                  <c:v>21.092000000000048</c:v>
                </c:pt>
                <c:pt idx="4">
                  <c:v>21.471999999999991</c:v>
                </c:pt>
                <c:pt idx="5">
                  <c:v>26.976999999999926</c:v>
                </c:pt>
                <c:pt idx="6">
                  <c:v>27.697000000000017</c:v>
                </c:pt>
                <c:pt idx="7">
                  <c:v>25.520000000000007</c:v>
                </c:pt>
                <c:pt idx="8">
                  <c:v>24.248000000000044</c:v>
                </c:pt>
                <c:pt idx="9">
                  <c:v>24.239000000000019</c:v>
                </c:pt>
                <c:pt idx="10">
                  <c:v>24.620999999999945</c:v>
                </c:pt>
                <c:pt idx="11">
                  <c:v>25.168999999999976</c:v>
                </c:pt>
                <c:pt idx="12">
                  <c:v>25.376000000000026</c:v>
                </c:pt>
                <c:pt idx="13">
                  <c:v>25.792000000000051</c:v>
                </c:pt>
                <c:pt idx="14">
                  <c:v>26.116000000000032</c:v>
                </c:pt>
                <c:pt idx="15">
                  <c:v>26.382999999999964</c:v>
                </c:pt>
                <c:pt idx="16">
                  <c:v>26.634000000000054</c:v>
                </c:pt>
                <c:pt idx="17">
                  <c:v>26.851999999999951</c:v>
                </c:pt>
                <c:pt idx="18">
                  <c:v>27.060000000000002</c:v>
                </c:pt>
                <c:pt idx="19">
                  <c:v>27.265999999999991</c:v>
                </c:pt>
                <c:pt idx="20">
                  <c:v>27.483000000000054</c:v>
                </c:pt>
                <c:pt idx="21">
                  <c:v>27.694999999999979</c:v>
                </c:pt>
                <c:pt idx="22">
                  <c:v>27.902000000000065</c:v>
                </c:pt>
                <c:pt idx="23">
                  <c:v>28.100999999999956</c:v>
                </c:pt>
                <c:pt idx="24" formatCode="#,##0.00">
                  <c:v>28.290000000000031</c:v>
                </c:pt>
                <c:pt idx="25">
                  <c:v>28.47000000000013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28.652999999999988</c:v>
                </c:pt>
                <c:pt idx="1">
                  <c:v>26.43000000000001</c:v>
                </c:pt>
                <c:pt idx="2">
                  <c:v>28.021000000000036</c:v>
                </c:pt>
                <c:pt idx="3">
                  <c:v>30.895999999999969</c:v>
                </c:pt>
                <c:pt idx="4">
                  <c:v>30.392999999999994</c:v>
                </c:pt>
                <c:pt idx="5">
                  <c:v>28.780000000000008</c:v>
                </c:pt>
                <c:pt idx="6">
                  <c:v>28.185000000000016</c:v>
                </c:pt>
                <c:pt idx="7">
                  <c:v>26.512999999999938</c:v>
                </c:pt>
                <c:pt idx="8">
                  <c:v>25.735999999999997</c:v>
                </c:pt>
                <c:pt idx="9">
                  <c:v>26.90700000000006</c:v>
                </c:pt>
                <c:pt idx="10">
                  <c:v>27.124000000000088</c:v>
                </c:pt>
                <c:pt idx="11">
                  <c:v>27.42899999999997</c:v>
                </c:pt>
                <c:pt idx="12">
                  <c:v>27.198000000000071</c:v>
                </c:pt>
                <c:pt idx="13">
                  <c:v>26.920999999999957</c:v>
                </c:pt>
                <c:pt idx="14">
                  <c:v>26.621999999999982</c:v>
                </c:pt>
                <c:pt idx="15">
                  <c:v>26.397000000000002</c:v>
                </c:pt>
                <c:pt idx="16">
                  <c:v>26.196999999999974</c:v>
                </c:pt>
                <c:pt idx="17">
                  <c:v>25.997000000000018</c:v>
                </c:pt>
                <c:pt idx="18">
                  <c:v>25.796000000000017</c:v>
                </c:pt>
                <c:pt idx="19">
                  <c:v>25.593999999999983</c:v>
                </c:pt>
                <c:pt idx="20">
                  <c:v>25.393999999999981</c:v>
                </c:pt>
                <c:pt idx="21">
                  <c:v>25.183000000000021</c:v>
                </c:pt>
                <c:pt idx="22">
                  <c:v>24.973999999999997</c:v>
                </c:pt>
                <c:pt idx="23">
                  <c:v>24.765000000000004</c:v>
                </c:pt>
                <c:pt idx="24" formatCode="#,##0.00">
                  <c:v>24.556000000000001</c:v>
                </c:pt>
                <c:pt idx="25">
                  <c:v>24.349000000000004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12.291000000000034</c:v>
                </c:pt>
                <c:pt idx="1">
                  <c:v>12.023000000000023</c:v>
                </c:pt>
                <c:pt idx="2">
                  <c:v>13.38199999999998</c:v>
                </c:pt>
                <c:pt idx="3">
                  <c:v>13.388000000000023</c:v>
                </c:pt>
                <c:pt idx="4">
                  <c:v>14.275999999999996</c:v>
                </c:pt>
                <c:pt idx="5">
                  <c:v>15.91800000000001</c:v>
                </c:pt>
                <c:pt idx="6">
                  <c:v>17.314999999999959</c:v>
                </c:pt>
                <c:pt idx="7">
                  <c:v>15.118999999999993</c:v>
                </c:pt>
                <c:pt idx="8">
                  <c:v>12.562999999999994</c:v>
                </c:pt>
                <c:pt idx="9">
                  <c:v>13.696</c:v>
                </c:pt>
                <c:pt idx="10">
                  <c:v>16.011999999999983</c:v>
                </c:pt>
                <c:pt idx="11">
                  <c:v>15.932999999999984</c:v>
                </c:pt>
                <c:pt idx="12">
                  <c:v>15.833000000000009</c:v>
                </c:pt>
                <c:pt idx="13">
                  <c:v>15.817999999999984</c:v>
                </c:pt>
                <c:pt idx="14">
                  <c:v>15.904999999999996</c:v>
                </c:pt>
                <c:pt idx="15">
                  <c:v>15.998000000000014</c:v>
                </c:pt>
                <c:pt idx="16">
                  <c:v>16.127000000000006</c:v>
                </c:pt>
                <c:pt idx="17">
                  <c:v>16.27400000000004</c:v>
                </c:pt>
                <c:pt idx="18">
                  <c:v>16.430000000000014</c:v>
                </c:pt>
                <c:pt idx="19">
                  <c:v>16.590999999999983</c:v>
                </c:pt>
                <c:pt idx="20">
                  <c:v>16.753000000000039</c:v>
                </c:pt>
                <c:pt idx="21">
                  <c:v>16.91699999999998</c:v>
                </c:pt>
                <c:pt idx="22">
                  <c:v>17.079999999999991</c:v>
                </c:pt>
                <c:pt idx="23">
                  <c:v>17.243000000000027</c:v>
                </c:pt>
                <c:pt idx="24" formatCode="#,##0.00">
                  <c:v>17.404000000000014</c:v>
                </c:pt>
                <c:pt idx="25">
                  <c:v>17.561999999999983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57.440999999999853</c:v>
                </c:pt>
                <c:pt idx="1">
                  <c:v>52.667000000000066</c:v>
                </c:pt>
                <c:pt idx="2">
                  <c:v>61.501999999999995</c:v>
                </c:pt>
                <c:pt idx="3">
                  <c:v>58.024999999999949</c:v>
                </c:pt>
                <c:pt idx="4">
                  <c:v>62.764999999999986</c:v>
                </c:pt>
                <c:pt idx="5">
                  <c:v>61.511999999999965</c:v>
                </c:pt>
                <c:pt idx="6">
                  <c:v>64.505999999999858</c:v>
                </c:pt>
                <c:pt idx="7">
                  <c:v>58.659999999999897</c:v>
                </c:pt>
                <c:pt idx="8">
                  <c:v>62.004000000000069</c:v>
                </c:pt>
                <c:pt idx="9">
                  <c:v>70.123999999999981</c:v>
                </c:pt>
                <c:pt idx="10">
                  <c:v>64.254000000000019</c:v>
                </c:pt>
                <c:pt idx="11">
                  <c:v>65.622000000000043</c:v>
                </c:pt>
                <c:pt idx="12">
                  <c:v>66.11799999999991</c:v>
                </c:pt>
                <c:pt idx="13">
                  <c:v>66.695000000000022</c:v>
                </c:pt>
                <c:pt idx="14">
                  <c:v>67.317999999999969</c:v>
                </c:pt>
                <c:pt idx="15">
                  <c:v>67.820000000000036</c:v>
                </c:pt>
                <c:pt idx="16">
                  <c:v>68.287999999999954</c:v>
                </c:pt>
                <c:pt idx="17">
                  <c:v>68.773000000000096</c:v>
                </c:pt>
                <c:pt idx="18">
                  <c:v>69.271999999999977</c:v>
                </c:pt>
                <c:pt idx="19">
                  <c:v>69.787000000000049</c:v>
                </c:pt>
                <c:pt idx="20">
                  <c:v>70.326000000000079</c:v>
                </c:pt>
                <c:pt idx="21">
                  <c:v>70.853000000000151</c:v>
                </c:pt>
                <c:pt idx="22">
                  <c:v>71.380999999999958</c:v>
                </c:pt>
                <c:pt idx="23">
                  <c:v>71.910000000000053</c:v>
                </c:pt>
                <c:pt idx="24" formatCode="#,##0.00">
                  <c:v>72.438000000000045</c:v>
                </c:pt>
                <c:pt idx="25">
                  <c:v>72.967000000000098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53.364999999999988</c:v>
                </c:pt>
                <c:pt idx="1">
                  <c:v>59.697999999999901</c:v>
                </c:pt>
                <c:pt idx="2">
                  <c:v>65.709999999999837</c:v>
                </c:pt>
                <c:pt idx="3">
                  <c:v>60.602000000000004</c:v>
                </c:pt>
                <c:pt idx="4">
                  <c:v>66.17600000000003</c:v>
                </c:pt>
                <c:pt idx="5">
                  <c:v>62.630999999999929</c:v>
                </c:pt>
                <c:pt idx="6">
                  <c:v>74.043999999999798</c:v>
                </c:pt>
                <c:pt idx="7">
                  <c:v>70.526999999999916</c:v>
                </c:pt>
                <c:pt idx="8">
                  <c:v>70.353000000000137</c:v>
                </c:pt>
                <c:pt idx="9">
                  <c:v>70.592000000000112</c:v>
                </c:pt>
                <c:pt idx="10">
                  <c:v>62.427999999999976</c:v>
                </c:pt>
                <c:pt idx="11">
                  <c:v>63.118999999999915</c:v>
                </c:pt>
                <c:pt idx="12">
                  <c:v>64.115999999999943</c:v>
                </c:pt>
                <c:pt idx="13">
                  <c:v>64.439999999999941</c:v>
                </c:pt>
                <c:pt idx="14">
                  <c:v>65.073000000000036</c:v>
                </c:pt>
                <c:pt idx="15">
                  <c:v>65.627000000000081</c:v>
                </c:pt>
                <c:pt idx="16">
                  <c:v>66.22800000000008</c:v>
                </c:pt>
                <c:pt idx="17">
                  <c:v>66.825000000000031</c:v>
                </c:pt>
                <c:pt idx="18">
                  <c:v>67.421000000000021</c:v>
                </c:pt>
                <c:pt idx="19">
                  <c:v>68.018999999999949</c:v>
                </c:pt>
                <c:pt idx="20">
                  <c:v>68.63099999999983</c:v>
                </c:pt>
                <c:pt idx="21">
                  <c:v>69.231000000000108</c:v>
                </c:pt>
                <c:pt idx="22">
                  <c:v>69.835000000000065</c:v>
                </c:pt>
                <c:pt idx="23">
                  <c:v>70.440999999999846</c:v>
                </c:pt>
                <c:pt idx="24" formatCode="#,##0.00">
                  <c:v>71.050999999999931</c:v>
                </c:pt>
                <c:pt idx="25">
                  <c:v>71.665000000000035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21.210999999999956</c:v>
                </c:pt>
                <c:pt idx="1">
                  <c:v>25.516999999999978</c:v>
                </c:pt>
                <c:pt idx="2">
                  <c:v>27.662999999999961</c:v>
                </c:pt>
                <c:pt idx="3">
                  <c:v>26.591000000000037</c:v>
                </c:pt>
                <c:pt idx="4">
                  <c:v>26.635000000000005</c:v>
                </c:pt>
                <c:pt idx="5">
                  <c:v>29.802000000000081</c:v>
                </c:pt>
                <c:pt idx="6">
                  <c:v>25.190000000000069</c:v>
                </c:pt>
                <c:pt idx="7">
                  <c:v>30.435000000000002</c:v>
                </c:pt>
                <c:pt idx="8">
                  <c:v>28.432999999999979</c:v>
                </c:pt>
                <c:pt idx="9">
                  <c:v>25.946999999999967</c:v>
                </c:pt>
                <c:pt idx="10">
                  <c:v>25.744000000000032</c:v>
                </c:pt>
                <c:pt idx="11">
                  <c:v>26.373000000000005</c:v>
                </c:pt>
                <c:pt idx="12">
                  <c:v>26.501000000000069</c:v>
                </c:pt>
                <c:pt idx="13">
                  <c:v>26.865999999999925</c:v>
                </c:pt>
                <c:pt idx="14">
                  <c:v>27.237000000000037</c:v>
                </c:pt>
                <c:pt idx="15">
                  <c:v>27.413999999999938</c:v>
                </c:pt>
                <c:pt idx="16">
                  <c:v>27.674000000000017</c:v>
                </c:pt>
                <c:pt idx="17">
                  <c:v>27.912000000000056</c:v>
                </c:pt>
                <c:pt idx="18">
                  <c:v>28.127999999999968</c:v>
                </c:pt>
                <c:pt idx="19">
                  <c:v>28.331999999999979</c:v>
                </c:pt>
                <c:pt idx="20">
                  <c:v>28.555999999999969</c:v>
                </c:pt>
                <c:pt idx="21">
                  <c:v>28.791999999999927</c:v>
                </c:pt>
                <c:pt idx="22">
                  <c:v>29.034999999999961</c:v>
                </c:pt>
                <c:pt idx="23">
                  <c:v>29.280000000000054</c:v>
                </c:pt>
                <c:pt idx="24" formatCode="#,##0.00">
                  <c:v>29.522999999999957</c:v>
                </c:pt>
                <c:pt idx="25">
                  <c:v>29.766999999999939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23.784999999999982</c:v>
                </c:pt>
                <c:pt idx="1">
                  <c:v>21.366999999999976</c:v>
                </c:pt>
                <c:pt idx="2">
                  <c:v>25.768999999999998</c:v>
                </c:pt>
                <c:pt idx="3">
                  <c:v>24.458000000000034</c:v>
                </c:pt>
                <c:pt idx="4">
                  <c:v>26.70300000000001</c:v>
                </c:pt>
                <c:pt idx="5">
                  <c:v>30.292000000000012</c:v>
                </c:pt>
                <c:pt idx="6">
                  <c:v>25.908999999999939</c:v>
                </c:pt>
                <c:pt idx="7">
                  <c:v>27.257000000000044</c:v>
                </c:pt>
                <c:pt idx="8">
                  <c:v>24.160999999999969</c:v>
                </c:pt>
                <c:pt idx="9">
                  <c:v>29.364000000000072</c:v>
                </c:pt>
                <c:pt idx="10">
                  <c:v>28.401000000000007</c:v>
                </c:pt>
                <c:pt idx="11">
                  <c:v>27.717000000000052</c:v>
                </c:pt>
                <c:pt idx="12">
                  <c:v>27.289999999999988</c:v>
                </c:pt>
                <c:pt idx="13">
                  <c:v>27.262000000000032</c:v>
                </c:pt>
                <c:pt idx="14">
                  <c:v>27.26200000000005</c:v>
                </c:pt>
                <c:pt idx="15">
                  <c:v>27.216000000000044</c:v>
                </c:pt>
                <c:pt idx="16">
                  <c:v>27.160000000000011</c:v>
                </c:pt>
                <c:pt idx="17">
                  <c:v>27.107000000000003</c:v>
                </c:pt>
                <c:pt idx="18">
                  <c:v>27.061000000000035</c:v>
                </c:pt>
                <c:pt idx="19">
                  <c:v>27.022000000000027</c:v>
                </c:pt>
                <c:pt idx="20">
                  <c:v>26.995999999999992</c:v>
                </c:pt>
                <c:pt idx="21">
                  <c:v>26.975999999999974</c:v>
                </c:pt>
                <c:pt idx="22">
                  <c:v>26.962000000000032</c:v>
                </c:pt>
                <c:pt idx="23">
                  <c:v>26.950999999999997</c:v>
                </c:pt>
                <c:pt idx="24" formatCode="#,##0.00">
                  <c:v>26.944000000000027</c:v>
                </c:pt>
                <c:pt idx="25">
                  <c:v>26.942000000000004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40.394999999999968</c:v>
                </c:pt>
                <c:pt idx="1">
                  <c:v>36.152000000000022</c:v>
                </c:pt>
                <c:pt idx="2">
                  <c:v>36.280000000000108</c:v>
                </c:pt>
                <c:pt idx="3">
                  <c:v>35.215000000000032</c:v>
                </c:pt>
                <c:pt idx="4">
                  <c:v>33.984000000000009</c:v>
                </c:pt>
                <c:pt idx="5">
                  <c:v>33.664999999999992</c:v>
                </c:pt>
                <c:pt idx="6">
                  <c:v>34.361999999999988</c:v>
                </c:pt>
                <c:pt idx="7">
                  <c:v>35.072999999999979</c:v>
                </c:pt>
                <c:pt idx="8">
                  <c:v>35.580000000000013</c:v>
                </c:pt>
                <c:pt idx="9">
                  <c:v>35.198000000000036</c:v>
                </c:pt>
                <c:pt idx="10">
                  <c:v>35.802999999999976</c:v>
                </c:pt>
                <c:pt idx="11">
                  <c:v>36.20599999999996</c:v>
                </c:pt>
                <c:pt idx="12">
                  <c:v>36.647000000000006</c:v>
                </c:pt>
                <c:pt idx="13">
                  <c:v>36.778000000000063</c:v>
                </c:pt>
                <c:pt idx="14">
                  <c:v>36.993999999999922</c:v>
                </c:pt>
                <c:pt idx="15">
                  <c:v>36.966999999999985</c:v>
                </c:pt>
                <c:pt idx="16">
                  <c:v>36.922000000000033</c:v>
                </c:pt>
                <c:pt idx="17">
                  <c:v>36.877999999999936</c:v>
                </c:pt>
                <c:pt idx="18">
                  <c:v>36.832000000000079</c:v>
                </c:pt>
                <c:pt idx="19">
                  <c:v>36.784999999999862</c:v>
                </c:pt>
                <c:pt idx="20">
                  <c:v>36.738000000000092</c:v>
                </c:pt>
                <c:pt idx="21">
                  <c:v>36.66999999999998</c:v>
                </c:pt>
                <c:pt idx="22">
                  <c:v>36.601000000000006</c:v>
                </c:pt>
                <c:pt idx="23">
                  <c:v>36.533000000000058</c:v>
                </c:pt>
                <c:pt idx="24" formatCode="#,##0.00">
                  <c:v>36.465999999999973</c:v>
                </c:pt>
                <c:pt idx="25">
                  <c:v>36.400000000000048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68.847000000000165</c:v>
                </c:pt>
                <c:pt idx="1">
                  <c:v>67.206999999999908</c:v>
                </c:pt>
                <c:pt idx="2">
                  <c:v>68.377000000000052</c:v>
                </c:pt>
                <c:pt idx="3">
                  <c:v>72.701000000000064</c:v>
                </c:pt>
                <c:pt idx="4">
                  <c:v>73.384000000000015</c:v>
                </c:pt>
                <c:pt idx="5">
                  <c:v>78.15699999999984</c:v>
                </c:pt>
                <c:pt idx="6">
                  <c:v>78.580999999999889</c:v>
                </c:pt>
                <c:pt idx="7">
                  <c:v>75.841000000000037</c:v>
                </c:pt>
                <c:pt idx="8">
                  <c:v>79.117000000000232</c:v>
                </c:pt>
                <c:pt idx="9">
                  <c:v>79.137999999999707</c:v>
                </c:pt>
                <c:pt idx="10">
                  <c:v>77.34100000000015</c:v>
                </c:pt>
                <c:pt idx="11">
                  <c:v>77.007999999999981</c:v>
                </c:pt>
                <c:pt idx="12">
                  <c:v>76.746000000000123</c:v>
                </c:pt>
                <c:pt idx="13">
                  <c:v>76.790000000000134</c:v>
                </c:pt>
                <c:pt idx="14">
                  <c:v>76.933999999999983</c:v>
                </c:pt>
                <c:pt idx="15">
                  <c:v>77.160999999999888</c:v>
                </c:pt>
                <c:pt idx="16">
                  <c:v>77.287999999999869</c:v>
                </c:pt>
                <c:pt idx="17">
                  <c:v>77.417000000000044</c:v>
                </c:pt>
                <c:pt idx="18">
                  <c:v>77.55100000000003</c:v>
                </c:pt>
                <c:pt idx="19">
                  <c:v>77.699999999999974</c:v>
                </c:pt>
                <c:pt idx="20">
                  <c:v>77.899999999999963</c:v>
                </c:pt>
                <c:pt idx="21">
                  <c:v>78.098999999999904</c:v>
                </c:pt>
                <c:pt idx="22">
                  <c:v>78.291999999999931</c:v>
                </c:pt>
                <c:pt idx="23">
                  <c:v>78.487000000000137</c:v>
                </c:pt>
                <c:pt idx="24" formatCode="#,##0.00">
                  <c:v>78.681999999999817</c:v>
                </c:pt>
                <c:pt idx="25">
                  <c:v>78.876999999999938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112.97299999999998</c:v>
                </c:pt>
                <c:pt idx="1">
                  <c:v>108.34600000000006</c:v>
                </c:pt>
                <c:pt idx="2">
                  <c:v>110.20100000000018</c:v>
                </c:pt>
                <c:pt idx="3">
                  <c:v>108.89100000000013</c:v>
                </c:pt>
                <c:pt idx="4">
                  <c:v>104.28899999999996</c:v>
                </c:pt>
                <c:pt idx="5">
                  <c:v>112.62200000000004</c:v>
                </c:pt>
                <c:pt idx="6">
                  <c:v>114.10000000000002</c:v>
                </c:pt>
                <c:pt idx="7">
                  <c:v>116.14200000000019</c:v>
                </c:pt>
                <c:pt idx="8">
                  <c:v>110.63100000000021</c:v>
                </c:pt>
                <c:pt idx="9">
                  <c:v>117.70800000000013</c:v>
                </c:pt>
                <c:pt idx="10">
                  <c:v>117.07800000000029</c:v>
                </c:pt>
                <c:pt idx="11">
                  <c:v>118.39199999999988</c:v>
                </c:pt>
                <c:pt idx="12">
                  <c:v>119.23899999999982</c:v>
                </c:pt>
                <c:pt idx="13">
                  <c:v>119.84000000000009</c:v>
                </c:pt>
                <c:pt idx="14">
                  <c:v>120.68699999999984</c:v>
                </c:pt>
                <c:pt idx="15">
                  <c:v>121.17100000000009</c:v>
                </c:pt>
                <c:pt idx="16">
                  <c:v>121.44600000000001</c:v>
                </c:pt>
                <c:pt idx="17">
                  <c:v>121.65200000000006</c:v>
                </c:pt>
                <c:pt idx="18">
                  <c:v>121.82999999999987</c:v>
                </c:pt>
                <c:pt idx="19">
                  <c:v>121.99400000000004</c:v>
                </c:pt>
                <c:pt idx="20">
                  <c:v>122.14499999999975</c:v>
                </c:pt>
                <c:pt idx="21">
                  <c:v>122.28100000000012</c:v>
                </c:pt>
                <c:pt idx="22">
                  <c:v>122.40499999999996</c:v>
                </c:pt>
                <c:pt idx="23">
                  <c:v>122.52699999999996</c:v>
                </c:pt>
                <c:pt idx="24" formatCode="#,##0.00">
                  <c:v>122.65300000000005</c:v>
                </c:pt>
                <c:pt idx="25">
                  <c:v>122.782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16.195000000000007</c:v>
                </c:pt>
                <c:pt idx="1">
                  <c:v>16.370999999999988</c:v>
                </c:pt>
                <c:pt idx="2">
                  <c:v>18.626000000000026</c:v>
                </c:pt>
                <c:pt idx="3">
                  <c:v>15.547000000000006</c:v>
                </c:pt>
                <c:pt idx="4">
                  <c:v>20.527000000000019</c:v>
                </c:pt>
                <c:pt idx="5">
                  <c:v>15.410000000000013</c:v>
                </c:pt>
                <c:pt idx="6">
                  <c:v>17.628000000000007</c:v>
                </c:pt>
                <c:pt idx="7">
                  <c:v>20.391000000000027</c:v>
                </c:pt>
                <c:pt idx="8">
                  <c:v>18.221000000000004</c:v>
                </c:pt>
                <c:pt idx="9">
                  <c:v>20.347000000000023</c:v>
                </c:pt>
                <c:pt idx="10">
                  <c:v>18.069000000000024</c:v>
                </c:pt>
                <c:pt idx="11">
                  <c:v>18.03799999999999</c:v>
                </c:pt>
                <c:pt idx="12">
                  <c:v>18.032000000000014</c:v>
                </c:pt>
                <c:pt idx="13">
                  <c:v>18.194999999999968</c:v>
                </c:pt>
                <c:pt idx="14">
                  <c:v>18.454999999999988</c:v>
                </c:pt>
                <c:pt idx="15">
                  <c:v>18.583000000000009</c:v>
                </c:pt>
                <c:pt idx="16">
                  <c:v>18.690999999999995</c:v>
                </c:pt>
                <c:pt idx="17">
                  <c:v>18.779000000000011</c:v>
                </c:pt>
                <c:pt idx="18">
                  <c:v>18.855000000000032</c:v>
                </c:pt>
                <c:pt idx="19">
                  <c:v>18.924999999999983</c:v>
                </c:pt>
                <c:pt idx="20">
                  <c:v>19.003999999999984</c:v>
                </c:pt>
                <c:pt idx="21">
                  <c:v>19.080000000000002</c:v>
                </c:pt>
                <c:pt idx="22">
                  <c:v>19.152999999999992</c:v>
                </c:pt>
                <c:pt idx="23">
                  <c:v>19.224000000000007</c:v>
                </c:pt>
                <c:pt idx="24">
                  <c:v>19.295000000000023</c:v>
                </c:pt>
                <c:pt idx="25">
                  <c:v>19.366999999999987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47.505999999999965</c:v>
                </c:pt>
                <c:pt idx="1">
                  <c:v>46.557000000000073</c:v>
                </c:pt>
                <c:pt idx="2">
                  <c:v>46.47699999999999</c:v>
                </c:pt>
                <c:pt idx="3">
                  <c:v>43.520000000000032</c:v>
                </c:pt>
                <c:pt idx="4">
                  <c:v>44.816000000000052</c:v>
                </c:pt>
                <c:pt idx="5">
                  <c:v>44.672000000000025</c:v>
                </c:pt>
                <c:pt idx="6">
                  <c:v>49.496000000000009</c:v>
                </c:pt>
                <c:pt idx="7">
                  <c:v>49.30199999999995</c:v>
                </c:pt>
                <c:pt idx="8">
                  <c:v>47.998999999999867</c:v>
                </c:pt>
                <c:pt idx="9">
                  <c:v>51.958000000000013</c:v>
                </c:pt>
                <c:pt idx="10">
                  <c:v>51.746000000000016</c:v>
                </c:pt>
                <c:pt idx="11">
                  <c:v>51.724000000000004</c:v>
                </c:pt>
                <c:pt idx="12">
                  <c:v>51.097999999999999</c:v>
                </c:pt>
                <c:pt idx="13">
                  <c:v>50.458000000000098</c:v>
                </c:pt>
                <c:pt idx="14">
                  <c:v>49.983999999999945</c:v>
                </c:pt>
                <c:pt idx="15">
                  <c:v>49.309999999999931</c:v>
                </c:pt>
                <c:pt idx="16">
                  <c:v>48.595999999999989</c:v>
                </c:pt>
                <c:pt idx="17">
                  <c:v>47.895000000000074</c:v>
                </c:pt>
                <c:pt idx="18">
                  <c:v>47.226999999999983</c:v>
                </c:pt>
                <c:pt idx="19">
                  <c:v>46.587000000000032</c:v>
                </c:pt>
                <c:pt idx="20">
                  <c:v>46.007999999999925</c:v>
                </c:pt>
                <c:pt idx="21">
                  <c:v>45.421000000000127</c:v>
                </c:pt>
                <c:pt idx="22">
                  <c:v>44.850000000000065</c:v>
                </c:pt>
                <c:pt idx="23">
                  <c:v>44.298999999999936</c:v>
                </c:pt>
                <c:pt idx="24">
                  <c:v>43.764999999999901</c:v>
                </c:pt>
                <c:pt idx="25">
                  <c:v>43.253000000000071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60.526000000000082</c:v>
                </c:pt>
                <c:pt idx="1">
                  <c:v>50.436000000000121</c:v>
                </c:pt>
                <c:pt idx="2">
                  <c:v>50.482000000000163</c:v>
                </c:pt>
                <c:pt idx="3">
                  <c:v>52.901000000000089</c:v>
                </c:pt>
                <c:pt idx="4">
                  <c:v>53.227000000000018</c:v>
                </c:pt>
                <c:pt idx="5">
                  <c:v>54.11400000000004</c:v>
                </c:pt>
                <c:pt idx="6">
                  <c:v>63.532000000000103</c:v>
                </c:pt>
                <c:pt idx="7">
                  <c:v>66.88500000000009</c:v>
                </c:pt>
                <c:pt idx="8">
                  <c:v>57.896000000000065</c:v>
                </c:pt>
                <c:pt idx="9">
                  <c:v>60.054000000000045</c:v>
                </c:pt>
                <c:pt idx="10">
                  <c:v>61.279999999999923</c:v>
                </c:pt>
                <c:pt idx="11">
                  <c:v>60.860999999999912</c:v>
                </c:pt>
                <c:pt idx="12">
                  <c:v>61.417999999999957</c:v>
                </c:pt>
                <c:pt idx="13">
                  <c:v>62.684999999999874</c:v>
                </c:pt>
                <c:pt idx="14">
                  <c:v>63.645000000000032</c:v>
                </c:pt>
                <c:pt idx="15">
                  <c:v>64.054000000000158</c:v>
                </c:pt>
                <c:pt idx="16">
                  <c:v>64.415000000000006</c:v>
                </c:pt>
                <c:pt idx="17">
                  <c:v>64.679999999999865</c:v>
                </c:pt>
                <c:pt idx="18">
                  <c:v>64.995000000000175</c:v>
                </c:pt>
                <c:pt idx="19">
                  <c:v>65.287000000000091</c:v>
                </c:pt>
                <c:pt idx="20">
                  <c:v>65.632999999999996</c:v>
                </c:pt>
                <c:pt idx="21">
                  <c:v>65.987000000000151</c:v>
                </c:pt>
                <c:pt idx="22">
                  <c:v>66.351999999999947</c:v>
                </c:pt>
                <c:pt idx="23">
                  <c:v>66.72500000000008</c:v>
                </c:pt>
                <c:pt idx="24" formatCode="#,##0.00">
                  <c:v>67.101999999999833</c:v>
                </c:pt>
                <c:pt idx="25">
                  <c:v>67.48399999999981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207.35099999999957</c:v>
                </c:pt>
                <c:pt idx="1">
                  <c:v>216.63700000000014</c:v>
                </c:pt>
                <c:pt idx="2">
                  <c:v>230.14899999999977</c:v>
                </c:pt>
                <c:pt idx="3">
                  <c:v>224.79299999999972</c:v>
                </c:pt>
                <c:pt idx="4">
                  <c:v>228.44499999999988</c:v>
                </c:pt>
                <c:pt idx="5">
                  <c:v>232.62899999999991</c:v>
                </c:pt>
                <c:pt idx="6">
                  <c:v>238.85100000000017</c:v>
                </c:pt>
                <c:pt idx="7">
                  <c:v>233.43700000000013</c:v>
                </c:pt>
                <c:pt idx="8">
                  <c:v>238.85099999999994</c:v>
                </c:pt>
                <c:pt idx="9">
                  <c:v>251.05100000000019</c:v>
                </c:pt>
                <c:pt idx="10">
                  <c:v>244.76599999999968</c:v>
                </c:pt>
                <c:pt idx="11">
                  <c:v>242.44200000000043</c:v>
                </c:pt>
                <c:pt idx="12">
                  <c:v>242.60399999999981</c:v>
                </c:pt>
                <c:pt idx="13">
                  <c:v>244.28500000000008</c:v>
                </c:pt>
                <c:pt idx="14">
                  <c:v>246.23200000000008</c:v>
                </c:pt>
                <c:pt idx="15">
                  <c:v>248.0140000000001</c:v>
                </c:pt>
                <c:pt idx="16">
                  <c:v>249.45800000000034</c:v>
                </c:pt>
                <c:pt idx="17">
                  <c:v>250.75100000000015</c:v>
                </c:pt>
                <c:pt idx="18">
                  <c:v>251.95799999999986</c:v>
                </c:pt>
                <c:pt idx="19">
                  <c:v>253.12000000000049</c:v>
                </c:pt>
                <c:pt idx="20">
                  <c:v>254.29199999999997</c:v>
                </c:pt>
                <c:pt idx="21">
                  <c:v>255.43599999999975</c:v>
                </c:pt>
                <c:pt idx="22">
                  <c:v>256.54499999999996</c:v>
                </c:pt>
                <c:pt idx="23">
                  <c:v>257.68000000000029</c:v>
                </c:pt>
                <c:pt idx="24">
                  <c:v>258.77599999999961</c:v>
                </c:pt>
                <c:pt idx="25">
                  <c:v>259.84600000000023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221.39999999999975</c:v>
                </c:pt>
                <c:pt idx="1">
                  <c:v>223.54999999999995</c:v>
                </c:pt>
                <c:pt idx="2">
                  <c:v>249.27599999999987</c:v>
                </c:pt>
                <c:pt idx="3">
                  <c:v>241.76600000000002</c:v>
                </c:pt>
                <c:pt idx="4">
                  <c:v>255.56399999999999</c:v>
                </c:pt>
                <c:pt idx="5">
                  <c:v>265.36399999999998</c:v>
                </c:pt>
                <c:pt idx="6">
                  <c:v>269.79599999999965</c:v>
                </c:pt>
                <c:pt idx="7">
                  <c:v>261.92799999999983</c:v>
                </c:pt>
                <c:pt idx="8">
                  <c:v>255.41700000000017</c:v>
                </c:pt>
                <c:pt idx="9">
                  <c:v>267.34400000000022</c:v>
                </c:pt>
                <c:pt idx="10">
                  <c:v>255.80800000000008</c:v>
                </c:pt>
                <c:pt idx="11">
                  <c:v>258.45699999999994</c:v>
                </c:pt>
                <c:pt idx="12">
                  <c:v>259.48</c:v>
                </c:pt>
                <c:pt idx="13">
                  <c:v>260.78999999999991</c:v>
                </c:pt>
                <c:pt idx="14">
                  <c:v>262.49000000000012</c:v>
                </c:pt>
                <c:pt idx="15">
                  <c:v>263.80400000000009</c:v>
                </c:pt>
                <c:pt idx="16">
                  <c:v>265.24100000000004</c:v>
                </c:pt>
                <c:pt idx="17">
                  <c:v>266.65700000000021</c:v>
                </c:pt>
                <c:pt idx="18">
                  <c:v>268.06900000000002</c:v>
                </c:pt>
                <c:pt idx="19">
                  <c:v>269.495</c:v>
                </c:pt>
                <c:pt idx="20">
                  <c:v>271.00499999999994</c:v>
                </c:pt>
                <c:pt idx="21">
                  <c:v>272.49600000000015</c:v>
                </c:pt>
                <c:pt idx="22">
                  <c:v>274.00000000000006</c:v>
                </c:pt>
                <c:pt idx="23">
                  <c:v>275.50399999999996</c:v>
                </c:pt>
                <c:pt idx="24">
                  <c:v>277.00200000000001</c:v>
                </c:pt>
                <c:pt idx="25">
                  <c:v>278.50000000000017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222.21500000000012</c:v>
                </c:pt>
                <c:pt idx="1">
                  <c:v>211.70499999999998</c:v>
                </c:pt>
                <c:pt idx="2">
                  <c:v>214.85800000000035</c:v>
                </c:pt>
                <c:pt idx="3">
                  <c:v>216.80700000000024</c:v>
                </c:pt>
                <c:pt idx="4">
                  <c:v>211.65699999999998</c:v>
                </c:pt>
                <c:pt idx="5">
                  <c:v>224.44399999999987</c:v>
                </c:pt>
                <c:pt idx="6">
                  <c:v>227.04299999999989</c:v>
                </c:pt>
                <c:pt idx="7">
                  <c:v>227.05600000000021</c:v>
                </c:pt>
                <c:pt idx="8">
                  <c:v>225.32800000000046</c:v>
                </c:pt>
                <c:pt idx="9">
                  <c:v>232.04399999999987</c:v>
                </c:pt>
                <c:pt idx="10">
                  <c:v>230.22200000000041</c:v>
                </c:pt>
                <c:pt idx="11">
                  <c:v>231.60599999999982</c:v>
                </c:pt>
                <c:pt idx="12">
                  <c:v>232.63199999999995</c:v>
                </c:pt>
                <c:pt idx="13">
                  <c:v>233.4080000000003</c:v>
                </c:pt>
                <c:pt idx="14">
                  <c:v>234.61499999999975</c:v>
                </c:pt>
                <c:pt idx="15">
                  <c:v>235.29899999999998</c:v>
                </c:pt>
                <c:pt idx="16">
                  <c:v>235.65599999999989</c:v>
                </c:pt>
                <c:pt idx="17">
                  <c:v>235.94700000000006</c:v>
                </c:pt>
                <c:pt idx="18">
                  <c:v>236.21299999999997</c:v>
                </c:pt>
                <c:pt idx="19">
                  <c:v>236.47899999999987</c:v>
                </c:pt>
                <c:pt idx="20">
                  <c:v>236.78299999999982</c:v>
                </c:pt>
                <c:pt idx="21">
                  <c:v>237.05</c:v>
                </c:pt>
                <c:pt idx="22">
                  <c:v>237.29799999999989</c:v>
                </c:pt>
                <c:pt idx="23">
                  <c:v>237.54700000000014</c:v>
                </c:pt>
                <c:pt idx="24">
                  <c:v>237.80099999999985</c:v>
                </c:pt>
                <c:pt idx="25">
                  <c:v>238.05899999999997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26.827055590683123</c:v>
                </c:pt>
                <c:pt idx="1">
                  <c:v>26.71126627380961</c:v>
                </c:pt>
                <c:pt idx="2">
                  <c:v>26.261074076484615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31.71808905457949</c:v>
                </c:pt>
                <c:pt idx="1">
                  <c:v>29.679855109288766</c:v>
                </c:pt>
                <c:pt idx="2">
                  <c:v>30.722254274364637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27.805381810184386</c:v>
                </c:pt>
                <c:pt idx="1">
                  <c:v>28.398718631474239</c:v>
                </c:pt>
                <c:pt idx="2">
                  <c:v>28.664469961136639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6.4680690338535598</c:v>
                </c:pt>
                <c:pt idx="1">
                  <c:v>7.109947777619201</c:v>
                </c:pt>
                <c:pt idx="2">
                  <c:v>7.444382791566305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5.3394977248088509</c:v>
                </c:pt>
                <c:pt idx="1">
                  <c:v>6.0037754193975816</c:v>
                </c:pt>
                <c:pt idx="2">
                  <c:v>4.7713811997454041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1.8419067858905895</c:v>
                </c:pt>
                <c:pt idx="1">
                  <c:v>2.0964367884106019</c:v>
                </c:pt>
                <c:pt idx="2">
                  <c:v>2.1364376967024024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5.7780000000005316</c:v>
                </c:pt>
                <c:pt idx="1">
                  <c:v>-9.5559999999998979</c:v>
                </c:pt>
                <c:pt idx="2">
                  <c:v>12.136999999999773</c:v>
                </c:pt>
                <c:pt idx="3">
                  <c:v>7.1659999999998831</c:v>
                </c:pt>
                <c:pt idx="4">
                  <c:v>7.073999999999991</c:v>
                </c:pt>
                <c:pt idx="5">
                  <c:v>2.6590000000000114</c:v>
                </c:pt>
                <c:pt idx="7">
                  <c:v>25.258000000000379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7.8369999999995628</c:v>
                </c:pt>
                <c:pt idx="1">
                  <c:v>22.692000000000093</c:v>
                </c:pt>
                <c:pt idx="2">
                  <c:v>15.080000000000553</c:v>
                </c:pt>
                <c:pt idx="3">
                  <c:v>6.2039999999998869</c:v>
                </c:pt>
                <c:pt idx="4">
                  <c:v>-8.4929999999999453</c:v>
                </c:pt>
                <c:pt idx="5">
                  <c:v>1.2979999999999627</c:v>
                </c:pt>
                <c:pt idx="7">
                  <c:v>44.618000000000109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0.33704770528932837</c:v>
                </c:pt>
                <c:pt idx="2">
                  <c:v>2.6011422996696787E-2</c:v>
                </c:pt>
                <c:pt idx="3">
                  <c:v>-1.7734667427504069</c:v>
                </c:pt>
                <c:pt idx="4">
                  <c:v>-0.13766721055561426</c:v>
                </c:pt>
                <c:pt idx="6">
                  <c:v>0.15229573423451992</c:v>
                </c:pt>
                <c:pt idx="7">
                  <c:v>1.2778459846407797</c:v>
                </c:pt>
                <c:pt idx="8">
                  <c:v>0.50757304767099498</c:v>
                </c:pt>
                <c:pt idx="10">
                  <c:v>2.3899699434766219</c:v>
                </c:pt>
                <c:pt idx="11">
                  <c:v>-0.83184928735174912</c:v>
                </c:pt>
                <c:pt idx="12">
                  <c:v>-2.281405711088702E-2</c:v>
                </c:pt>
                <c:pt idx="14">
                  <c:v>-1.0773715395408057</c:v>
                </c:pt>
                <c:pt idx="15">
                  <c:v>0.23973390896019353</c:v>
                </c:pt>
                <c:pt idx="16">
                  <c:v>0.88885817483204121</c:v>
                </c:pt>
                <c:pt idx="17">
                  <c:v>0.70896237038367005</c:v>
                </c:pt>
                <c:pt idx="19">
                  <c:v>0.42614524001485243</c:v>
                </c:pt>
                <c:pt idx="20">
                  <c:v>-0.34432028533213366</c:v>
                </c:pt>
                <c:pt idx="21">
                  <c:v>-0.15612140745024927</c:v>
                </c:pt>
                <c:pt idx="22">
                  <c:v>1.238113626559767</c:v>
                </c:pt>
                <c:pt idx="23">
                  <c:v>0.1110274482865492</c:v>
                </c:pt>
                <c:pt idx="25">
                  <c:v>-1.457849328927574</c:v>
                </c:pt>
                <c:pt idx="26">
                  <c:v>-1.3347890939425122</c:v>
                </c:pt>
                <c:pt idx="27">
                  <c:v>-1.3601230847624879</c:v>
                </c:pt>
                <c:pt idx="29">
                  <c:v>-3.8589453281256958E-2</c:v>
                </c:pt>
                <c:pt idx="30">
                  <c:v>0.49042669715027021</c:v>
                </c:pt>
                <c:pt idx="31">
                  <c:v>1.9882215294963146</c:v>
                </c:pt>
                <c:pt idx="32">
                  <c:v>0.31549224531257636</c:v>
                </c:pt>
                <c:pt idx="33">
                  <c:v>-0.46167565267958288</c:v>
                </c:pt>
                <c:pt idx="34">
                  <c:v>0.26310937130042955</c:v>
                </c:pt>
                <c:pt idx="36">
                  <c:v>1.3929396044847664</c:v>
                </c:pt>
                <c:pt idx="37">
                  <c:v>0.69295598014926796</c:v>
                </c:pt>
                <c:pt idx="38">
                  <c:v>0.59774152770164513</c:v>
                </c:pt>
                <c:pt idx="39">
                  <c:v>0.92850545011986529</c:v>
                </c:pt>
                <c:pt idx="40">
                  <c:v>0.96913173436221633</c:v>
                </c:pt>
                <c:pt idx="42">
                  <c:v>2.5058653848348378</c:v>
                </c:pt>
                <c:pt idx="43">
                  <c:v>4.6164220152045132E-2</c:v>
                </c:pt>
                <c:pt idx="44">
                  <c:v>0.86329956537303243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0.59663902141595671</c:v>
                </c:pt>
                <c:pt idx="2">
                  <c:v>-1.3904709885894873</c:v>
                </c:pt>
                <c:pt idx="3">
                  <c:v>-4.3690617200750186</c:v>
                </c:pt>
                <c:pt idx="4">
                  <c:v>-1.7198891895277235</c:v>
                </c:pt>
                <c:pt idx="6">
                  <c:v>-1.4218778633148577</c:v>
                </c:pt>
                <c:pt idx="7">
                  <c:v>-2.0243020032725711</c:v>
                </c:pt>
                <c:pt idx="8">
                  <c:v>-1.6042793258643662</c:v>
                </c:pt>
                <c:pt idx="10">
                  <c:v>1.9940969376462725</c:v>
                </c:pt>
                <c:pt idx="11">
                  <c:v>-0.8148284169872122</c:v>
                </c:pt>
                <c:pt idx="12">
                  <c:v>-0.26117777733790648</c:v>
                </c:pt>
                <c:pt idx="14">
                  <c:v>1.5677388581945007</c:v>
                </c:pt>
                <c:pt idx="15">
                  <c:v>-0.71801269955649172</c:v>
                </c:pt>
                <c:pt idx="16">
                  <c:v>-0.16014826279791006</c:v>
                </c:pt>
                <c:pt idx="17">
                  <c:v>-0.28260706873374231</c:v>
                </c:pt>
                <c:pt idx="19">
                  <c:v>-3.4152490468436936</c:v>
                </c:pt>
                <c:pt idx="20">
                  <c:v>-3.2663595623481978</c:v>
                </c:pt>
                <c:pt idx="21">
                  <c:v>-1.6564644281052865</c:v>
                </c:pt>
                <c:pt idx="22">
                  <c:v>-2.8252602965777585</c:v>
                </c:pt>
                <c:pt idx="23">
                  <c:v>-2.7159084218842722</c:v>
                </c:pt>
                <c:pt idx="25">
                  <c:v>-2.4450306456140547</c:v>
                </c:pt>
                <c:pt idx="26">
                  <c:v>0.14613490319264066</c:v>
                </c:pt>
                <c:pt idx="27">
                  <c:v>-0.4254353423269408</c:v>
                </c:pt>
                <c:pt idx="29">
                  <c:v>1.8415326658011377</c:v>
                </c:pt>
                <c:pt idx="30">
                  <c:v>-0.92260333930030969</c:v>
                </c:pt>
                <c:pt idx="31">
                  <c:v>1.4465193894141803</c:v>
                </c:pt>
                <c:pt idx="32">
                  <c:v>2.9565359166989991</c:v>
                </c:pt>
                <c:pt idx="33">
                  <c:v>4.9009436386197924</c:v>
                </c:pt>
                <c:pt idx="34">
                  <c:v>1.8416189927356275</c:v>
                </c:pt>
                <c:pt idx="36">
                  <c:v>4.1892897566033538</c:v>
                </c:pt>
                <c:pt idx="37">
                  <c:v>1.6867124531722233</c:v>
                </c:pt>
                <c:pt idx="38">
                  <c:v>3.3058311523479489</c:v>
                </c:pt>
                <c:pt idx="39">
                  <c:v>3.0044851290583541</c:v>
                </c:pt>
                <c:pt idx="40">
                  <c:v>3.139551418050357</c:v>
                </c:pt>
                <c:pt idx="42">
                  <c:v>0.58640829898553015</c:v>
                </c:pt>
                <c:pt idx="43">
                  <c:v>3.5292866558540359</c:v>
                </c:pt>
                <c:pt idx="44">
                  <c:v>2.6063211141845954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11.71625154041714</c:v>
                </c:pt>
                <c:pt idx="1">
                  <c:v>0.88819926398801385</c:v>
                </c:pt>
                <c:pt idx="2">
                  <c:v>7.6384716333214158</c:v>
                </c:pt>
                <c:pt idx="3">
                  <c:v>5.6376983833478214</c:v>
                </c:pt>
                <c:pt idx="4">
                  <c:v>3.2360933801341289</c:v>
                </c:pt>
                <c:pt idx="5">
                  <c:v>11.379708442571435</c:v>
                </c:pt>
                <c:pt idx="6">
                  <c:v>3.3666856579669755</c:v>
                </c:pt>
                <c:pt idx="7">
                  <c:v>2.2502468389513819</c:v>
                </c:pt>
                <c:pt idx="8">
                  <c:v>0.81450436796202652</c:v>
                </c:pt>
                <c:pt idx="9">
                  <c:v>-0.90853888103453784</c:v>
                </c:pt>
                <c:pt idx="10">
                  <c:v>5.1073753056761717</c:v>
                </c:pt>
                <c:pt idx="11">
                  <c:v>0.5181385284584934</c:v>
                </c:pt>
                <c:pt idx="12">
                  <c:v>-2.4540225894768319</c:v>
                </c:pt>
                <c:pt idx="13">
                  <c:v>-1.2168151512869807</c:v>
                </c:pt>
                <c:pt idx="14">
                  <c:v>-2.0953400326615927</c:v>
                </c:pt>
                <c:pt idx="15">
                  <c:v>-3.6624076840229165</c:v>
                </c:pt>
                <c:pt idx="16">
                  <c:v>-3.3067050519596499</c:v>
                </c:pt>
                <c:pt idx="17">
                  <c:v>-0.5118301182392031</c:v>
                </c:pt>
                <c:pt idx="18">
                  <c:v>-0.80023784418100519</c:v>
                </c:pt>
                <c:pt idx="19">
                  <c:v>7.9530735510832451E-2</c:v>
                </c:pt>
                <c:pt idx="20">
                  <c:v>-2.1247222428181374</c:v>
                </c:pt>
                <c:pt idx="21">
                  <c:v>1.2763071242074755</c:v>
                </c:pt>
                <c:pt idx="22">
                  <c:v>-1.2195358959604743</c:v>
                </c:pt>
                <c:pt idx="23">
                  <c:v>-1.9721498053169206</c:v>
                </c:pt>
                <c:pt idx="24">
                  <c:v>-2.3558294006725653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0.51121055763219658</c:v>
                </c:pt>
                <c:pt idx="1">
                  <c:v>13.858411149358751</c:v>
                </c:pt>
                <c:pt idx="2">
                  <c:v>8.256065077076336</c:v>
                </c:pt>
                <c:pt idx="3">
                  <c:v>3.5126319473217009</c:v>
                </c:pt>
                <c:pt idx="4">
                  <c:v>4.4021509822287541</c:v>
                </c:pt>
                <c:pt idx="5">
                  <c:v>14.145285345018443</c:v>
                </c:pt>
                <c:pt idx="6">
                  <c:v>-1.0610714240052257</c:v>
                </c:pt>
                <c:pt idx="7">
                  <c:v>0.80309396460147653</c:v>
                </c:pt>
                <c:pt idx="8">
                  <c:v>4.0382861542679453</c:v>
                </c:pt>
                <c:pt idx="9">
                  <c:v>1.4584117255879363</c:v>
                </c:pt>
                <c:pt idx="10">
                  <c:v>-0.33811593408846363</c:v>
                </c:pt>
                <c:pt idx="11">
                  <c:v>-13.001920873555505</c:v>
                </c:pt>
                <c:pt idx="12">
                  <c:v>-3.6824627353409181</c:v>
                </c:pt>
                <c:pt idx="13">
                  <c:v>1.6009335149954049</c:v>
                </c:pt>
                <c:pt idx="14">
                  <c:v>-0.55722731840414497</c:v>
                </c:pt>
                <c:pt idx="15">
                  <c:v>-1.0223578276022636</c:v>
                </c:pt>
                <c:pt idx="16">
                  <c:v>1.1477683263905902</c:v>
                </c:pt>
                <c:pt idx="17">
                  <c:v>9.0300015260621507</c:v>
                </c:pt>
                <c:pt idx="18">
                  <c:v>0.79768071294344622</c:v>
                </c:pt>
                <c:pt idx="19">
                  <c:v>-0.15938789467451142</c:v>
                </c:pt>
                <c:pt idx="20">
                  <c:v>-5.9924080506332515</c:v>
                </c:pt>
                <c:pt idx="21">
                  <c:v>5.7721700462226728</c:v>
                </c:pt>
                <c:pt idx="22">
                  <c:v>2.3765504706224849</c:v>
                </c:pt>
                <c:pt idx="23">
                  <c:v>0.61344398069574879</c:v>
                </c:pt>
                <c:pt idx="24">
                  <c:v>-2.2157850869883813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12.604450804405147</c:v>
                </c:pt>
                <c:pt idx="1">
                  <c:v>27.891971839374804</c:v>
                </c:pt>
                <c:pt idx="2">
                  <c:v>10.630273289522023</c:v>
                </c:pt>
                <c:pt idx="3">
                  <c:v>-1.9358840610183421</c:v>
                </c:pt>
                <c:pt idx="4">
                  <c:v>-10.281267919931139</c:v>
                </c:pt>
                <c:pt idx="5">
                  <c:v>-1.232537226909372</c:v>
                </c:pt>
                <c:pt idx="6">
                  <c:v>-0.8484151186106601</c:v>
                </c:pt>
                <c:pt idx="7">
                  <c:v>-3.1916857012773932</c:v>
                </c:pt>
                <c:pt idx="8">
                  <c:v>-8.3789059055553423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14.369621706990941</c:v>
                </c:pt>
                <c:pt idx="1">
                  <c:v>30.316133351645249</c:v>
                </c:pt>
                <c:pt idx="2">
                  <c:v>4.900604486363676</c:v>
                </c:pt>
                <c:pt idx="3">
                  <c:v>-16.684383608896425</c:v>
                </c:pt>
                <c:pt idx="4">
                  <c:v>1.1691166953795857</c:v>
                </c:pt>
                <c:pt idx="5">
                  <c:v>9.6682943443310734</c:v>
                </c:pt>
                <c:pt idx="6">
                  <c:v>-0.22023800441058938</c:v>
                </c:pt>
                <c:pt idx="7">
                  <c:v>2.9899944513182319</c:v>
                </c:pt>
                <c:pt idx="8">
                  <c:v>-1.8911434227216404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51.598241156884399</c:v>
                </c:pt>
                <c:pt idx="1">
                  <c:v>54.709401830739282</c:v>
                </c:pt>
                <c:pt idx="2">
                  <c:v>58.95799660874728</c:v>
                </c:pt>
                <c:pt idx="3">
                  <c:v>59.572856315841371</c:v>
                </c:pt>
                <c:pt idx="4">
                  <c:v>58.264848313000769</c:v>
                </c:pt>
                <c:pt idx="5">
                  <c:v>61.870408513420152</c:v>
                </c:pt>
                <c:pt idx="6">
                  <c:v>68.662587516803072</c:v>
                </c:pt>
                <c:pt idx="7">
                  <c:v>68.662584514142765</c:v>
                </c:pt>
                <c:pt idx="8">
                  <c:v>68.018826959586548</c:v>
                </c:pt>
                <c:pt idx="9">
                  <c:v>73.008860771764105</c:v>
                </c:pt>
                <c:pt idx="10">
                  <c:v>73.586660053837292</c:v>
                </c:pt>
                <c:pt idx="11">
                  <c:v>65.99616374854503</c:v>
                </c:pt>
                <c:pt idx="12">
                  <c:v>66.533337344815493</c:v>
                </c:pt>
                <c:pt idx="13">
                  <c:v>67.235672377645173</c:v>
                </c:pt>
                <c:pt idx="14">
                  <c:v>68.016401958073274</c:v>
                </c:pt>
                <c:pt idx="15">
                  <c:v>68.633893224545218</c:v>
                </c:pt>
                <c:pt idx="16">
                  <c:v>69.193004350100054</c:v>
                </c:pt>
                <c:pt idx="17">
                  <c:v>69.728293648226128</c:v>
                </c:pt>
                <c:pt idx="18">
                  <c:v>70.255885203463649</c:v>
                </c:pt>
                <c:pt idx="19">
                  <c:v>70.775790413901092</c:v>
                </c:pt>
                <c:pt idx="20">
                  <c:v>71.321186972311821</c:v>
                </c:pt>
                <c:pt idx="21">
                  <c:v>71.850019588310758</c:v>
                </c:pt>
                <c:pt idx="22">
                  <c:v>72.40107499934382</c:v>
                </c:pt>
                <c:pt idx="23">
                  <c:v>72.944178792581553</c:v>
                </c:pt>
                <c:pt idx="24">
                  <c:v>73.539070478192542</c:v>
                </c:pt>
                <c:pt idx="25">
                  <c:v>74.097870611469489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22.267248187223377</c:v>
                </c:pt>
                <c:pt idx="1">
                  <c:v>24.92324062464029</c:v>
                </c:pt>
                <c:pt idx="2">
                  <c:v>27.417162107633946</c:v>
                </c:pt>
                <c:pt idx="3">
                  <c:v>27.66058155990476</c:v>
                </c:pt>
                <c:pt idx="4">
                  <c:v>30.577203940956672</c:v>
                </c:pt>
                <c:pt idx="5">
                  <c:v>29.939658891390167</c:v>
                </c:pt>
                <c:pt idx="6">
                  <c:v>28.41977294649104</c:v>
                </c:pt>
                <c:pt idx="7">
                  <c:v>29.64800346190011</c:v>
                </c:pt>
                <c:pt idx="8">
                  <c:v>29.876256659882269</c:v>
                </c:pt>
                <c:pt idx="9">
                  <c:v>31.525354649881535</c:v>
                </c:pt>
                <c:pt idx="10">
                  <c:v>30.827858155378181</c:v>
                </c:pt>
                <c:pt idx="11">
                  <c:v>35.845174428200139</c:v>
                </c:pt>
                <c:pt idx="12">
                  <c:v>36.473389860485447</c:v>
                </c:pt>
                <c:pt idx="13">
                  <c:v>37.172357432044905</c:v>
                </c:pt>
                <c:pt idx="14">
                  <c:v>37.912025392934353</c:v>
                </c:pt>
                <c:pt idx="15">
                  <c:v>38.552756456525131</c:v>
                </c:pt>
                <c:pt idx="16">
                  <c:v>39.174744927588677</c:v>
                </c:pt>
                <c:pt idx="17">
                  <c:v>39.799416218615043</c:v>
                </c:pt>
                <c:pt idx="18">
                  <c:v>40.396108286328214</c:v>
                </c:pt>
                <c:pt idx="19">
                  <c:v>40.984306861881429</c:v>
                </c:pt>
                <c:pt idx="20">
                  <c:v>41.589735804028095</c:v>
                </c:pt>
                <c:pt idx="21">
                  <c:v>42.188551405981542</c:v>
                </c:pt>
                <c:pt idx="22">
                  <c:v>42.802206948197458</c:v>
                </c:pt>
                <c:pt idx="23">
                  <c:v>43.399208034946881</c:v>
                </c:pt>
                <c:pt idx="24">
                  <c:v>44.047354675979321</c:v>
                </c:pt>
                <c:pt idx="25">
                  <c:v>44.686269304736932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44.302972054626039</c:v>
                </c:pt>
                <c:pt idx="1">
                  <c:v>40.909318968471581</c:v>
                </c:pt>
                <c:pt idx="2">
                  <c:v>43.51886214493171</c:v>
                </c:pt>
                <c:pt idx="3">
                  <c:v>43.186151137599651</c:v>
                </c:pt>
                <c:pt idx="4">
                  <c:v>45.151470815771695</c:v>
                </c:pt>
                <c:pt idx="5">
                  <c:v>47.882149274114816</c:v>
                </c:pt>
                <c:pt idx="6">
                  <c:v>51.887648115385431</c:v>
                </c:pt>
                <c:pt idx="7">
                  <c:v>48.342683869573641</c:v>
                </c:pt>
                <c:pt idx="8">
                  <c:v>50.61714783315599</c:v>
                </c:pt>
                <c:pt idx="9">
                  <c:v>53.657742979638797</c:v>
                </c:pt>
                <c:pt idx="10">
                  <c:v>55.520620907436232</c:v>
                </c:pt>
                <c:pt idx="11">
                  <c:v>56.187755940476016</c:v>
                </c:pt>
                <c:pt idx="12">
                  <c:v>56.662592037672667</c:v>
                </c:pt>
                <c:pt idx="13">
                  <c:v>57.262067377375317</c:v>
                </c:pt>
                <c:pt idx="14">
                  <c:v>57.942865195535653</c:v>
                </c:pt>
                <c:pt idx="15">
                  <c:v>58.492670390787445</c:v>
                </c:pt>
                <c:pt idx="16">
                  <c:v>59.015302627061928</c:v>
                </c:pt>
                <c:pt idx="17">
                  <c:v>59.528395485390114</c:v>
                </c:pt>
                <c:pt idx="18">
                  <c:v>60.043205206690722</c:v>
                </c:pt>
                <c:pt idx="19">
                  <c:v>60.546740673160613</c:v>
                </c:pt>
                <c:pt idx="20">
                  <c:v>61.074044514439287</c:v>
                </c:pt>
                <c:pt idx="21">
                  <c:v>61.599601918776983</c:v>
                </c:pt>
                <c:pt idx="22">
                  <c:v>62.137624096178321</c:v>
                </c:pt>
                <c:pt idx="23">
                  <c:v>62.677725634414578</c:v>
                </c:pt>
                <c:pt idx="24">
                  <c:v>63.231844474379322</c:v>
                </c:pt>
                <c:pt idx="25">
                  <c:v>63.776685984512568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30.10075241317087</c:v>
                </c:pt>
                <c:pt idx="1">
                  <c:v>30.572043243715342</c:v>
                </c:pt>
                <c:pt idx="2">
                  <c:v>32.580233943600192</c:v>
                </c:pt>
                <c:pt idx="3">
                  <c:v>32.065615398958506</c:v>
                </c:pt>
                <c:pt idx="4">
                  <c:v>30.753144335658433</c:v>
                </c:pt>
                <c:pt idx="5">
                  <c:v>31.925830751175209</c:v>
                </c:pt>
                <c:pt idx="6">
                  <c:v>34.085045848028685</c:v>
                </c:pt>
                <c:pt idx="7">
                  <c:v>35.385222166613538</c:v>
                </c:pt>
                <c:pt idx="8">
                  <c:v>33.832796556864324</c:v>
                </c:pt>
                <c:pt idx="9">
                  <c:v>37.805456291675505</c:v>
                </c:pt>
                <c:pt idx="10">
                  <c:v>37.56352913452303</c:v>
                </c:pt>
                <c:pt idx="11">
                  <c:v>38.5786113728864</c:v>
                </c:pt>
                <c:pt idx="12">
                  <c:v>38.710633856748466</c:v>
                </c:pt>
                <c:pt idx="13">
                  <c:v>38.954305724122641</c:v>
                </c:pt>
                <c:pt idx="14">
                  <c:v>39.228016590704719</c:v>
                </c:pt>
                <c:pt idx="15">
                  <c:v>39.422144849317924</c:v>
                </c:pt>
                <c:pt idx="16">
                  <c:v>39.595289653056689</c:v>
                </c:pt>
                <c:pt idx="17">
                  <c:v>39.747832721753369</c:v>
                </c:pt>
                <c:pt idx="18">
                  <c:v>39.888813075053733</c:v>
                </c:pt>
                <c:pt idx="19">
                  <c:v>40.048079021034567</c:v>
                </c:pt>
                <c:pt idx="20">
                  <c:v>40.231081686936037</c:v>
                </c:pt>
                <c:pt idx="21">
                  <c:v>40.408119127084099</c:v>
                </c:pt>
                <c:pt idx="22">
                  <c:v>40.585278009485748</c:v>
                </c:pt>
                <c:pt idx="23">
                  <c:v>40.766116512930132</c:v>
                </c:pt>
                <c:pt idx="24">
                  <c:v>40.938422671542874</c:v>
                </c:pt>
                <c:pt idx="25">
                  <c:v>41.076161081844731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34.818479303970548</c:v>
                </c:pt>
                <c:pt idx="1">
                  <c:v>33.912661081064243</c:v>
                </c:pt>
                <c:pt idx="2">
                  <c:v>34.398101225093839</c:v>
                </c:pt>
                <c:pt idx="3">
                  <c:v>36.045339458875269</c:v>
                </c:pt>
                <c:pt idx="4">
                  <c:v>35.708219943996731</c:v>
                </c:pt>
                <c:pt idx="5">
                  <c:v>37.098818505446175</c:v>
                </c:pt>
                <c:pt idx="6">
                  <c:v>38.56373931844491</c:v>
                </c:pt>
                <c:pt idx="7">
                  <c:v>36.617966258149814</c:v>
                </c:pt>
                <c:pt idx="8">
                  <c:v>38.0999853369877</c:v>
                </c:pt>
                <c:pt idx="9">
                  <c:v>39.950188910411839</c:v>
                </c:pt>
                <c:pt idx="10">
                  <c:v>40.334911885580304</c:v>
                </c:pt>
                <c:pt idx="11">
                  <c:v>40.358714260718337</c:v>
                </c:pt>
                <c:pt idx="12">
                  <c:v>40.525805841071794</c:v>
                </c:pt>
                <c:pt idx="13">
                  <c:v>40.86906309037964</c:v>
                </c:pt>
                <c:pt idx="14">
                  <c:v>41.276567946286434</c:v>
                </c:pt>
                <c:pt idx="15">
                  <c:v>41.612325041308466</c:v>
                </c:pt>
                <c:pt idx="16">
                  <c:v>41.947208399179864</c:v>
                </c:pt>
                <c:pt idx="17">
                  <c:v>42.269123770284374</c:v>
                </c:pt>
                <c:pt idx="18">
                  <c:v>42.580245374602981</c:v>
                </c:pt>
                <c:pt idx="19">
                  <c:v>42.888254351259214</c:v>
                </c:pt>
                <c:pt idx="20">
                  <c:v>43.215349499816654</c:v>
                </c:pt>
                <c:pt idx="21">
                  <c:v>43.510817099189296</c:v>
                </c:pt>
                <c:pt idx="22">
                  <c:v>43.813687282220776</c:v>
                </c:pt>
                <c:pt idx="23">
                  <c:v>44.121719697995175</c:v>
                </c:pt>
                <c:pt idx="24">
                  <c:v>44.437412758821559</c:v>
                </c:pt>
                <c:pt idx="25">
                  <c:v>44.737062867809058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51.516063059473652</c:v>
                </c:pt>
                <c:pt idx="1">
                  <c:v>46.304548733148266</c:v>
                </c:pt>
                <c:pt idx="2">
                  <c:v>49.616938920480884</c:v>
                </c:pt>
                <c:pt idx="3">
                  <c:v>50.217441906704927</c:v>
                </c:pt>
                <c:pt idx="4">
                  <c:v>50.624556271007755</c:v>
                </c:pt>
                <c:pt idx="5">
                  <c:v>49.962412278442926</c:v>
                </c:pt>
                <c:pt idx="6">
                  <c:v>54.457257438200131</c:v>
                </c:pt>
                <c:pt idx="7">
                  <c:v>52.152087188043787</c:v>
                </c:pt>
                <c:pt idx="8">
                  <c:v>53.598234360015738</c:v>
                </c:pt>
                <c:pt idx="9">
                  <c:v>58.016523289868452</c:v>
                </c:pt>
                <c:pt idx="10">
                  <c:v>61.342120721014361</c:v>
                </c:pt>
                <c:pt idx="11">
                  <c:v>64.82438233648638</c:v>
                </c:pt>
                <c:pt idx="12">
                  <c:v>65.5010099858318</c:v>
                </c:pt>
                <c:pt idx="13">
                  <c:v>66.35938224043538</c:v>
                </c:pt>
                <c:pt idx="14">
                  <c:v>67.309682332796513</c:v>
                </c:pt>
                <c:pt idx="15">
                  <c:v>68.128617210444474</c:v>
                </c:pt>
                <c:pt idx="16">
                  <c:v>68.897068594412858</c:v>
                </c:pt>
                <c:pt idx="17">
                  <c:v>69.637724668451725</c:v>
                </c:pt>
                <c:pt idx="18">
                  <c:v>70.371614905522065</c:v>
                </c:pt>
                <c:pt idx="19">
                  <c:v>71.092277183778137</c:v>
                </c:pt>
                <c:pt idx="20">
                  <c:v>71.821026596052135</c:v>
                </c:pt>
                <c:pt idx="21">
                  <c:v>72.52004085528425</c:v>
                </c:pt>
                <c:pt idx="22">
                  <c:v>73.209649040091833</c:v>
                </c:pt>
                <c:pt idx="23">
                  <c:v>73.944175390620259</c:v>
                </c:pt>
                <c:pt idx="24">
                  <c:v>74.72199946674202</c:v>
                </c:pt>
                <c:pt idx="25">
                  <c:v>75.487406066032804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13.184707310644006</c:v>
                </c:pt>
                <c:pt idx="1">
                  <c:v>12.293663987242603</c:v>
                </c:pt>
                <c:pt idx="2">
                  <c:v>13.218732949397232</c:v>
                </c:pt>
                <c:pt idx="3">
                  <c:v>13.1994580305256</c:v>
                </c:pt>
                <c:pt idx="4">
                  <c:v>12.338870072108143</c:v>
                </c:pt>
                <c:pt idx="5">
                  <c:v>12.456623600110081</c:v>
                </c:pt>
                <c:pt idx="6">
                  <c:v>13.700926677303331</c:v>
                </c:pt>
                <c:pt idx="7">
                  <c:v>14.38185162732349</c:v>
                </c:pt>
                <c:pt idx="8">
                  <c:v>14.630270273146625</c:v>
                </c:pt>
                <c:pt idx="9">
                  <c:v>14.611743492598517</c:v>
                </c:pt>
                <c:pt idx="10">
                  <c:v>15.823309258077057</c:v>
                </c:pt>
                <c:pt idx="11">
                  <c:v>13.55475945873636</c:v>
                </c:pt>
                <c:pt idx="12">
                  <c:v>13.621127524714414</c:v>
                </c:pt>
                <c:pt idx="13">
                  <c:v>13.721837809299924</c:v>
                </c:pt>
                <c:pt idx="14">
                  <c:v>13.840819843822276</c:v>
                </c:pt>
                <c:pt idx="15">
                  <c:v>13.927666862071472</c:v>
                </c:pt>
                <c:pt idx="16">
                  <c:v>14.01260337553115</c:v>
                </c:pt>
                <c:pt idx="17">
                  <c:v>14.090340270983491</c:v>
                </c:pt>
                <c:pt idx="18">
                  <c:v>14.168854829912018</c:v>
                </c:pt>
                <c:pt idx="19">
                  <c:v>14.257397249887758</c:v>
                </c:pt>
                <c:pt idx="20">
                  <c:v>14.342415133441008</c:v>
                </c:pt>
                <c:pt idx="21">
                  <c:v>14.427401726697717</c:v>
                </c:pt>
                <c:pt idx="22">
                  <c:v>14.513894474826943</c:v>
                </c:pt>
                <c:pt idx="23">
                  <c:v>14.597244921986361</c:v>
                </c:pt>
                <c:pt idx="24">
                  <c:v>14.681722038409509</c:v>
                </c:pt>
                <c:pt idx="25">
                  <c:v>14.762237834071831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11.938282535576166</c:v>
                </c:pt>
                <c:pt idx="1">
                  <c:v>14.189962793745371</c:v>
                </c:pt>
                <c:pt idx="2">
                  <c:v>14.460268993689599</c:v>
                </c:pt>
                <c:pt idx="3">
                  <c:v>13.705719699555319</c:v>
                </c:pt>
                <c:pt idx="4">
                  <c:v>13.10096548688961</c:v>
                </c:pt>
                <c:pt idx="5">
                  <c:v>14.34830258923366</c:v>
                </c:pt>
                <c:pt idx="6">
                  <c:v>14.683879992186659</c:v>
                </c:pt>
                <c:pt idx="7">
                  <c:v>14.734403539605367</c:v>
                </c:pt>
                <c:pt idx="8">
                  <c:v>15.259982631526587</c:v>
                </c:pt>
                <c:pt idx="9">
                  <c:v>16.226924805717125</c:v>
                </c:pt>
                <c:pt idx="10">
                  <c:v>16.598549428185041</c:v>
                </c:pt>
                <c:pt idx="11">
                  <c:v>16.04689558379447</c:v>
                </c:pt>
                <c:pt idx="12">
                  <c:v>16.116735660292157</c:v>
                </c:pt>
                <c:pt idx="13">
                  <c:v>16.22992154821987</c:v>
                </c:pt>
                <c:pt idx="14">
                  <c:v>16.362118311278493</c:v>
                </c:pt>
                <c:pt idx="15">
                  <c:v>16.460962780430158</c:v>
                </c:pt>
                <c:pt idx="16">
                  <c:v>16.55540829043478</c:v>
                </c:pt>
                <c:pt idx="17">
                  <c:v>16.643053190162565</c:v>
                </c:pt>
                <c:pt idx="18">
                  <c:v>16.729903809935465</c:v>
                </c:pt>
                <c:pt idx="19">
                  <c:v>16.81930615205405</c:v>
                </c:pt>
                <c:pt idx="20">
                  <c:v>16.921724142918055</c:v>
                </c:pt>
                <c:pt idx="21">
                  <c:v>17.003693294390267</c:v>
                </c:pt>
                <c:pt idx="22">
                  <c:v>17.105561291589797</c:v>
                </c:pt>
                <c:pt idx="23">
                  <c:v>17.204260543016403</c:v>
                </c:pt>
                <c:pt idx="24">
                  <c:v>17.30394174191229</c:v>
                </c:pt>
                <c:pt idx="25">
                  <c:v>17.401643392786518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10.386275360856503</c:v>
                </c:pt>
                <c:pt idx="1">
                  <c:v>11.228348167446923</c:v>
                </c:pt>
                <c:pt idx="2">
                  <c:v>11.838707735776344</c:v>
                </c:pt>
                <c:pt idx="3">
                  <c:v>10.804259660162835</c:v>
                </c:pt>
                <c:pt idx="4">
                  <c:v>10.399623238570831</c:v>
                </c:pt>
                <c:pt idx="5">
                  <c:v>10.940452389436857</c:v>
                </c:pt>
                <c:pt idx="6">
                  <c:v>11.875914734161743</c:v>
                </c:pt>
                <c:pt idx="7">
                  <c:v>11.414255597367498</c:v>
                </c:pt>
                <c:pt idx="8">
                  <c:v>11.305749593527981</c:v>
                </c:pt>
                <c:pt idx="9">
                  <c:v>11.156443571340839</c:v>
                </c:pt>
                <c:pt idx="10">
                  <c:v>11.754956757398883</c:v>
                </c:pt>
                <c:pt idx="11">
                  <c:v>13.106338560785288</c:v>
                </c:pt>
                <c:pt idx="12">
                  <c:v>13.353717323127363</c:v>
                </c:pt>
                <c:pt idx="13">
                  <c:v>13.56758058391171</c:v>
                </c:pt>
                <c:pt idx="14">
                  <c:v>13.799137706067208</c:v>
                </c:pt>
                <c:pt idx="15">
                  <c:v>13.977469723831183</c:v>
                </c:pt>
                <c:pt idx="16">
                  <c:v>14.15095869420853</c:v>
                </c:pt>
                <c:pt idx="17">
                  <c:v>14.311854574455447</c:v>
                </c:pt>
                <c:pt idx="18">
                  <c:v>14.484570734394556</c:v>
                </c:pt>
                <c:pt idx="19">
                  <c:v>14.667563612144949</c:v>
                </c:pt>
                <c:pt idx="20">
                  <c:v>14.869770457491164</c:v>
                </c:pt>
                <c:pt idx="21">
                  <c:v>15.067714190281684</c:v>
                </c:pt>
                <c:pt idx="22">
                  <c:v>15.263448234902363</c:v>
                </c:pt>
                <c:pt idx="23">
                  <c:v>15.44244103083385</c:v>
                </c:pt>
                <c:pt idx="24">
                  <c:v>15.623057091114221</c:v>
                </c:pt>
                <c:pt idx="25">
                  <c:v>15.793242911666828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12.649756390571815</c:v>
                </c:pt>
                <c:pt idx="1">
                  <c:v>14.746050417982602</c:v>
                </c:pt>
                <c:pt idx="2">
                  <c:v>17.102939513619035</c:v>
                </c:pt>
                <c:pt idx="3">
                  <c:v>15.672446711148835</c:v>
                </c:pt>
                <c:pt idx="4">
                  <c:v>17.372745601868662</c:v>
                </c:pt>
                <c:pt idx="5">
                  <c:v>20.061897522988822</c:v>
                </c:pt>
                <c:pt idx="6">
                  <c:v>17.929547731022645</c:v>
                </c:pt>
                <c:pt idx="7">
                  <c:v>20.460261923603667</c:v>
                </c:pt>
                <c:pt idx="8">
                  <c:v>19.131440260753777</c:v>
                </c:pt>
                <c:pt idx="9">
                  <c:v>18.398698257110343</c:v>
                </c:pt>
                <c:pt idx="10">
                  <c:v>19.153358641954284</c:v>
                </c:pt>
                <c:pt idx="11">
                  <c:v>18.024290135586398</c:v>
                </c:pt>
                <c:pt idx="12">
                  <c:v>18.20323157673694</c:v>
                </c:pt>
                <c:pt idx="13">
                  <c:v>18.410636181881952</c:v>
                </c:pt>
                <c:pt idx="14">
                  <c:v>18.654265100695625</c:v>
                </c:pt>
                <c:pt idx="15">
                  <c:v>18.845056503160489</c:v>
                </c:pt>
                <c:pt idx="16">
                  <c:v>19.021644609681793</c:v>
                </c:pt>
                <c:pt idx="17">
                  <c:v>19.189693467110416</c:v>
                </c:pt>
                <c:pt idx="18">
                  <c:v>19.366480932027446</c:v>
                </c:pt>
                <c:pt idx="19">
                  <c:v>19.533309278516402</c:v>
                </c:pt>
                <c:pt idx="20">
                  <c:v>19.6957367719858</c:v>
                </c:pt>
                <c:pt idx="21">
                  <c:v>19.851236808804309</c:v>
                </c:pt>
                <c:pt idx="22">
                  <c:v>20.039426399350855</c:v>
                </c:pt>
                <c:pt idx="23">
                  <c:v>20.217708505752039</c:v>
                </c:pt>
                <c:pt idx="24">
                  <c:v>20.430143657692025</c:v>
                </c:pt>
                <c:pt idx="25">
                  <c:v>20.611770367542221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52.037679918047417</c:v>
                </c:pt>
                <c:pt idx="1">
                  <c:v>47.066335330535779</c:v>
                </c:pt>
                <c:pt idx="2">
                  <c:v>51.139557816322238</c:v>
                </c:pt>
                <c:pt idx="3">
                  <c:v>50.724203508611609</c:v>
                </c:pt>
                <c:pt idx="4">
                  <c:v>53.157817717962708</c:v>
                </c:pt>
                <c:pt idx="5">
                  <c:v>53.463069025367886</c:v>
                </c:pt>
                <c:pt idx="6">
                  <c:v>56.411540176758741</c:v>
                </c:pt>
                <c:pt idx="7">
                  <c:v>55.395578975237356</c:v>
                </c:pt>
                <c:pt idx="8">
                  <c:v>54.554886540601821</c:v>
                </c:pt>
                <c:pt idx="9">
                  <c:v>57.28418548158146</c:v>
                </c:pt>
                <c:pt idx="10">
                  <c:v>58.570444331044058</c:v>
                </c:pt>
                <c:pt idx="11">
                  <c:v>55.11844772219893</c:v>
                </c:pt>
                <c:pt idx="12">
                  <c:v>55.30698830460414</c:v>
                </c:pt>
                <c:pt idx="13">
                  <c:v>55.633654961629176</c:v>
                </c:pt>
                <c:pt idx="14">
                  <c:v>56.055252879212915</c:v>
                </c:pt>
                <c:pt idx="15">
                  <c:v>56.34307157852939</c:v>
                </c:pt>
                <c:pt idx="16">
                  <c:v>56.573921094715658</c:v>
                </c:pt>
                <c:pt idx="17">
                  <c:v>56.764617778937435</c:v>
                </c:pt>
                <c:pt idx="18">
                  <c:v>56.946539461188458</c:v>
                </c:pt>
                <c:pt idx="19">
                  <c:v>57.134412315578459</c:v>
                </c:pt>
                <c:pt idx="20">
                  <c:v>57.334827374103362</c:v>
                </c:pt>
                <c:pt idx="21">
                  <c:v>57.517366915999943</c:v>
                </c:pt>
                <c:pt idx="22">
                  <c:v>57.681709076495601</c:v>
                </c:pt>
                <c:pt idx="23">
                  <c:v>57.872967948493923</c:v>
                </c:pt>
                <c:pt idx="24">
                  <c:v>58.060049913667164</c:v>
                </c:pt>
                <c:pt idx="25">
                  <c:v>58.232328396955594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69.392368881897298</c:v>
                </c:pt>
                <c:pt idx="1">
                  <c:v>66.791592096806156</c:v>
                </c:pt>
                <c:pt idx="2">
                  <c:v>70.79869388276488</c:v>
                </c:pt>
                <c:pt idx="3">
                  <c:v>67.323078120347006</c:v>
                </c:pt>
                <c:pt idx="4">
                  <c:v>68.515836445152189</c:v>
                </c:pt>
                <c:pt idx="5">
                  <c:v>70.705405223856772</c:v>
                </c:pt>
                <c:pt idx="6">
                  <c:v>70.496740515324902</c:v>
                </c:pt>
                <c:pt idx="7">
                  <c:v>71.264384326960325</c:v>
                </c:pt>
                <c:pt idx="8">
                  <c:v>69.160187314122126</c:v>
                </c:pt>
                <c:pt idx="9">
                  <c:v>69.593047625310646</c:v>
                </c:pt>
                <c:pt idx="10">
                  <c:v>71.223543752315265</c:v>
                </c:pt>
                <c:pt idx="11">
                  <c:v>65.880644271870452</c:v>
                </c:pt>
                <c:pt idx="12">
                  <c:v>65.320940387814161</c:v>
                </c:pt>
                <c:pt idx="13">
                  <c:v>64.89660405476441</c:v>
                </c:pt>
                <c:pt idx="14">
                  <c:v>64.57124867282343</c:v>
                </c:pt>
                <c:pt idx="15">
                  <c:v>64.092360348392987</c:v>
                </c:pt>
                <c:pt idx="16">
                  <c:v>63.572896657727362</c:v>
                </c:pt>
                <c:pt idx="17">
                  <c:v>62.991869313877963</c:v>
                </c:pt>
                <c:pt idx="18">
                  <c:v>62.395607938710675</c:v>
                </c:pt>
                <c:pt idx="19">
                  <c:v>61.824758925357187</c:v>
                </c:pt>
                <c:pt idx="20">
                  <c:v>61.279674977244134</c:v>
                </c:pt>
                <c:pt idx="21">
                  <c:v>60.690318696146214</c:v>
                </c:pt>
                <c:pt idx="22">
                  <c:v>60.059318963806646</c:v>
                </c:pt>
                <c:pt idx="23">
                  <c:v>59.411655948729532</c:v>
                </c:pt>
                <c:pt idx="24">
                  <c:v>58.79356567546634</c:v>
                </c:pt>
                <c:pt idx="25">
                  <c:v>58.22162287875976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25.799881549306697</c:v>
                </c:pt>
                <c:pt idx="1">
                  <c:v>22.53132477380171</c:v>
                </c:pt>
                <c:pt idx="2">
                  <c:v>22.801105891453819</c:v>
                </c:pt>
                <c:pt idx="3">
                  <c:v>22.425892350401277</c:v>
                </c:pt>
                <c:pt idx="4">
                  <c:v>22.097910370203799</c:v>
                </c:pt>
                <c:pt idx="5">
                  <c:v>21.079454322479634</c:v>
                </c:pt>
                <c:pt idx="6">
                  <c:v>20.216870469497934</c:v>
                </c:pt>
                <c:pt idx="7">
                  <c:v>20.710237521493543</c:v>
                </c:pt>
                <c:pt idx="8">
                  <c:v>20.910245712607868</c:v>
                </c:pt>
                <c:pt idx="9">
                  <c:v>19.126356580952454</c:v>
                </c:pt>
                <c:pt idx="10">
                  <c:v>18.625431733002802</c:v>
                </c:pt>
                <c:pt idx="11">
                  <c:v>20.648797051455542</c:v>
                </c:pt>
                <c:pt idx="12">
                  <c:v>20.228858226152791</c:v>
                </c:pt>
                <c:pt idx="13">
                  <c:v>19.81559670573083</c:v>
                </c:pt>
                <c:pt idx="14">
                  <c:v>19.405940430143755</c:v>
                </c:pt>
                <c:pt idx="15">
                  <c:v>18.984236705672696</c:v>
                </c:pt>
                <c:pt idx="16">
                  <c:v>18.533788151680415</c:v>
                </c:pt>
                <c:pt idx="17">
                  <c:v>18.100744560740441</c:v>
                </c:pt>
                <c:pt idx="18">
                  <c:v>17.709137055647975</c:v>
                </c:pt>
                <c:pt idx="19">
                  <c:v>17.267027932618468</c:v>
                </c:pt>
                <c:pt idx="20">
                  <c:v>16.867178151650666</c:v>
                </c:pt>
                <c:pt idx="21">
                  <c:v>16.588473170812673</c:v>
                </c:pt>
                <c:pt idx="22">
                  <c:v>16.282391404405089</c:v>
                </c:pt>
                <c:pt idx="23">
                  <c:v>15.943964683800816</c:v>
                </c:pt>
                <c:pt idx="24">
                  <c:v>15.332090237667916</c:v>
                </c:pt>
                <c:pt idx="25">
                  <c:v>14.942968997661884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6.5087750110950493</c:v>
                </c:pt>
                <c:pt idx="1">
                  <c:v>7.2009792339428564</c:v>
                </c:pt>
                <c:pt idx="2">
                  <c:v>8.8571801828045196</c:v>
                </c:pt>
                <c:pt idx="3">
                  <c:v>7.2689244276210774</c:v>
                </c:pt>
                <c:pt idx="4">
                  <c:v>11.216726822431177</c:v>
                </c:pt>
                <c:pt idx="5">
                  <c:v>9.1144972278364129</c:v>
                </c:pt>
                <c:pt idx="6">
                  <c:v>9.2015743059693076</c:v>
                </c:pt>
                <c:pt idx="7">
                  <c:v>8.9914455076956994</c:v>
                </c:pt>
                <c:pt idx="8">
                  <c:v>7.9653328480012711</c:v>
                </c:pt>
                <c:pt idx="9">
                  <c:v>10.506713451148928</c:v>
                </c:pt>
                <c:pt idx="10">
                  <c:v>7.8976820765494322</c:v>
                </c:pt>
                <c:pt idx="11">
                  <c:v>7.79424992890611</c:v>
                </c:pt>
                <c:pt idx="12">
                  <c:v>7.9108294546234603</c:v>
                </c:pt>
                <c:pt idx="13">
                  <c:v>8.054642703656798</c:v>
                </c:pt>
                <c:pt idx="14">
                  <c:v>8.1996357043634802</c:v>
                </c:pt>
                <c:pt idx="15">
                  <c:v>8.3202338487579883</c:v>
                </c:pt>
                <c:pt idx="16">
                  <c:v>8.433917341599896</c:v>
                </c:pt>
                <c:pt idx="17">
                  <c:v>8.5446100647760534</c:v>
                </c:pt>
                <c:pt idx="18">
                  <c:v>8.6468921610344598</c:v>
                </c:pt>
                <c:pt idx="19">
                  <c:v>8.750656743372204</c:v>
                </c:pt>
                <c:pt idx="20">
                  <c:v>8.87199537620093</c:v>
                </c:pt>
                <c:pt idx="21">
                  <c:v>8.9921217005134384</c:v>
                </c:pt>
                <c:pt idx="22">
                  <c:v>9.1112597191119047</c:v>
                </c:pt>
                <c:pt idx="23">
                  <c:v>9.235617220131024</c:v>
                </c:pt>
                <c:pt idx="24">
                  <c:v>9.3612234733162349</c:v>
                </c:pt>
                <c:pt idx="25">
                  <c:v>9.4986155915448371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25.38980614945741</c:v>
                </c:pt>
                <c:pt idx="1">
                  <c:v>24.918846690979318</c:v>
                </c:pt>
                <c:pt idx="2">
                  <c:v>24.140367581155591</c:v>
                </c:pt>
                <c:pt idx="3">
                  <c:v>25.128893729389684</c:v>
                </c:pt>
                <c:pt idx="4">
                  <c:v>26.092292509870056</c:v>
                </c:pt>
                <c:pt idx="5">
                  <c:v>26.151077927082735</c:v>
                </c:pt>
                <c:pt idx="6">
                  <c:v>27.825128879266025</c:v>
                </c:pt>
                <c:pt idx="7">
                  <c:v>27.286407333386727</c:v>
                </c:pt>
                <c:pt idx="8">
                  <c:v>25.593579190954518</c:v>
                </c:pt>
                <c:pt idx="9">
                  <c:v>27.599942245771381</c:v>
                </c:pt>
                <c:pt idx="10">
                  <c:v>24.055737894421142</c:v>
                </c:pt>
                <c:pt idx="11">
                  <c:v>24.564955363214516</c:v>
                </c:pt>
                <c:pt idx="12">
                  <c:v>24.480879234519115</c:v>
                </c:pt>
                <c:pt idx="13">
                  <c:v>24.473238475353991</c:v>
                </c:pt>
                <c:pt idx="14">
                  <c:v>24.474171893724819</c:v>
                </c:pt>
                <c:pt idx="15">
                  <c:v>24.399969485271871</c:v>
                </c:pt>
                <c:pt idx="16">
                  <c:v>24.307184796931669</c:v>
                </c:pt>
                <c:pt idx="17">
                  <c:v>24.210156040847991</c:v>
                </c:pt>
                <c:pt idx="18">
                  <c:v>24.120466447939954</c:v>
                </c:pt>
                <c:pt idx="19">
                  <c:v>24.032667475945797</c:v>
                </c:pt>
                <c:pt idx="20">
                  <c:v>23.938863832831835</c:v>
                </c:pt>
                <c:pt idx="21">
                  <c:v>23.840713665239281</c:v>
                </c:pt>
                <c:pt idx="22">
                  <c:v>23.746465859488914</c:v>
                </c:pt>
                <c:pt idx="23">
                  <c:v>23.659915170555927</c:v>
                </c:pt>
                <c:pt idx="24">
                  <c:v>23.58913825064683</c:v>
                </c:pt>
                <c:pt idx="25">
                  <c:v>23.498510576016997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27.508329828972695</c:v>
                </c:pt>
                <c:pt idx="1">
                  <c:v>23.483997936950402</c:v>
                </c:pt>
                <c:pt idx="2">
                  <c:v>22.254569873547986</c:v>
                </c:pt>
                <c:pt idx="3">
                  <c:v>23.143090199516855</c:v>
                </c:pt>
                <c:pt idx="4">
                  <c:v>22.93705694391107</c:v>
                </c:pt>
                <c:pt idx="5">
                  <c:v>23.938602136186613</c:v>
                </c:pt>
                <c:pt idx="6">
                  <c:v>26.382433413141605</c:v>
                </c:pt>
                <c:pt idx="7">
                  <c:v>26.546149054971522</c:v>
                </c:pt>
                <c:pt idx="8">
                  <c:v>21.108348301908276</c:v>
                </c:pt>
                <c:pt idx="9">
                  <c:v>22.894561221755033</c:v>
                </c:pt>
                <c:pt idx="10">
                  <c:v>20.276194452163697</c:v>
                </c:pt>
                <c:pt idx="11">
                  <c:v>21.804356745210359</c:v>
                </c:pt>
                <c:pt idx="12">
                  <c:v>21.609423975196748</c:v>
                </c:pt>
                <c:pt idx="13">
                  <c:v>21.516429512271706</c:v>
                </c:pt>
                <c:pt idx="14">
                  <c:v>21.420644253059905</c:v>
                </c:pt>
                <c:pt idx="15">
                  <c:v>21.240274489757812</c:v>
                </c:pt>
                <c:pt idx="16">
                  <c:v>21.045183734809818</c:v>
                </c:pt>
                <c:pt idx="17">
                  <c:v>20.850651116386537</c:v>
                </c:pt>
                <c:pt idx="18">
                  <c:v>20.654194491961153</c:v>
                </c:pt>
                <c:pt idx="19">
                  <c:v>20.456989244838415</c:v>
                </c:pt>
                <c:pt idx="20">
                  <c:v>20.265542186580323</c:v>
                </c:pt>
                <c:pt idx="21">
                  <c:v>20.068256014134487</c:v>
                </c:pt>
                <c:pt idx="22">
                  <c:v>19.862326544858188</c:v>
                </c:pt>
                <c:pt idx="23">
                  <c:v>19.652372155252849</c:v>
                </c:pt>
                <c:pt idx="24">
                  <c:v>19.460191068820766</c:v>
                </c:pt>
                <c:pt idx="25">
                  <c:v>19.253836624561433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16.042268103110754</c:v>
                </c:pt>
                <c:pt idx="1">
                  <c:v>17.406204140470898</c:v>
                </c:pt>
                <c:pt idx="2">
                  <c:v>18.998781293023875</c:v>
                </c:pt>
                <c:pt idx="3">
                  <c:v>18.7295041731536</c:v>
                </c:pt>
                <c:pt idx="4">
                  <c:v>19.601166003233168</c:v>
                </c:pt>
                <c:pt idx="5">
                  <c:v>20.73297706305582</c:v>
                </c:pt>
                <c:pt idx="6">
                  <c:v>20.311477064174628</c:v>
                </c:pt>
                <c:pt idx="7">
                  <c:v>19.922543129906106</c:v>
                </c:pt>
                <c:pt idx="8">
                  <c:v>19.263788624450623</c:v>
                </c:pt>
                <c:pt idx="9">
                  <c:v>19.062839903910035</c:v>
                </c:pt>
                <c:pt idx="10">
                  <c:v>17.42627201109617</c:v>
                </c:pt>
                <c:pt idx="11">
                  <c:v>17.162888843819278</c:v>
                </c:pt>
                <c:pt idx="12">
                  <c:v>17.330489309498411</c:v>
                </c:pt>
                <c:pt idx="13">
                  <c:v>17.507457474582068</c:v>
                </c:pt>
                <c:pt idx="14">
                  <c:v>17.699946372406369</c:v>
                </c:pt>
                <c:pt idx="15">
                  <c:v>17.84371099203462</c:v>
                </c:pt>
                <c:pt idx="16">
                  <c:v>17.934881203172292</c:v>
                </c:pt>
                <c:pt idx="17">
                  <c:v>17.981108872724356</c:v>
                </c:pt>
                <c:pt idx="18">
                  <c:v>18.067222647850159</c:v>
                </c:pt>
                <c:pt idx="19">
                  <c:v>18.152319306766767</c:v>
                </c:pt>
                <c:pt idx="20">
                  <c:v>18.242407969197206</c:v>
                </c:pt>
                <c:pt idx="21">
                  <c:v>18.32389711719097</c:v>
                </c:pt>
                <c:pt idx="22">
                  <c:v>18.389848275322429</c:v>
                </c:pt>
                <c:pt idx="23">
                  <c:v>18.437320814364838</c:v>
                </c:pt>
                <c:pt idx="24">
                  <c:v>18.511471845457386</c:v>
                </c:pt>
                <c:pt idx="25">
                  <c:v>18.57404033748676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60.680928976465061</c:v>
                </c:pt>
                <c:pt idx="1">
                  <c:v>56.290860641425851</c:v>
                </c:pt>
                <c:pt idx="2">
                  <c:v>57.998213769017532</c:v>
                </c:pt>
                <c:pt idx="3">
                  <c:v>58.379131419103537</c:v>
                </c:pt>
                <c:pt idx="4">
                  <c:v>58.759563186998584</c:v>
                </c:pt>
                <c:pt idx="5">
                  <c:v>64.124594408314678</c:v>
                </c:pt>
                <c:pt idx="6">
                  <c:v>65.790785865284676</c:v>
                </c:pt>
                <c:pt idx="7">
                  <c:v>65.762789223491907</c:v>
                </c:pt>
                <c:pt idx="8">
                  <c:v>62.735371641021835</c:v>
                </c:pt>
                <c:pt idx="9">
                  <c:v>66.102783490844828</c:v>
                </c:pt>
                <c:pt idx="10">
                  <c:v>63.612764290075475</c:v>
                </c:pt>
                <c:pt idx="11">
                  <c:v>66.106916212908061</c:v>
                </c:pt>
                <c:pt idx="12">
                  <c:v>66.498614264199418</c:v>
                </c:pt>
                <c:pt idx="13">
                  <c:v>67.009576080083519</c:v>
                </c:pt>
                <c:pt idx="14">
                  <c:v>67.607227782002383</c:v>
                </c:pt>
                <c:pt idx="15">
                  <c:v>68.106604236131602</c:v>
                </c:pt>
                <c:pt idx="16">
                  <c:v>68.568408382818888</c:v>
                </c:pt>
                <c:pt idx="17">
                  <c:v>69.019395168418072</c:v>
                </c:pt>
                <c:pt idx="18">
                  <c:v>69.440963828512409</c:v>
                </c:pt>
                <c:pt idx="19">
                  <c:v>69.873021902355362</c:v>
                </c:pt>
                <c:pt idx="20">
                  <c:v>70.346662410605816</c:v>
                </c:pt>
                <c:pt idx="21">
                  <c:v>70.811039622243044</c:v>
                </c:pt>
                <c:pt idx="22">
                  <c:v>71.284628037488758</c:v>
                </c:pt>
                <c:pt idx="23">
                  <c:v>71.758184021085086</c:v>
                </c:pt>
                <c:pt idx="24">
                  <c:v>72.208070676002563</c:v>
                </c:pt>
                <c:pt idx="25">
                  <c:v>72.642765816137626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17.56985337658568</c:v>
                </c:pt>
                <c:pt idx="1">
                  <c:v>19.434188100537625</c:v>
                </c:pt>
                <c:pt idx="2">
                  <c:v>20.940434567665825</c:v>
                </c:pt>
                <c:pt idx="3">
                  <c:v>19.897402871810801</c:v>
                </c:pt>
                <c:pt idx="4">
                  <c:v>20.871419531184763</c:v>
                </c:pt>
                <c:pt idx="5">
                  <c:v>22.612755190622785</c:v>
                </c:pt>
                <c:pt idx="6">
                  <c:v>21.381900299046968</c:v>
                </c:pt>
                <c:pt idx="7">
                  <c:v>22.389329149096955</c:v>
                </c:pt>
                <c:pt idx="8">
                  <c:v>21.160070336327763</c:v>
                </c:pt>
                <c:pt idx="9">
                  <c:v>23.82426051366939</c:v>
                </c:pt>
                <c:pt idx="10">
                  <c:v>21.81251734644178</c:v>
                </c:pt>
                <c:pt idx="11">
                  <c:v>21.627767117969192</c:v>
                </c:pt>
                <c:pt idx="12">
                  <c:v>21.549903205356497</c:v>
                </c:pt>
                <c:pt idx="13">
                  <c:v>21.632500511592603</c:v>
                </c:pt>
                <c:pt idx="14">
                  <c:v>21.758004718697713</c:v>
                </c:pt>
                <c:pt idx="15">
                  <c:v>21.869061081326308</c:v>
                </c:pt>
                <c:pt idx="16">
                  <c:v>21.964300426398744</c:v>
                </c:pt>
                <c:pt idx="17">
                  <c:v>22.051083340866608</c:v>
                </c:pt>
                <c:pt idx="18">
                  <c:v>22.144058737147748</c:v>
                </c:pt>
                <c:pt idx="19">
                  <c:v>22.229030651736029</c:v>
                </c:pt>
                <c:pt idx="20">
                  <c:v>22.297932090184979</c:v>
                </c:pt>
                <c:pt idx="21">
                  <c:v>22.350897128401428</c:v>
                </c:pt>
                <c:pt idx="22">
                  <c:v>22.41128254183538</c:v>
                </c:pt>
                <c:pt idx="23">
                  <c:v>22.474780227658755</c:v>
                </c:pt>
                <c:pt idx="24">
                  <c:v>22.540757244863133</c:v>
                </c:pt>
                <c:pt idx="25">
                  <c:v>22.610198059385226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1.4146766402349258</c:v>
                </c:pt>
                <c:pt idx="1">
                  <c:v>1.0167408703000951</c:v>
                </c:pt>
                <c:pt idx="2">
                  <c:v>1.0384294762672974</c:v>
                </c:pt>
                <c:pt idx="3">
                  <c:v>0.91650687631519423</c:v>
                </c:pt>
                <c:pt idx="4">
                  <c:v>1.0208389112425633</c:v>
                </c:pt>
                <c:pt idx="5">
                  <c:v>0.98327414006958647</c:v>
                </c:pt>
                <c:pt idx="6">
                  <c:v>0.85880996857526948</c:v>
                </c:pt>
                <c:pt idx="7">
                  <c:v>0.89878379677804854</c:v>
                </c:pt>
                <c:pt idx="8">
                  <c:v>0.91183751166886085</c:v>
                </c:pt>
                <c:pt idx="9">
                  <c:v>0.85922903749923041</c:v>
                </c:pt>
                <c:pt idx="10">
                  <c:v>1.0628048755804189</c:v>
                </c:pt>
                <c:pt idx="11">
                  <c:v>0.83913892997259765</c:v>
                </c:pt>
                <c:pt idx="12">
                  <c:v>0.84794983305968785</c:v>
                </c:pt>
                <c:pt idx="13">
                  <c:v>0.85551899661593744</c:v>
                </c:pt>
                <c:pt idx="14">
                  <c:v>0.86396613677192946</c:v>
                </c:pt>
                <c:pt idx="15">
                  <c:v>0.86893476133665548</c:v>
                </c:pt>
                <c:pt idx="16">
                  <c:v>0.87356325408273028</c:v>
                </c:pt>
                <c:pt idx="17">
                  <c:v>0.87726533287960873</c:v>
                </c:pt>
                <c:pt idx="18">
                  <c:v>0.88074884291984745</c:v>
                </c:pt>
                <c:pt idx="19">
                  <c:v>0.88425570218533878</c:v>
                </c:pt>
                <c:pt idx="20">
                  <c:v>0.88809122921537942</c:v>
                </c:pt>
                <c:pt idx="21">
                  <c:v>0.89156563390880728</c:v>
                </c:pt>
                <c:pt idx="22">
                  <c:v>0.89510968567243887</c:v>
                </c:pt>
                <c:pt idx="23">
                  <c:v>0.89814731325057906</c:v>
                </c:pt>
                <c:pt idx="24">
                  <c:v>0.90114998629279175</c:v>
                </c:pt>
                <c:pt idx="25">
                  <c:v>0.9034169809059075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45.759662647307543</c:v>
                </c:pt>
                <c:pt idx="1">
                  <c:v>49.373801942802245</c:v>
                </c:pt>
                <c:pt idx="2">
                  <c:v>54.555461375378563</c:v>
                </c:pt>
                <c:pt idx="3">
                  <c:v>54.018915495788747</c:v>
                </c:pt>
                <c:pt idx="4">
                  <c:v>53.475403620539026</c:v>
                </c:pt>
                <c:pt idx="5">
                  <c:v>53.008244839321968</c:v>
                </c:pt>
                <c:pt idx="6">
                  <c:v>54.263009046771835</c:v>
                </c:pt>
                <c:pt idx="7">
                  <c:v>51.026263953264525</c:v>
                </c:pt>
                <c:pt idx="8">
                  <c:v>50.263224923976246</c:v>
                </c:pt>
                <c:pt idx="9">
                  <c:v>51.121105372790844</c:v>
                </c:pt>
                <c:pt idx="10">
                  <c:v>50.88352259650383</c:v>
                </c:pt>
                <c:pt idx="11">
                  <c:v>47.597278664656159</c:v>
                </c:pt>
                <c:pt idx="12">
                  <c:v>47.378907796245947</c:v>
                </c:pt>
                <c:pt idx="13">
                  <c:v>47.302702458206618</c:v>
                </c:pt>
                <c:pt idx="14">
                  <c:v>47.269070672083018</c:v>
                </c:pt>
                <c:pt idx="15">
                  <c:v>47.126489407905822</c:v>
                </c:pt>
                <c:pt idx="16">
                  <c:v>46.93368985057181</c:v>
                </c:pt>
                <c:pt idx="17">
                  <c:v>46.72094240754484</c:v>
                </c:pt>
                <c:pt idx="18">
                  <c:v>46.521518313738795</c:v>
                </c:pt>
                <c:pt idx="19">
                  <c:v>46.306195383947419</c:v>
                </c:pt>
                <c:pt idx="20">
                  <c:v>46.066620784097459</c:v>
                </c:pt>
                <c:pt idx="21">
                  <c:v>45.866568878874361</c:v>
                </c:pt>
                <c:pt idx="22">
                  <c:v>45.625687353157339</c:v>
                </c:pt>
                <c:pt idx="23">
                  <c:v>45.374878751486001</c:v>
                </c:pt>
                <c:pt idx="24">
                  <c:v>45.120656334041421</c:v>
                </c:pt>
                <c:pt idx="25">
                  <c:v>44.891114545870579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11.387895371927367</c:v>
                </c:pt>
                <c:pt idx="1">
                  <c:v>11.334710393614833</c:v>
                </c:pt>
                <c:pt idx="2">
                  <c:v>11.978202360672636</c:v>
                </c:pt>
                <c:pt idx="3">
                  <c:v>11.677722598775276</c:v>
                </c:pt>
                <c:pt idx="4">
                  <c:v>11.21272634920742</c:v>
                </c:pt>
                <c:pt idx="5">
                  <c:v>12.30040895494969</c:v>
                </c:pt>
                <c:pt idx="6">
                  <c:v>12.398132700544261</c:v>
                </c:pt>
                <c:pt idx="7">
                  <c:v>13.111049084907014</c:v>
                </c:pt>
                <c:pt idx="8">
                  <c:v>13.316028453683911</c:v>
                </c:pt>
                <c:pt idx="9">
                  <c:v>13.336188571203747</c:v>
                </c:pt>
                <c:pt idx="10">
                  <c:v>13.576716079157165</c:v>
                </c:pt>
                <c:pt idx="11">
                  <c:v>16.241531165845625</c:v>
                </c:pt>
                <c:pt idx="12">
                  <c:v>16.404411798594889</c:v>
                </c:pt>
                <c:pt idx="13">
                  <c:v>16.638011449147168</c:v>
                </c:pt>
                <c:pt idx="14">
                  <c:v>16.906830066672928</c:v>
                </c:pt>
                <c:pt idx="15">
                  <c:v>17.150224487961253</c:v>
                </c:pt>
                <c:pt idx="16">
                  <c:v>17.378352462098416</c:v>
                </c:pt>
                <c:pt idx="17">
                  <c:v>17.599490680357778</c:v>
                </c:pt>
                <c:pt idx="18">
                  <c:v>17.812780537533371</c:v>
                </c:pt>
                <c:pt idx="19">
                  <c:v>18.034691346291776</c:v>
                </c:pt>
                <c:pt idx="20">
                  <c:v>18.259579854652376</c:v>
                </c:pt>
                <c:pt idx="21">
                  <c:v>18.472924482797065</c:v>
                </c:pt>
                <c:pt idx="22">
                  <c:v>18.686767874622106</c:v>
                </c:pt>
                <c:pt idx="23">
                  <c:v>18.910440886071779</c:v>
                </c:pt>
                <c:pt idx="24">
                  <c:v>19.12921300575206</c:v>
                </c:pt>
                <c:pt idx="25">
                  <c:v>19.348886125379838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12.559527250879544</c:v>
                </c:pt>
                <c:pt idx="1">
                  <c:v>11.946329218788339</c:v>
                </c:pt>
                <c:pt idx="2">
                  <c:v>12.184518021989634</c:v>
                </c:pt>
                <c:pt idx="3">
                  <c:v>12.237070696628725</c:v>
                </c:pt>
                <c:pt idx="4">
                  <c:v>12.579101735838536</c:v>
                </c:pt>
                <c:pt idx="5">
                  <c:v>12.546740827196322</c:v>
                </c:pt>
                <c:pt idx="6">
                  <c:v>13.213242898805031</c:v>
                </c:pt>
                <c:pt idx="7">
                  <c:v>13.795604572150065</c:v>
                </c:pt>
                <c:pt idx="8">
                  <c:v>13.202896187688642</c:v>
                </c:pt>
                <c:pt idx="9">
                  <c:v>12.922280244848787</c:v>
                </c:pt>
                <c:pt idx="10">
                  <c:v>11.327204931235848</c:v>
                </c:pt>
                <c:pt idx="11">
                  <c:v>13.791334247384462</c:v>
                </c:pt>
                <c:pt idx="12">
                  <c:v>13.727359932690089</c:v>
                </c:pt>
                <c:pt idx="13">
                  <c:v>13.763606508243795</c:v>
                </c:pt>
                <c:pt idx="14">
                  <c:v>13.807087051166773</c:v>
                </c:pt>
                <c:pt idx="15">
                  <c:v>13.800983904233053</c:v>
                </c:pt>
                <c:pt idx="16">
                  <c:v>13.761582467083775</c:v>
                </c:pt>
                <c:pt idx="17">
                  <c:v>13.740878433675347</c:v>
                </c:pt>
                <c:pt idx="18">
                  <c:v>13.727493785674383</c:v>
                </c:pt>
                <c:pt idx="19">
                  <c:v>13.709412048567117</c:v>
                </c:pt>
                <c:pt idx="20">
                  <c:v>13.691240501996162</c:v>
                </c:pt>
                <c:pt idx="21">
                  <c:v>13.676891205390215</c:v>
                </c:pt>
                <c:pt idx="22">
                  <c:v>13.654150357785676</c:v>
                </c:pt>
                <c:pt idx="23">
                  <c:v>13.648578760859543</c:v>
                </c:pt>
                <c:pt idx="24">
                  <c:v>13.677294470038319</c:v>
                </c:pt>
                <c:pt idx="25">
                  <c:v>13.703755401858333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26.887634306793835</c:v>
                </c:pt>
                <c:pt idx="1">
                  <c:v>27.401032369169638</c:v>
                </c:pt>
                <c:pt idx="2">
                  <c:v>29.037381835098611</c:v>
                </c:pt>
                <c:pt idx="3">
                  <c:v>26.85718256639624</c:v>
                </c:pt>
                <c:pt idx="4">
                  <c:v>28.629909035555901</c:v>
                </c:pt>
                <c:pt idx="5">
                  <c:v>28.540229318162812</c:v>
                </c:pt>
                <c:pt idx="6">
                  <c:v>31.4692989855257</c:v>
                </c:pt>
                <c:pt idx="7">
                  <c:v>29.994074353900331</c:v>
                </c:pt>
                <c:pt idx="8">
                  <c:v>31.279783614150809</c:v>
                </c:pt>
                <c:pt idx="9">
                  <c:v>32.630086553128237</c:v>
                </c:pt>
                <c:pt idx="10">
                  <c:v>26.568079512845891</c:v>
                </c:pt>
                <c:pt idx="11">
                  <c:v>28.307685154015456</c:v>
                </c:pt>
                <c:pt idx="12">
                  <c:v>27.900562996525725</c:v>
                </c:pt>
                <c:pt idx="13">
                  <c:v>27.796058242532254</c:v>
                </c:pt>
                <c:pt idx="14">
                  <c:v>27.737082570723047</c:v>
                </c:pt>
                <c:pt idx="15">
                  <c:v>27.648239819590504</c:v>
                </c:pt>
                <c:pt idx="16">
                  <c:v>27.572924491624299</c:v>
                </c:pt>
                <c:pt idx="17">
                  <c:v>27.504012677991224</c:v>
                </c:pt>
                <c:pt idx="18">
                  <c:v>27.429819151919947</c:v>
                </c:pt>
                <c:pt idx="19">
                  <c:v>27.36104772783936</c:v>
                </c:pt>
                <c:pt idx="20">
                  <c:v>27.297666539573441</c:v>
                </c:pt>
                <c:pt idx="21">
                  <c:v>27.226064004781115</c:v>
                </c:pt>
                <c:pt idx="22">
                  <c:v>27.195224238794758</c:v>
                </c:pt>
                <c:pt idx="23">
                  <c:v>27.179914453257908</c:v>
                </c:pt>
                <c:pt idx="24">
                  <c:v>27.178115054421884</c:v>
                </c:pt>
                <c:pt idx="25">
                  <c:v>27.18152349354164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10.86883032538187</c:v>
                </c:pt>
                <c:pt idx="1">
                  <c:v>10.808097163319593</c:v>
                </c:pt>
                <c:pt idx="2">
                  <c:v>10.992256589283091</c:v>
                </c:pt>
                <c:pt idx="3">
                  <c:v>10.494520008353044</c:v>
                </c:pt>
                <c:pt idx="4">
                  <c:v>11.784073918290083</c:v>
                </c:pt>
                <c:pt idx="5">
                  <c:v>11.768536310765185</c:v>
                </c:pt>
                <c:pt idx="6">
                  <c:v>12.279382215266518</c:v>
                </c:pt>
                <c:pt idx="7">
                  <c:v>11.371986842202483</c:v>
                </c:pt>
                <c:pt idx="8">
                  <c:v>10.525802298278903</c:v>
                </c:pt>
                <c:pt idx="9">
                  <c:v>10.58131847234316</c:v>
                </c:pt>
                <c:pt idx="10">
                  <c:v>9.4127069100926199</c:v>
                </c:pt>
                <c:pt idx="11">
                  <c:v>8.0160206184440792</c:v>
                </c:pt>
                <c:pt idx="12">
                  <c:v>7.9237894185223521</c:v>
                </c:pt>
                <c:pt idx="13">
                  <c:v>7.8782072771087339</c:v>
                </c:pt>
                <c:pt idx="14">
                  <c:v>7.8374579346600202</c:v>
                </c:pt>
                <c:pt idx="15">
                  <c:v>7.7727159318427503</c:v>
                </c:pt>
                <c:pt idx="16">
                  <c:v>7.7115693818355213</c:v>
                </c:pt>
                <c:pt idx="17">
                  <c:v>7.6543074540896914</c:v>
                </c:pt>
                <c:pt idx="18">
                  <c:v>7.6018861598365177</c:v>
                </c:pt>
                <c:pt idx="19">
                  <c:v>7.5488280520395064</c:v>
                </c:pt>
                <c:pt idx="20">
                  <c:v>7.4908270492291935</c:v>
                </c:pt>
                <c:pt idx="21">
                  <c:v>7.4323575576089533</c:v>
                </c:pt>
                <c:pt idx="22">
                  <c:v>7.3749255781715117</c:v>
                </c:pt>
                <c:pt idx="23">
                  <c:v>7.3175691023652263</c:v>
                </c:pt>
                <c:pt idx="24">
                  <c:v>7.2573799695636421</c:v>
                </c:pt>
                <c:pt idx="25">
                  <c:v>7.1969218231042387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82.622103889539147</c:v>
                </c:pt>
                <c:pt idx="1">
                  <c:v>84.461719248358492</c:v>
                </c:pt>
                <c:pt idx="2">
                  <c:v>89.04290134058418</c:v>
                </c:pt>
                <c:pt idx="3">
                  <c:v>83.982091078509768</c:v>
                </c:pt>
                <c:pt idx="4">
                  <c:v>87.992508878549131</c:v>
                </c:pt>
                <c:pt idx="5">
                  <c:v>89.076578768972524</c:v>
                </c:pt>
                <c:pt idx="6">
                  <c:v>89.579352878018724</c:v>
                </c:pt>
                <c:pt idx="7">
                  <c:v>88.733053028234153</c:v>
                </c:pt>
                <c:pt idx="8">
                  <c:v>87.389926035109156</c:v>
                </c:pt>
                <c:pt idx="9">
                  <c:v>90.995164213235086</c:v>
                </c:pt>
                <c:pt idx="10">
                  <c:v>83.053502264089744</c:v>
                </c:pt>
                <c:pt idx="11">
                  <c:v>85.102902135914192</c:v>
                </c:pt>
                <c:pt idx="12">
                  <c:v>85.142510850899583</c:v>
                </c:pt>
                <c:pt idx="13">
                  <c:v>85.264370223163624</c:v>
                </c:pt>
                <c:pt idx="14">
                  <c:v>85.465532483293245</c:v>
                </c:pt>
                <c:pt idx="15">
                  <c:v>85.44332587883288</c:v>
                </c:pt>
                <c:pt idx="16">
                  <c:v>85.327602781592816</c:v>
                </c:pt>
                <c:pt idx="17">
                  <c:v>85.152138740453523</c:v>
                </c:pt>
                <c:pt idx="18">
                  <c:v>84.931988080452925</c:v>
                </c:pt>
                <c:pt idx="19">
                  <c:v>84.714660442942758</c:v>
                </c:pt>
                <c:pt idx="20">
                  <c:v>84.50381809321641</c:v>
                </c:pt>
                <c:pt idx="21">
                  <c:v>84.293348191156966</c:v>
                </c:pt>
                <c:pt idx="22">
                  <c:v>84.065053712795049</c:v>
                </c:pt>
                <c:pt idx="23">
                  <c:v>83.887913477559209</c:v>
                </c:pt>
                <c:pt idx="24">
                  <c:v>83.665663739195438</c:v>
                </c:pt>
                <c:pt idx="25">
                  <c:v>83.378143928356494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73.865489344107772</c:v>
                </c:pt>
                <c:pt idx="1">
                  <c:v>79.632642455379568</c:v>
                </c:pt>
                <c:pt idx="2">
                  <c:v>86.375158716381222</c:v>
                </c:pt>
                <c:pt idx="3">
                  <c:v>87.233437875746134</c:v>
                </c:pt>
                <c:pt idx="4">
                  <c:v>88.842052253957434</c:v>
                </c:pt>
                <c:pt idx="5">
                  <c:v>91.810067404810326</c:v>
                </c:pt>
                <c:pt idx="6">
                  <c:v>97.082360463294108</c:v>
                </c:pt>
                <c:pt idx="7">
                  <c:v>98.310587976042882</c:v>
                </c:pt>
                <c:pt idx="8">
                  <c:v>97.895083619468821</c:v>
                </c:pt>
                <c:pt idx="9">
                  <c:v>104.53421542164564</c:v>
                </c:pt>
                <c:pt idx="10">
                  <c:v>104.41451820921547</c:v>
                </c:pt>
                <c:pt idx="11">
                  <c:v>101.84133817674517</c:v>
                </c:pt>
                <c:pt idx="12">
                  <c:v>103.00672720530093</c:v>
                </c:pt>
                <c:pt idx="13">
                  <c:v>104.40802980969008</c:v>
                </c:pt>
                <c:pt idx="14">
                  <c:v>105.92842735100763</c:v>
                </c:pt>
                <c:pt idx="15">
                  <c:v>107.18664968107035</c:v>
                </c:pt>
                <c:pt idx="16">
                  <c:v>108.36774927768873</c:v>
                </c:pt>
                <c:pt idx="17">
                  <c:v>109.52770986684118</c:v>
                </c:pt>
                <c:pt idx="18">
                  <c:v>110.65199348979186</c:v>
                </c:pt>
                <c:pt idx="19">
                  <c:v>111.76009727578253</c:v>
                </c:pt>
                <c:pt idx="20">
                  <c:v>112.91092277633992</c:v>
                </c:pt>
                <c:pt idx="21">
                  <c:v>114.0385709942923</c:v>
                </c:pt>
                <c:pt idx="22">
                  <c:v>115.20328194754129</c:v>
                </c:pt>
                <c:pt idx="23">
                  <c:v>116.34338682752843</c:v>
                </c:pt>
                <c:pt idx="24">
                  <c:v>117.58642515417186</c:v>
                </c:pt>
                <c:pt idx="25">
                  <c:v>118.78413991620641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160.73826683124111</c:v>
                </c:pt>
                <c:pt idx="1">
                  <c:v>151.69857202639943</c:v>
                </c:pt>
                <c:pt idx="2">
                  <c:v>160.11413623410661</c:v>
                </c:pt>
                <c:pt idx="3">
                  <c:v>161.51454790213836</c:v>
                </c:pt>
                <c:pt idx="4">
                  <c:v>162.23739136643462</c:v>
                </c:pt>
                <c:pt idx="5">
                  <c:v>166.86921080917912</c:v>
                </c:pt>
                <c:pt idx="6">
                  <c:v>178.99369072005913</c:v>
                </c:pt>
                <c:pt idx="7">
                  <c:v>172.49795948238079</c:v>
                </c:pt>
                <c:pt idx="8">
                  <c:v>176.14816408702376</c:v>
                </c:pt>
                <c:pt idx="9">
                  <c:v>189.42991147159458</c:v>
                </c:pt>
                <c:pt idx="10">
                  <c:v>194.76118264855393</c:v>
                </c:pt>
                <c:pt idx="11">
                  <c:v>199.94946391056715</c:v>
                </c:pt>
                <c:pt idx="12">
                  <c:v>201.40004172132473</c:v>
                </c:pt>
                <c:pt idx="13">
                  <c:v>203.44481843231296</c:v>
                </c:pt>
                <c:pt idx="14">
                  <c:v>205.75713206532333</c:v>
                </c:pt>
                <c:pt idx="15">
                  <c:v>207.65575749185831</c:v>
                </c:pt>
                <c:pt idx="16">
                  <c:v>209.45486927371132</c:v>
                </c:pt>
                <c:pt idx="17">
                  <c:v>211.18307664587957</c:v>
                </c:pt>
                <c:pt idx="18">
                  <c:v>212.88387856186949</c:v>
                </c:pt>
                <c:pt idx="19">
                  <c:v>214.57535122923252</c:v>
                </c:pt>
                <c:pt idx="20">
                  <c:v>216.34150229724412</c:v>
                </c:pt>
                <c:pt idx="21">
                  <c:v>218.03857900033461</c:v>
                </c:pt>
                <c:pt idx="22">
                  <c:v>219.74623842797666</c:v>
                </c:pt>
                <c:pt idx="23">
                  <c:v>221.50973723596013</c:v>
                </c:pt>
                <c:pt idx="24">
                  <c:v>223.32967937148578</c:v>
                </c:pt>
                <c:pt idx="25">
                  <c:v>225.07731600019918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100.19670151569591</c:v>
                </c:pt>
                <c:pt idx="1">
                  <c:v>99.524360696953281</c:v>
                </c:pt>
                <c:pt idx="2">
                  <c:v>107.76020700880446</c:v>
                </c:pt>
                <c:pt idx="3">
                  <c:v>104.1060876100042</c:v>
                </c:pt>
                <c:pt idx="4">
                  <c:v>106.37002211739994</c:v>
                </c:pt>
                <c:pt idx="5">
                  <c:v>111.2703451271373</c:v>
                </c:pt>
                <c:pt idx="6">
                  <c:v>114.60180931143312</c:v>
                </c:pt>
                <c:pt idx="7">
                  <c:v>116.38635166313739</c:v>
                </c:pt>
                <c:pt idx="8">
                  <c:v>114.8823292995568</c:v>
                </c:pt>
                <c:pt idx="9">
                  <c:v>117.67799560834828</c:v>
                </c:pt>
                <c:pt idx="10">
                  <c:v>121.90061841665933</c:v>
                </c:pt>
                <c:pt idx="11">
                  <c:v>115.85073146110145</c:v>
                </c:pt>
                <c:pt idx="12">
                  <c:v>116.60180038947502</c:v>
                </c:pt>
                <c:pt idx="13">
                  <c:v>117.56363108494263</c:v>
                </c:pt>
                <c:pt idx="14">
                  <c:v>118.71159384107651</c:v>
                </c:pt>
                <c:pt idx="15">
                  <c:v>119.55422744802269</c:v>
                </c:pt>
                <c:pt idx="16">
                  <c:v>120.31453606457191</c:v>
                </c:pt>
                <c:pt idx="17">
                  <c:v>120.99955928164935</c:v>
                </c:pt>
                <c:pt idx="18">
                  <c:v>121.69634976745795</c:v>
                </c:pt>
                <c:pt idx="19">
                  <c:v>122.41198860818162</c:v>
                </c:pt>
                <c:pt idx="20">
                  <c:v>123.16447387993938</c:v>
                </c:pt>
                <c:pt idx="21">
                  <c:v>123.86741293617392</c:v>
                </c:pt>
                <c:pt idx="22">
                  <c:v>124.60403947716557</c:v>
                </c:pt>
                <c:pt idx="23">
                  <c:v>125.33462295008258</c:v>
                </c:pt>
                <c:pt idx="24">
                  <c:v>126.09891444279521</c:v>
                </c:pt>
                <c:pt idx="25">
                  <c:v>126.801222903023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95.192250431204002</c:v>
                </c:pt>
                <c:pt idx="1">
                  <c:v>89.32291687060787</c:v>
                </c:pt>
                <c:pt idx="2">
                  <c:v>93.599799774218695</c:v>
                </c:pt>
                <c:pt idx="3">
                  <c:v>89.748970470748276</c:v>
                </c:pt>
                <c:pt idx="4">
                  <c:v>90.613746815355995</c:v>
                </c:pt>
                <c:pt idx="5">
                  <c:v>91.784859546336406</c:v>
                </c:pt>
                <c:pt idx="6">
                  <c:v>90.713610984822836</c:v>
                </c:pt>
                <c:pt idx="7">
                  <c:v>91.974621848453864</c:v>
                </c:pt>
                <c:pt idx="8">
                  <c:v>90.070433026730001</c:v>
                </c:pt>
                <c:pt idx="9">
                  <c:v>88.719404206263107</c:v>
                </c:pt>
                <c:pt idx="10">
                  <c:v>89.848975485318064</c:v>
                </c:pt>
                <c:pt idx="11">
                  <c:v>86.529441323325997</c:v>
                </c:pt>
                <c:pt idx="12">
                  <c:v>85.549798613966956</c:v>
                </c:pt>
                <c:pt idx="13">
                  <c:v>84.712200760495236</c:v>
                </c:pt>
                <c:pt idx="14">
                  <c:v>83.977189102967188</c:v>
                </c:pt>
                <c:pt idx="15">
                  <c:v>83.076597054065687</c:v>
                </c:pt>
                <c:pt idx="16">
                  <c:v>82.106684809407781</c:v>
                </c:pt>
                <c:pt idx="17">
                  <c:v>81.092613874618408</c:v>
                </c:pt>
                <c:pt idx="18">
                  <c:v>80.104744994358654</c:v>
                </c:pt>
                <c:pt idx="19">
                  <c:v>79.091786857975649</c:v>
                </c:pt>
                <c:pt idx="20">
                  <c:v>78.146853128894804</c:v>
                </c:pt>
                <c:pt idx="21">
                  <c:v>77.278791866958883</c:v>
                </c:pt>
                <c:pt idx="22">
                  <c:v>76.341710368211736</c:v>
                </c:pt>
                <c:pt idx="23">
                  <c:v>75.355620632530346</c:v>
                </c:pt>
                <c:pt idx="24">
                  <c:v>74.125655913134253</c:v>
                </c:pt>
                <c:pt idx="25">
                  <c:v>73.164591876421639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75.449179092635916</c:v>
                </c:pt>
                <c:pt idx="1">
                  <c:v>73.010028002343475</c:v>
                </c:pt>
                <c:pt idx="2">
                  <c:v>74.250898930531974</c:v>
                </c:pt>
                <c:pt idx="3">
                  <c:v>74.270412529681209</c:v>
                </c:pt>
                <c:pt idx="4">
                  <c:v>79.847242279445481</c:v>
                </c:pt>
                <c:pt idx="5">
                  <c:v>79.937154354161578</c:v>
                </c:pt>
                <c:pt idx="6">
                  <c:v>83.720613662551571</c:v>
                </c:pt>
                <c:pt idx="7">
                  <c:v>82.74654502596006</c:v>
                </c:pt>
                <c:pt idx="8">
                  <c:v>73.931048965314687</c:v>
                </c:pt>
                <c:pt idx="9">
                  <c:v>80.064056822585371</c:v>
                </c:pt>
                <c:pt idx="10">
                  <c:v>69.655886434230439</c:v>
                </c:pt>
                <c:pt idx="11">
                  <c:v>71.326450881150265</c:v>
                </c:pt>
                <c:pt idx="12">
                  <c:v>71.331621973837741</c:v>
                </c:pt>
                <c:pt idx="13">
                  <c:v>71.551768165864559</c:v>
                </c:pt>
                <c:pt idx="14">
                  <c:v>71.79439822355458</c:v>
                </c:pt>
                <c:pt idx="15">
                  <c:v>71.804188815822286</c:v>
                </c:pt>
                <c:pt idx="16">
                  <c:v>71.72116707651368</c:v>
                </c:pt>
                <c:pt idx="17">
                  <c:v>71.586526094734936</c:v>
                </c:pt>
                <c:pt idx="18">
                  <c:v>71.488775748785727</c:v>
                </c:pt>
                <c:pt idx="19">
                  <c:v>71.392632770923186</c:v>
                </c:pt>
                <c:pt idx="20">
                  <c:v>71.318809364810292</c:v>
                </c:pt>
                <c:pt idx="21">
                  <c:v>71.224988497078172</c:v>
                </c:pt>
                <c:pt idx="22">
                  <c:v>71.109900398781434</c:v>
                </c:pt>
                <c:pt idx="23">
                  <c:v>70.985225360304639</c:v>
                </c:pt>
                <c:pt idx="24">
                  <c:v>70.922024638241226</c:v>
                </c:pt>
                <c:pt idx="25">
                  <c:v>70.825003129610025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79.665458993285668</c:v>
                </c:pt>
                <c:pt idx="1">
                  <c:v>76.741789612263574</c:v>
                </c:pt>
                <c:pt idx="2">
                  <c:v>79.977077812950654</c:v>
                </c:pt>
                <c:pt idx="3">
                  <c:v>79.193041167229538</c:v>
                </c:pt>
                <c:pt idx="4">
                  <c:v>80.65182162942591</c:v>
                </c:pt>
                <c:pt idx="5">
                  <c:v>87.720623739007053</c:v>
                </c:pt>
                <c:pt idx="6">
                  <c:v>88.031496132906923</c:v>
                </c:pt>
                <c:pt idx="7">
                  <c:v>89.050902169366907</c:v>
                </c:pt>
                <c:pt idx="8">
                  <c:v>84.80727948901847</c:v>
                </c:pt>
                <c:pt idx="9">
                  <c:v>90.786273042013448</c:v>
                </c:pt>
                <c:pt idx="10">
                  <c:v>86.488086512097681</c:v>
                </c:pt>
                <c:pt idx="11">
                  <c:v>88.573822260849852</c:v>
                </c:pt>
                <c:pt idx="12">
                  <c:v>88.896467302615605</c:v>
                </c:pt>
                <c:pt idx="13">
                  <c:v>89.497595588292072</c:v>
                </c:pt>
                <c:pt idx="14">
                  <c:v>90.229198637472038</c:v>
                </c:pt>
                <c:pt idx="15">
                  <c:v>90.844600078794571</c:v>
                </c:pt>
                <c:pt idx="16">
                  <c:v>91.406272063300364</c:v>
                </c:pt>
                <c:pt idx="17">
                  <c:v>91.947743842164286</c:v>
                </c:pt>
                <c:pt idx="18">
                  <c:v>92.465771408579997</c:v>
                </c:pt>
                <c:pt idx="19">
                  <c:v>92.986308256276729</c:v>
                </c:pt>
                <c:pt idx="20">
                  <c:v>93.532685730006165</c:v>
                </c:pt>
                <c:pt idx="21">
                  <c:v>94.053502384553283</c:v>
                </c:pt>
                <c:pt idx="22">
                  <c:v>94.591020264996573</c:v>
                </c:pt>
                <c:pt idx="23">
                  <c:v>95.131111561994416</c:v>
                </c:pt>
                <c:pt idx="24">
                  <c:v>95.649977907158487</c:v>
                </c:pt>
                <c:pt idx="25">
                  <c:v>96.156380856428754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57.147558019234907</c:v>
                </c:pt>
                <c:pt idx="1">
                  <c:v>60.70851233641708</c:v>
                </c:pt>
                <c:pt idx="2">
                  <c:v>66.533663736051196</c:v>
                </c:pt>
                <c:pt idx="3">
                  <c:v>65.696638094564022</c:v>
                </c:pt>
                <c:pt idx="4">
                  <c:v>64.688129969746441</c:v>
                </c:pt>
                <c:pt idx="5">
                  <c:v>65.308653794271663</c:v>
                </c:pt>
                <c:pt idx="6">
                  <c:v>66.661141747316094</c:v>
                </c:pt>
                <c:pt idx="7">
                  <c:v>64.137313038171541</c:v>
                </c:pt>
                <c:pt idx="8">
                  <c:v>63.579253377660159</c:v>
                </c:pt>
                <c:pt idx="9">
                  <c:v>64.457293943994586</c:v>
                </c:pt>
                <c:pt idx="10">
                  <c:v>64.460238675661003</c:v>
                </c:pt>
                <c:pt idx="11">
                  <c:v>63.838809830501788</c:v>
                </c:pt>
                <c:pt idx="12">
                  <c:v>63.783319594840833</c:v>
                </c:pt>
                <c:pt idx="13">
                  <c:v>63.940713907353782</c:v>
                </c:pt>
                <c:pt idx="14">
                  <c:v>64.175900738755942</c:v>
                </c:pt>
                <c:pt idx="15">
                  <c:v>64.276713895867076</c:v>
                </c:pt>
                <c:pt idx="16">
                  <c:v>64.312042312670229</c:v>
                </c:pt>
                <c:pt idx="17">
                  <c:v>64.320433087902614</c:v>
                </c:pt>
                <c:pt idx="18">
                  <c:v>64.334298851272166</c:v>
                </c:pt>
                <c:pt idx="19">
                  <c:v>64.340886730239191</c:v>
                </c:pt>
                <c:pt idx="20">
                  <c:v>64.326200638749839</c:v>
                </c:pt>
                <c:pt idx="21">
                  <c:v>64.33949336167143</c:v>
                </c:pt>
                <c:pt idx="22">
                  <c:v>64.312455227779452</c:v>
                </c:pt>
                <c:pt idx="23">
                  <c:v>64.285319637557777</c:v>
                </c:pt>
                <c:pt idx="24">
                  <c:v>64.249869339793477</c:v>
                </c:pt>
                <c:pt idx="25">
                  <c:v>64.240000671250414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39.447161557673383</c:v>
                </c:pt>
                <c:pt idx="1">
                  <c:v>39.347361587957977</c:v>
                </c:pt>
                <c:pt idx="2">
                  <c:v>41.221899857088246</c:v>
                </c:pt>
                <c:pt idx="3">
                  <c:v>39.094253263024967</c:v>
                </c:pt>
                <c:pt idx="4">
                  <c:v>41.209010771394439</c:v>
                </c:pt>
                <c:pt idx="5">
                  <c:v>41.086970145359132</c:v>
                </c:pt>
                <c:pt idx="6">
                  <c:v>44.682541884330732</c:v>
                </c:pt>
                <c:pt idx="7">
                  <c:v>43.789678926050399</c:v>
                </c:pt>
                <c:pt idx="8">
                  <c:v>44.482679801839453</c:v>
                </c:pt>
                <c:pt idx="9">
                  <c:v>45.552366797977022</c:v>
                </c:pt>
                <c:pt idx="10">
                  <c:v>37.895284444081739</c:v>
                </c:pt>
                <c:pt idx="11">
                  <c:v>42.099019401399914</c:v>
                </c:pt>
                <c:pt idx="12">
                  <c:v>41.627922929215813</c:v>
                </c:pt>
                <c:pt idx="13">
                  <c:v>41.559664750776051</c:v>
                </c:pt>
                <c:pt idx="14">
                  <c:v>41.544169621889822</c:v>
                </c:pt>
                <c:pt idx="15">
                  <c:v>41.449223723823557</c:v>
                </c:pt>
                <c:pt idx="16">
                  <c:v>41.334506958708076</c:v>
                </c:pt>
                <c:pt idx="17">
                  <c:v>41.244891111666568</c:v>
                </c:pt>
                <c:pt idx="18">
                  <c:v>41.157312937594327</c:v>
                </c:pt>
                <c:pt idx="19">
                  <c:v>41.07045977640648</c:v>
                </c:pt>
                <c:pt idx="20">
                  <c:v>40.988907041569604</c:v>
                </c:pt>
                <c:pt idx="21">
                  <c:v>40.902955210171328</c:v>
                </c:pt>
                <c:pt idx="22">
                  <c:v>40.849374596580432</c:v>
                </c:pt>
                <c:pt idx="23">
                  <c:v>40.828493214117451</c:v>
                </c:pt>
                <c:pt idx="24">
                  <c:v>40.8554095244602</c:v>
                </c:pt>
                <c:pt idx="25">
                  <c:v>40.885278895399971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93.490934214921012</c:v>
                </c:pt>
                <c:pt idx="1">
                  <c:v>95.269816411678079</c:v>
                </c:pt>
                <c:pt idx="2">
                  <c:v>100.03515792986727</c:v>
                </c:pt>
                <c:pt idx="3">
                  <c:v>94.476611086862818</c:v>
                </c:pt>
                <c:pt idx="4">
                  <c:v>99.776582796839222</c:v>
                </c:pt>
                <c:pt idx="5">
                  <c:v>100.84511507973771</c:v>
                </c:pt>
                <c:pt idx="6">
                  <c:v>101.85873509328525</c:v>
                </c:pt>
                <c:pt idx="7">
                  <c:v>100.10503987043664</c:v>
                </c:pt>
                <c:pt idx="8">
                  <c:v>97.91572833338806</c:v>
                </c:pt>
                <c:pt idx="9">
                  <c:v>101.57648268557824</c:v>
                </c:pt>
                <c:pt idx="10">
                  <c:v>92.466209174182367</c:v>
                </c:pt>
                <c:pt idx="11">
                  <c:v>93.118922754358266</c:v>
                </c:pt>
                <c:pt idx="12">
                  <c:v>93.06630026942193</c:v>
                </c:pt>
                <c:pt idx="13">
                  <c:v>93.142577500272353</c:v>
                </c:pt>
                <c:pt idx="14">
                  <c:v>93.302990417953268</c:v>
                </c:pt>
                <c:pt idx="15">
                  <c:v>93.216041810675634</c:v>
                </c:pt>
                <c:pt idx="16">
                  <c:v>93.039172163428333</c:v>
                </c:pt>
                <c:pt idx="17">
                  <c:v>92.806446194543213</c:v>
                </c:pt>
                <c:pt idx="18">
                  <c:v>92.533874240289435</c:v>
                </c:pt>
                <c:pt idx="19">
                  <c:v>92.263488494982269</c:v>
                </c:pt>
                <c:pt idx="20">
                  <c:v>91.994645142445606</c:v>
                </c:pt>
                <c:pt idx="21">
                  <c:v>91.725705748765918</c:v>
                </c:pt>
                <c:pt idx="22">
                  <c:v>91.439979290966562</c:v>
                </c:pt>
                <c:pt idx="23">
                  <c:v>91.205482579924436</c:v>
                </c:pt>
                <c:pt idx="24">
                  <c:v>90.923043708759081</c:v>
                </c:pt>
                <c:pt idx="25">
                  <c:v>90.575065751460727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73.865489344107772</c:v>
                </c:pt>
                <c:pt idx="1">
                  <c:v>79.632642455379568</c:v>
                </c:pt>
                <c:pt idx="2">
                  <c:v>86.375158716381222</c:v>
                </c:pt>
                <c:pt idx="3">
                  <c:v>87.233437875746134</c:v>
                </c:pt>
                <c:pt idx="4">
                  <c:v>88.842052253957434</c:v>
                </c:pt>
                <c:pt idx="5">
                  <c:v>91.810067404810326</c:v>
                </c:pt>
                <c:pt idx="6">
                  <c:v>97.082360463294108</c:v>
                </c:pt>
                <c:pt idx="7">
                  <c:v>98.310587976042882</c:v>
                </c:pt>
                <c:pt idx="8">
                  <c:v>97.895083619468821</c:v>
                </c:pt>
                <c:pt idx="9">
                  <c:v>104.53421542164564</c:v>
                </c:pt>
                <c:pt idx="10">
                  <c:v>104.41451820921547</c:v>
                </c:pt>
                <c:pt idx="11">
                  <c:v>101.84133817674517</c:v>
                </c:pt>
                <c:pt idx="12">
                  <c:v>103.00672720530093</c:v>
                </c:pt>
                <c:pt idx="13">
                  <c:v>104.40802980969008</c:v>
                </c:pt>
                <c:pt idx="14">
                  <c:v>105.92842735100763</c:v>
                </c:pt>
                <c:pt idx="15">
                  <c:v>107.18664968107035</c:v>
                </c:pt>
                <c:pt idx="16">
                  <c:v>108.36774927768873</c:v>
                </c:pt>
                <c:pt idx="17">
                  <c:v>109.52770986684118</c:v>
                </c:pt>
                <c:pt idx="18">
                  <c:v>110.65199348979186</c:v>
                </c:pt>
                <c:pt idx="19">
                  <c:v>111.76009727578253</c:v>
                </c:pt>
                <c:pt idx="20">
                  <c:v>112.91092277633992</c:v>
                </c:pt>
                <c:pt idx="21">
                  <c:v>114.0385709942923</c:v>
                </c:pt>
                <c:pt idx="22">
                  <c:v>115.20328194754129</c:v>
                </c:pt>
                <c:pt idx="23">
                  <c:v>116.34338682752843</c:v>
                </c:pt>
                <c:pt idx="24">
                  <c:v>117.58642515417186</c:v>
                </c:pt>
                <c:pt idx="25">
                  <c:v>118.78413991620641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160.73826683124111</c:v>
                </c:pt>
                <c:pt idx="1">
                  <c:v>151.69857202639943</c:v>
                </c:pt>
                <c:pt idx="2">
                  <c:v>160.11413623410661</c:v>
                </c:pt>
                <c:pt idx="3">
                  <c:v>161.51454790213836</c:v>
                </c:pt>
                <c:pt idx="4">
                  <c:v>162.23739136643462</c:v>
                </c:pt>
                <c:pt idx="5">
                  <c:v>166.86921080917912</c:v>
                </c:pt>
                <c:pt idx="6">
                  <c:v>178.99369072005913</c:v>
                </c:pt>
                <c:pt idx="7">
                  <c:v>172.49795948238079</c:v>
                </c:pt>
                <c:pt idx="8">
                  <c:v>176.14816408702376</c:v>
                </c:pt>
                <c:pt idx="9">
                  <c:v>189.42991147159458</c:v>
                </c:pt>
                <c:pt idx="10">
                  <c:v>194.76118264855393</c:v>
                </c:pt>
                <c:pt idx="11">
                  <c:v>199.94946391056715</c:v>
                </c:pt>
                <c:pt idx="12">
                  <c:v>201.40004172132473</c:v>
                </c:pt>
                <c:pt idx="13">
                  <c:v>203.44481843231296</c:v>
                </c:pt>
                <c:pt idx="14">
                  <c:v>205.75713206532333</c:v>
                </c:pt>
                <c:pt idx="15">
                  <c:v>207.65575749185831</c:v>
                </c:pt>
                <c:pt idx="16">
                  <c:v>209.45486927371132</c:v>
                </c:pt>
                <c:pt idx="17">
                  <c:v>211.18307664587957</c:v>
                </c:pt>
                <c:pt idx="18">
                  <c:v>212.88387856186949</c:v>
                </c:pt>
                <c:pt idx="19">
                  <c:v>214.57535122923252</c:v>
                </c:pt>
                <c:pt idx="20">
                  <c:v>216.34150229724412</c:v>
                </c:pt>
                <c:pt idx="21">
                  <c:v>218.03857900033461</c:v>
                </c:pt>
                <c:pt idx="22">
                  <c:v>219.74623842797666</c:v>
                </c:pt>
                <c:pt idx="23">
                  <c:v>221.50973723596013</c:v>
                </c:pt>
                <c:pt idx="24">
                  <c:v>223.32967937148578</c:v>
                </c:pt>
                <c:pt idx="25">
                  <c:v>225.07731600019918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100.19670151569591</c:v>
                </c:pt>
                <c:pt idx="1">
                  <c:v>99.524360696953281</c:v>
                </c:pt>
                <c:pt idx="2">
                  <c:v>107.76020700880446</c:v>
                </c:pt>
                <c:pt idx="3">
                  <c:v>104.1060876100042</c:v>
                </c:pt>
                <c:pt idx="4">
                  <c:v>106.37002211739994</c:v>
                </c:pt>
                <c:pt idx="5">
                  <c:v>111.2703451271373</c:v>
                </c:pt>
                <c:pt idx="6">
                  <c:v>114.60180931143312</c:v>
                </c:pt>
                <c:pt idx="7">
                  <c:v>116.38635166313739</c:v>
                </c:pt>
                <c:pt idx="8">
                  <c:v>114.8823292995568</c:v>
                </c:pt>
                <c:pt idx="9">
                  <c:v>117.67799560834828</c:v>
                </c:pt>
                <c:pt idx="10">
                  <c:v>121.90061841665933</c:v>
                </c:pt>
                <c:pt idx="11">
                  <c:v>115.85073146110145</c:v>
                </c:pt>
                <c:pt idx="12">
                  <c:v>116.60180038947502</c:v>
                </c:pt>
                <c:pt idx="13">
                  <c:v>117.56363108494263</c:v>
                </c:pt>
                <c:pt idx="14">
                  <c:v>118.71159384107651</c:v>
                </c:pt>
                <c:pt idx="15">
                  <c:v>119.55422744802269</c:v>
                </c:pt>
                <c:pt idx="16">
                  <c:v>120.31453606457191</c:v>
                </c:pt>
                <c:pt idx="17">
                  <c:v>120.99955928164935</c:v>
                </c:pt>
                <c:pt idx="18">
                  <c:v>121.69634976745795</c:v>
                </c:pt>
                <c:pt idx="19">
                  <c:v>122.41198860818162</c:v>
                </c:pt>
                <c:pt idx="20">
                  <c:v>123.16447387993938</c:v>
                </c:pt>
                <c:pt idx="21">
                  <c:v>123.86741293617392</c:v>
                </c:pt>
                <c:pt idx="22">
                  <c:v>124.60403947716557</c:v>
                </c:pt>
                <c:pt idx="23">
                  <c:v>125.33462295008258</c:v>
                </c:pt>
                <c:pt idx="24">
                  <c:v>126.09891444279521</c:v>
                </c:pt>
                <c:pt idx="25">
                  <c:v>126.801222903023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95.192250431204002</c:v>
                </c:pt>
                <c:pt idx="1">
                  <c:v>89.32291687060787</c:v>
                </c:pt>
                <c:pt idx="2">
                  <c:v>93.599799774218695</c:v>
                </c:pt>
                <c:pt idx="3">
                  <c:v>89.748970470748276</c:v>
                </c:pt>
                <c:pt idx="4">
                  <c:v>90.613746815355995</c:v>
                </c:pt>
                <c:pt idx="5">
                  <c:v>91.784859546336406</c:v>
                </c:pt>
                <c:pt idx="6">
                  <c:v>90.713610984822836</c:v>
                </c:pt>
                <c:pt idx="7">
                  <c:v>91.974621848453864</c:v>
                </c:pt>
                <c:pt idx="8">
                  <c:v>90.070433026730001</c:v>
                </c:pt>
                <c:pt idx="9">
                  <c:v>88.719404206263107</c:v>
                </c:pt>
                <c:pt idx="10">
                  <c:v>89.848975485318064</c:v>
                </c:pt>
                <c:pt idx="11">
                  <c:v>86.529441323325997</c:v>
                </c:pt>
                <c:pt idx="12">
                  <c:v>85.549798613966956</c:v>
                </c:pt>
                <c:pt idx="13">
                  <c:v>84.712200760495236</c:v>
                </c:pt>
                <c:pt idx="14">
                  <c:v>83.977189102967188</c:v>
                </c:pt>
                <c:pt idx="15">
                  <c:v>83.076597054065687</c:v>
                </c:pt>
                <c:pt idx="16">
                  <c:v>82.106684809407781</c:v>
                </c:pt>
                <c:pt idx="17">
                  <c:v>81.092613874618408</c:v>
                </c:pt>
                <c:pt idx="18">
                  <c:v>80.104744994358654</c:v>
                </c:pt>
                <c:pt idx="19">
                  <c:v>79.091786857975649</c:v>
                </c:pt>
                <c:pt idx="20">
                  <c:v>78.146853128894804</c:v>
                </c:pt>
                <c:pt idx="21">
                  <c:v>77.278791866958883</c:v>
                </c:pt>
                <c:pt idx="22">
                  <c:v>76.341710368211736</c:v>
                </c:pt>
                <c:pt idx="23">
                  <c:v>75.355620632530346</c:v>
                </c:pt>
                <c:pt idx="24">
                  <c:v>74.125655913134253</c:v>
                </c:pt>
                <c:pt idx="25">
                  <c:v>73.164591876421639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75.449179092635916</c:v>
                </c:pt>
                <c:pt idx="1">
                  <c:v>73.010028002343475</c:v>
                </c:pt>
                <c:pt idx="2">
                  <c:v>74.250898930531974</c:v>
                </c:pt>
                <c:pt idx="3">
                  <c:v>74.270412529681209</c:v>
                </c:pt>
                <c:pt idx="4">
                  <c:v>79.847242279445481</c:v>
                </c:pt>
                <c:pt idx="5">
                  <c:v>79.937154354161578</c:v>
                </c:pt>
                <c:pt idx="6">
                  <c:v>83.720613662551571</c:v>
                </c:pt>
                <c:pt idx="7">
                  <c:v>82.74654502596006</c:v>
                </c:pt>
                <c:pt idx="8">
                  <c:v>73.931048965314687</c:v>
                </c:pt>
                <c:pt idx="9">
                  <c:v>80.064056822585371</c:v>
                </c:pt>
                <c:pt idx="10">
                  <c:v>69.655886434230439</c:v>
                </c:pt>
                <c:pt idx="11">
                  <c:v>71.326450881150265</c:v>
                </c:pt>
                <c:pt idx="12">
                  <c:v>71.331621973837741</c:v>
                </c:pt>
                <c:pt idx="13">
                  <c:v>71.551768165864559</c:v>
                </c:pt>
                <c:pt idx="14">
                  <c:v>71.79439822355458</c:v>
                </c:pt>
                <c:pt idx="15">
                  <c:v>71.804188815822286</c:v>
                </c:pt>
                <c:pt idx="16">
                  <c:v>71.72116707651368</c:v>
                </c:pt>
                <c:pt idx="17">
                  <c:v>71.586526094734936</c:v>
                </c:pt>
                <c:pt idx="18">
                  <c:v>71.488775748785727</c:v>
                </c:pt>
                <c:pt idx="19">
                  <c:v>71.392632770923186</c:v>
                </c:pt>
                <c:pt idx="20">
                  <c:v>71.318809364810292</c:v>
                </c:pt>
                <c:pt idx="21">
                  <c:v>71.224988497078172</c:v>
                </c:pt>
                <c:pt idx="22">
                  <c:v>71.109900398781434</c:v>
                </c:pt>
                <c:pt idx="23">
                  <c:v>70.985225360304639</c:v>
                </c:pt>
                <c:pt idx="24">
                  <c:v>70.922024638241226</c:v>
                </c:pt>
                <c:pt idx="25">
                  <c:v>70.825003129610025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79.665458993285668</c:v>
                </c:pt>
                <c:pt idx="1">
                  <c:v>76.741789612263574</c:v>
                </c:pt>
                <c:pt idx="2">
                  <c:v>79.977077812950654</c:v>
                </c:pt>
                <c:pt idx="3">
                  <c:v>79.193041167229538</c:v>
                </c:pt>
                <c:pt idx="4">
                  <c:v>80.65182162942591</c:v>
                </c:pt>
                <c:pt idx="5">
                  <c:v>87.720623739007053</c:v>
                </c:pt>
                <c:pt idx="6">
                  <c:v>88.031496132906923</c:v>
                </c:pt>
                <c:pt idx="7">
                  <c:v>89.050902169366907</c:v>
                </c:pt>
                <c:pt idx="8">
                  <c:v>84.80727948901847</c:v>
                </c:pt>
                <c:pt idx="9">
                  <c:v>90.786273042013448</c:v>
                </c:pt>
                <c:pt idx="10">
                  <c:v>86.488086512097681</c:v>
                </c:pt>
                <c:pt idx="11">
                  <c:v>88.573822260849852</c:v>
                </c:pt>
                <c:pt idx="12">
                  <c:v>88.896467302615605</c:v>
                </c:pt>
                <c:pt idx="13">
                  <c:v>89.497595588292072</c:v>
                </c:pt>
                <c:pt idx="14">
                  <c:v>90.229198637472038</c:v>
                </c:pt>
                <c:pt idx="15">
                  <c:v>90.844600078794571</c:v>
                </c:pt>
                <c:pt idx="16">
                  <c:v>91.406272063300364</c:v>
                </c:pt>
                <c:pt idx="17">
                  <c:v>91.947743842164286</c:v>
                </c:pt>
                <c:pt idx="18">
                  <c:v>92.465771408579997</c:v>
                </c:pt>
                <c:pt idx="19">
                  <c:v>92.986308256276729</c:v>
                </c:pt>
                <c:pt idx="20">
                  <c:v>93.532685730006165</c:v>
                </c:pt>
                <c:pt idx="21">
                  <c:v>94.053502384553283</c:v>
                </c:pt>
                <c:pt idx="22">
                  <c:v>94.591020264996573</c:v>
                </c:pt>
                <c:pt idx="23">
                  <c:v>95.131111561994416</c:v>
                </c:pt>
                <c:pt idx="24">
                  <c:v>95.649977907158487</c:v>
                </c:pt>
                <c:pt idx="25">
                  <c:v>96.156380856428754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57.147558019234907</c:v>
                </c:pt>
                <c:pt idx="1">
                  <c:v>60.70851233641708</c:v>
                </c:pt>
                <c:pt idx="2">
                  <c:v>66.533663736051196</c:v>
                </c:pt>
                <c:pt idx="3">
                  <c:v>65.696638094564022</c:v>
                </c:pt>
                <c:pt idx="4">
                  <c:v>64.688129969746441</c:v>
                </c:pt>
                <c:pt idx="5">
                  <c:v>65.308653794271663</c:v>
                </c:pt>
                <c:pt idx="6">
                  <c:v>66.661141747316094</c:v>
                </c:pt>
                <c:pt idx="7">
                  <c:v>64.137313038171541</c:v>
                </c:pt>
                <c:pt idx="8">
                  <c:v>63.579253377660159</c:v>
                </c:pt>
                <c:pt idx="9">
                  <c:v>64.457293943994586</c:v>
                </c:pt>
                <c:pt idx="10">
                  <c:v>64.460238675661003</c:v>
                </c:pt>
                <c:pt idx="11">
                  <c:v>63.838809830501788</c:v>
                </c:pt>
                <c:pt idx="12">
                  <c:v>63.783319594840833</c:v>
                </c:pt>
                <c:pt idx="13">
                  <c:v>63.940713907353782</c:v>
                </c:pt>
                <c:pt idx="14">
                  <c:v>64.175900738755942</c:v>
                </c:pt>
                <c:pt idx="15">
                  <c:v>64.276713895867076</c:v>
                </c:pt>
                <c:pt idx="16">
                  <c:v>64.312042312670229</c:v>
                </c:pt>
                <c:pt idx="17">
                  <c:v>64.320433087902614</c:v>
                </c:pt>
                <c:pt idx="18">
                  <c:v>64.334298851272166</c:v>
                </c:pt>
                <c:pt idx="19">
                  <c:v>64.340886730239191</c:v>
                </c:pt>
                <c:pt idx="20">
                  <c:v>64.326200638749839</c:v>
                </c:pt>
                <c:pt idx="21">
                  <c:v>64.33949336167143</c:v>
                </c:pt>
                <c:pt idx="22">
                  <c:v>64.312455227779452</c:v>
                </c:pt>
                <c:pt idx="23">
                  <c:v>64.285319637557777</c:v>
                </c:pt>
                <c:pt idx="24">
                  <c:v>64.249869339793477</c:v>
                </c:pt>
                <c:pt idx="25">
                  <c:v>64.240000671250414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39.447161557673383</c:v>
                </c:pt>
                <c:pt idx="1">
                  <c:v>39.347361587957977</c:v>
                </c:pt>
                <c:pt idx="2">
                  <c:v>41.221899857088246</c:v>
                </c:pt>
                <c:pt idx="3">
                  <c:v>39.094253263024967</c:v>
                </c:pt>
                <c:pt idx="4">
                  <c:v>41.209010771394439</c:v>
                </c:pt>
                <c:pt idx="5">
                  <c:v>41.086970145359132</c:v>
                </c:pt>
                <c:pt idx="6">
                  <c:v>44.682541884330732</c:v>
                </c:pt>
                <c:pt idx="7">
                  <c:v>43.789678926050399</c:v>
                </c:pt>
                <c:pt idx="8">
                  <c:v>44.482679801839453</c:v>
                </c:pt>
                <c:pt idx="9">
                  <c:v>45.552366797977022</c:v>
                </c:pt>
                <c:pt idx="10">
                  <c:v>37.895284444081739</c:v>
                </c:pt>
                <c:pt idx="11">
                  <c:v>42.099019401399914</c:v>
                </c:pt>
                <c:pt idx="12">
                  <c:v>41.627922929215813</c:v>
                </c:pt>
                <c:pt idx="13">
                  <c:v>41.559664750776051</c:v>
                </c:pt>
                <c:pt idx="14">
                  <c:v>41.544169621889822</c:v>
                </c:pt>
                <c:pt idx="15">
                  <c:v>41.449223723823557</c:v>
                </c:pt>
                <c:pt idx="16">
                  <c:v>41.334506958708076</c:v>
                </c:pt>
                <c:pt idx="17">
                  <c:v>41.244891111666568</c:v>
                </c:pt>
                <c:pt idx="18">
                  <c:v>41.157312937594327</c:v>
                </c:pt>
                <c:pt idx="19">
                  <c:v>41.07045977640648</c:v>
                </c:pt>
                <c:pt idx="20">
                  <c:v>40.988907041569604</c:v>
                </c:pt>
                <c:pt idx="21">
                  <c:v>40.902955210171328</c:v>
                </c:pt>
                <c:pt idx="22">
                  <c:v>40.849374596580432</c:v>
                </c:pt>
                <c:pt idx="23">
                  <c:v>40.828493214117451</c:v>
                </c:pt>
                <c:pt idx="24">
                  <c:v>40.8554095244602</c:v>
                </c:pt>
                <c:pt idx="25">
                  <c:v>40.885278895399971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93.490934214921012</c:v>
                </c:pt>
                <c:pt idx="1">
                  <c:v>95.269816411678079</c:v>
                </c:pt>
                <c:pt idx="2">
                  <c:v>100.03515792986727</c:v>
                </c:pt>
                <c:pt idx="3">
                  <c:v>94.476611086862818</c:v>
                </c:pt>
                <c:pt idx="4">
                  <c:v>99.776582796839222</c:v>
                </c:pt>
                <c:pt idx="5">
                  <c:v>100.84511507973771</c:v>
                </c:pt>
                <c:pt idx="6">
                  <c:v>101.85873509328525</c:v>
                </c:pt>
                <c:pt idx="7">
                  <c:v>100.10503987043664</c:v>
                </c:pt>
                <c:pt idx="8">
                  <c:v>97.91572833338806</c:v>
                </c:pt>
                <c:pt idx="9">
                  <c:v>101.57648268557824</c:v>
                </c:pt>
                <c:pt idx="10">
                  <c:v>92.466209174182367</c:v>
                </c:pt>
                <c:pt idx="11">
                  <c:v>93.118922754358266</c:v>
                </c:pt>
                <c:pt idx="12">
                  <c:v>93.06630026942193</c:v>
                </c:pt>
                <c:pt idx="13">
                  <c:v>93.142577500272353</c:v>
                </c:pt>
                <c:pt idx="14">
                  <c:v>93.302990417953268</c:v>
                </c:pt>
                <c:pt idx="15">
                  <c:v>93.216041810675634</c:v>
                </c:pt>
                <c:pt idx="16">
                  <c:v>93.039172163428333</c:v>
                </c:pt>
                <c:pt idx="17">
                  <c:v>92.806446194543213</c:v>
                </c:pt>
                <c:pt idx="18">
                  <c:v>92.533874240289435</c:v>
                </c:pt>
                <c:pt idx="19">
                  <c:v>92.263488494982269</c:v>
                </c:pt>
                <c:pt idx="20">
                  <c:v>91.994645142445606</c:v>
                </c:pt>
                <c:pt idx="21">
                  <c:v>91.725705748765918</c:v>
                </c:pt>
                <c:pt idx="22">
                  <c:v>91.439979290966562</c:v>
                </c:pt>
                <c:pt idx="23">
                  <c:v>91.205482579924436</c:v>
                </c:pt>
                <c:pt idx="24">
                  <c:v>90.923043708759081</c:v>
                </c:pt>
                <c:pt idx="25">
                  <c:v>90.575065751460727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118.78413991620641</c:v>
                </c:pt>
                <c:pt idx="1">
                  <c:v>225.07731600019918</c:v>
                </c:pt>
                <c:pt idx="2">
                  <c:v>126.801222903023</c:v>
                </c:pt>
                <c:pt idx="3">
                  <c:v>73.164591876421639</c:v>
                </c:pt>
                <c:pt idx="4">
                  <c:v>70.825003129610025</c:v>
                </c:pt>
                <c:pt idx="5">
                  <c:v>96.156380856428754</c:v>
                </c:pt>
                <c:pt idx="6">
                  <c:v>64.240000671250414</c:v>
                </c:pt>
                <c:pt idx="7">
                  <c:v>40.885278895399971</c:v>
                </c:pt>
                <c:pt idx="8">
                  <c:v>90.575065751460727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104.41451820921547</c:v>
                </c:pt>
                <c:pt idx="1">
                  <c:v>194.76118264855393</c:v>
                </c:pt>
                <c:pt idx="2">
                  <c:v>121.90061841665933</c:v>
                </c:pt>
                <c:pt idx="3">
                  <c:v>89.848975485318064</c:v>
                </c:pt>
                <c:pt idx="4">
                  <c:v>69.655886434230439</c:v>
                </c:pt>
                <c:pt idx="5">
                  <c:v>86.488086512097681</c:v>
                </c:pt>
                <c:pt idx="6">
                  <c:v>64.460238675661003</c:v>
                </c:pt>
                <c:pt idx="7">
                  <c:v>37.895284444081739</c:v>
                </c:pt>
                <c:pt idx="8">
                  <c:v>92.466209174182367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13.103470557513095</c:v>
                </c:pt>
                <c:pt idx="1">
                  <c:v>24.829021664451108</c:v>
                </c:pt>
                <c:pt idx="2">
                  <c:v>13.987861444621396</c:v>
                </c:pt>
                <c:pt idx="3">
                  <c:v>8.0710276319839771</c:v>
                </c:pt>
                <c:pt idx="4">
                  <c:v>7.8129398747955072</c:v>
                </c:pt>
                <c:pt idx="5">
                  <c:v>10.607327765794794</c:v>
                </c:pt>
                <c:pt idx="6">
                  <c:v>7.086526517800749</c:v>
                </c:pt>
                <c:pt idx="7">
                  <c:v>4.5101900693098429</c:v>
                </c:pt>
                <c:pt idx="8">
                  <c:v>9.9916344737295155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12.114585047206139</c:v>
                </c:pt>
                <c:pt idx="1">
                  <c:v>22.596962104089023</c:v>
                </c:pt>
                <c:pt idx="2">
                  <c:v>14.143391498073344</c:v>
                </c:pt>
                <c:pt idx="3">
                  <c:v>10.424633217578332</c:v>
                </c:pt>
                <c:pt idx="4">
                  <c:v>8.0817512230932245</c:v>
                </c:pt>
                <c:pt idx="5">
                  <c:v>10.034689596723679</c:v>
                </c:pt>
                <c:pt idx="6">
                  <c:v>7.4789316370238224</c:v>
                </c:pt>
                <c:pt idx="7">
                  <c:v>4.3967606627847067</c:v>
                </c:pt>
                <c:pt idx="8">
                  <c:v>10.728295013427726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10.973756402725005</c:v>
                </c:pt>
                <c:pt idx="1">
                  <c:v>19.945329769346785</c:v>
                </c:pt>
                <c:pt idx="2">
                  <c:v>13.299779607920946</c:v>
                </c:pt>
                <c:pt idx="3">
                  <c:v>10.97074339003319</c:v>
                </c:pt>
                <c:pt idx="4">
                  <c:v>9.5546260252896484</c:v>
                </c:pt>
                <c:pt idx="5">
                  <c:v>10.48495860658222</c:v>
                </c:pt>
                <c:pt idx="6">
                  <c:v>7.8061293057136938</c:v>
                </c:pt>
                <c:pt idx="7">
                  <c:v>4.9109908580415924</c:v>
                </c:pt>
                <c:pt idx="8">
                  <c:v>12.053686034346921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9.5286579399075838E-2</c:v>
                </c:pt>
                <c:pt idx="1">
                  <c:v>0.1040601347201192</c:v>
                </c:pt>
                <c:pt idx="2">
                  <c:v>0.10665337896593172</c:v>
                </c:pt>
                <c:pt idx="3">
                  <c:v>0.10968151477963496</c:v>
                </c:pt>
                <c:pt idx="4">
                  <c:v>0.10911093620763206</c:v>
                </c:pt>
                <c:pt idx="5">
                  <c:v>0.10973756402725006</c:v>
                </c:pt>
                <c:pt idx="6">
                  <c:v>0.11205957026787695</c:v>
                </c:pt>
                <c:pt idx="7">
                  <c:v>0.11444784915470543</c:v>
                </c:pt>
                <c:pt idx="8">
                  <c:v>0.11602902841190928</c:v>
                </c:pt>
                <c:pt idx="9">
                  <c:v>0.11841238360490802</c:v>
                </c:pt>
                <c:pt idx="10">
                  <c:v>0.12114585047206139</c:v>
                </c:pt>
                <c:pt idx="11">
                  <c:v>0.11799100269802992</c:v>
                </c:pt>
                <c:pt idx="12">
                  <c:v>0.11904658833061467</c:v>
                </c:pt>
                <c:pt idx="13">
                  <c:v>0.12003392630172198</c:v>
                </c:pt>
                <c:pt idx="14">
                  <c:v>0.12100284017747757</c:v>
                </c:pt>
                <c:pt idx="15">
                  <c:v>0.12193270305810537</c:v>
                </c:pt>
                <c:pt idx="16">
                  <c:v>0.1228579890842527</c:v>
                </c:pt>
                <c:pt idx="17">
                  <c:v>0.12380083153538753</c:v>
                </c:pt>
                <c:pt idx="18">
                  <c:v>0.12470401614055847</c:v>
                </c:pt>
                <c:pt idx="19">
                  <c:v>0.12558824181759212</c:v>
                </c:pt>
                <c:pt idx="20">
                  <c:v>0.12647895239445514</c:v>
                </c:pt>
                <c:pt idx="21">
                  <c:v>0.12735052094910196</c:v>
                </c:pt>
                <c:pt idx="22">
                  <c:v>0.12826045253668047</c:v>
                </c:pt>
                <c:pt idx="23">
                  <c:v>0.12912996510188185</c:v>
                </c:pt>
                <c:pt idx="24">
                  <c:v>0.13011075646028222</c:v>
                </c:pt>
                <c:pt idx="25">
                  <c:v>0.13103470557513094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0.20735257778545621</c:v>
                </c:pt>
                <c:pt idx="1">
                  <c:v>0.19823245035177689</c:v>
                </c:pt>
                <c:pt idx="2">
                  <c:v>0.19770399155678031</c:v>
                </c:pt>
                <c:pt idx="3">
                  <c:v>0.20307763518488894</c:v>
                </c:pt>
                <c:pt idx="4">
                  <c:v>0.19925106648003127</c:v>
                </c:pt>
                <c:pt idx="5">
                  <c:v>0.19945329769346784</c:v>
                </c:pt>
                <c:pt idx="6">
                  <c:v>0.20660762642184438</c:v>
                </c:pt>
                <c:pt idx="7">
                  <c:v>0.20081275936570436</c:v>
                </c:pt>
                <c:pt idx="8">
                  <c:v>0.20877759719788708</c:v>
                </c:pt>
                <c:pt idx="9">
                  <c:v>0.21457899935386632</c:v>
                </c:pt>
                <c:pt idx="10">
                  <c:v>0.22596962104089022</c:v>
                </c:pt>
                <c:pt idx="11">
                  <c:v>0.23165679239993045</c:v>
                </c:pt>
                <c:pt idx="12">
                  <c:v>0.23276137886393611</c:v>
                </c:pt>
                <c:pt idx="13">
                  <c:v>0.23389274164720447</c:v>
                </c:pt>
                <c:pt idx="14">
                  <c:v>0.23503792125768433</c:v>
                </c:pt>
                <c:pt idx="15">
                  <c:v>0.23622370782088481</c:v>
                </c:pt>
                <c:pt idx="16">
                  <c:v>0.23746182987461267</c:v>
                </c:pt>
                <c:pt idx="17">
                  <c:v>0.2387034342884265</c:v>
                </c:pt>
                <c:pt idx="18">
                  <c:v>0.23991862948852508</c:v>
                </c:pt>
                <c:pt idx="19">
                  <c:v>0.24112488942966456</c:v>
                </c:pt>
                <c:pt idx="20">
                  <c:v>0.24233834864851347</c:v>
                </c:pt>
                <c:pt idx="21">
                  <c:v>0.24349065742049947</c:v>
                </c:pt>
                <c:pt idx="22">
                  <c:v>0.24465233548502308</c:v>
                </c:pt>
                <c:pt idx="23">
                  <c:v>0.24585449520572628</c:v>
                </c:pt>
                <c:pt idx="24">
                  <c:v>0.24711690558631938</c:v>
                </c:pt>
                <c:pt idx="25">
                  <c:v>0.24829021664451109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0.12925387808674219</c:v>
                </c:pt>
                <c:pt idx="1">
                  <c:v>0.13005368229318456</c:v>
                </c:pt>
                <c:pt idx="2">
                  <c:v>0.13305897628848704</c:v>
                </c:pt>
                <c:pt idx="3">
                  <c:v>0.13089606078704577</c:v>
                </c:pt>
                <c:pt idx="4">
                  <c:v>0.13063782750627584</c:v>
                </c:pt>
                <c:pt idx="5">
                  <c:v>0.13299779607920947</c:v>
                </c:pt>
                <c:pt idx="6">
                  <c:v>0.13228180116423824</c:v>
                </c:pt>
                <c:pt idx="7">
                  <c:v>0.1354906718903483</c:v>
                </c:pt>
                <c:pt idx="8">
                  <c:v>0.13616296710199308</c:v>
                </c:pt>
                <c:pt idx="9">
                  <c:v>0.13330115791874045</c:v>
                </c:pt>
                <c:pt idx="10">
                  <c:v>0.14143391498073343</c:v>
                </c:pt>
                <c:pt idx="11">
                  <c:v>0.13422195950206858</c:v>
                </c:pt>
                <c:pt idx="12">
                  <c:v>0.13475864058769932</c:v>
                </c:pt>
                <c:pt idx="13">
                  <c:v>0.13515841889876501</c:v>
                </c:pt>
                <c:pt idx="14">
                  <c:v>0.13560514751311251</c:v>
                </c:pt>
                <c:pt idx="15">
                  <c:v>0.13600173303425311</c:v>
                </c:pt>
                <c:pt idx="16">
                  <c:v>0.13640222351228079</c:v>
                </c:pt>
                <c:pt idx="17">
                  <c:v>0.13676763690846294</c:v>
                </c:pt>
                <c:pt idx="18">
                  <c:v>0.13715092776026833</c:v>
                </c:pt>
                <c:pt idx="19">
                  <c:v>0.13755809811761818</c:v>
                </c:pt>
                <c:pt idx="20">
                  <c:v>0.13796462951069974</c:v>
                </c:pt>
                <c:pt idx="21">
                  <c:v>0.13832670322419952</c:v>
                </c:pt>
                <c:pt idx="22">
                  <c:v>0.138726694422795</c:v>
                </c:pt>
                <c:pt idx="23">
                  <c:v>0.13910937208312574</c:v>
                </c:pt>
                <c:pt idx="24">
                  <c:v>0.13952992554591997</c:v>
                </c:pt>
                <c:pt idx="25">
                  <c:v>0.13987861444621397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0.12279812953832663</c:v>
                </c:pt>
                <c:pt idx="1">
                  <c:v>0.11672292261753954</c:v>
                </c:pt>
                <c:pt idx="2">
                  <c:v>0.11557414266796399</c:v>
                </c:pt>
                <c:pt idx="3">
                  <c:v>0.11284437792266938</c:v>
                </c:pt>
                <c:pt idx="4">
                  <c:v>0.11128683430277715</c:v>
                </c:pt>
                <c:pt idx="5">
                  <c:v>0.1097074339003319</c:v>
                </c:pt>
                <c:pt idx="6">
                  <c:v>0.10470829320481985</c:v>
                </c:pt>
                <c:pt idx="7">
                  <c:v>0.10707186137405725</c:v>
                </c:pt>
                <c:pt idx="8">
                  <c:v>0.10675495077316664</c:v>
                </c:pt>
                <c:pt idx="9">
                  <c:v>0.10049796692591403</c:v>
                </c:pt>
                <c:pt idx="10">
                  <c:v>0.10424633217578332</c:v>
                </c:pt>
                <c:pt idx="11">
                  <c:v>0.10025099559199331</c:v>
                </c:pt>
                <c:pt idx="12">
                  <c:v>9.8871325530666923E-2</c:v>
                </c:pt>
                <c:pt idx="13">
                  <c:v>9.7390383493265009E-2</c:v>
                </c:pt>
                <c:pt idx="14">
                  <c:v>9.5927775439436758E-2</c:v>
                </c:pt>
                <c:pt idx="15">
                  <c:v>9.4505743670615205E-2</c:v>
                </c:pt>
                <c:pt idx="16">
                  <c:v>9.3085463648503161E-2</c:v>
                </c:pt>
                <c:pt idx="17">
                  <c:v>9.1660211295034183E-2</c:v>
                </c:pt>
                <c:pt idx="18">
                  <c:v>9.0277482561878897E-2</c:v>
                </c:pt>
                <c:pt idx="19">
                  <c:v>8.8877861560856905E-2</c:v>
                </c:pt>
                <c:pt idx="20">
                  <c:v>8.7537431044156747E-2</c:v>
                </c:pt>
                <c:pt idx="21">
                  <c:v>8.6299699450521961E-2</c:v>
                </c:pt>
                <c:pt idx="22">
                  <c:v>8.4994300107784443E-2</c:v>
                </c:pt>
                <c:pt idx="23">
                  <c:v>8.3637488368242016E-2</c:v>
                </c:pt>
                <c:pt idx="24">
                  <c:v>8.2020906336145297E-2</c:v>
                </c:pt>
                <c:pt idx="25">
                  <c:v>8.0710276319839763E-2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9.7329541278927872E-2</c:v>
                </c:pt>
                <c:pt idx="1">
                  <c:v>9.5406018381225949E-2</c:v>
                </c:pt>
                <c:pt idx="2">
                  <c:v>9.1682717344717848E-2</c:v>
                </c:pt>
                <c:pt idx="3">
                  <c:v>9.3382670085374514E-2</c:v>
                </c:pt>
                <c:pt idx="4">
                  <c:v>9.8064003899908062E-2</c:v>
                </c:pt>
                <c:pt idx="5">
                  <c:v>9.5546260252896489E-2</c:v>
                </c:pt>
                <c:pt idx="6">
                  <c:v>9.6636463563693487E-2</c:v>
                </c:pt>
                <c:pt idx="7">
                  <c:v>9.6329035337596444E-2</c:v>
                </c:pt>
                <c:pt idx="8">
                  <c:v>8.7625930371162994E-2</c:v>
                </c:pt>
                <c:pt idx="9">
                  <c:v>9.0693518588154179E-2</c:v>
                </c:pt>
                <c:pt idx="10">
                  <c:v>8.0817512230932254E-2</c:v>
                </c:pt>
                <c:pt idx="11">
                  <c:v>8.2637164917776118E-2</c:v>
                </c:pt>
                <c:pt idx="12">
                  <c:v>8.2439142243104724E-2</c:v>
                </c:pt>
                <c:pt idx="13">
                  <c:v>8.2260336512759047E-2</c:v>
                </c:pt>
                <c:pt idx="14">
                  <c:v>8.2011281684531853E-2</c:v>
                </c:pt>
                <c:pt idx="15">
                  <c:v>8.168254963895949E-2</c:v>
                </c:pt>
                <c:pt idx="16">
                  <c:v>8.1311261150371975E-2</c:v>
                </c:pt>
                <c:pt idx="17">
                  <c:v>8.0915336110218075E-2</c:v>
                </c:pt>
                <c:pt idx="18">
                  <c:v>8.0567345997862957E-2</c:v>
                </c:pt>
                <c:pt idx="19">
                  <c:v>8.0226086474354974E-2</c:v>
                </c:pt>
                <c:pt idx="20">
                  <c:v>7.9888890044314112E-2</c:v>
                </c:pt>
                <c:pt idx="21">
                  <c:v>7.9539223532980652E-2</c:v>
                </c:pt>
                <c:pt idx="22">
                  <c:v>7.9169515406159297E-2</c:v>
                </c:pt>
                <c:pt idx="23">
                  <c:v>7.8786770124836009E-2</c:v>
                </c:pt>
                <c:pt idx="24">
                  <c:v>7.8476050813497733E-2</c:v>
                </c:pt>
                <c:pt idx="25">
                  <c:v>7.8129398747955076E-2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0.10276854795294293</c:v>
                </c:pt>
                <c:pt idx="1">
                  <c:v>0.10028250626230117</c:v>
                </c:pt>
                <c:pt idx="2">
                  <c:v>9.8753226220755261E-2</c:v>
                </c:pt>
                <c:pt idx="3">
                  <c:v>9.9572055472580814E-2</c:v>
                </c:pt>
                <c:pt idx="4">
                  <c:v>9.9052144131954331E-2</c:v>
                </c:pt>
                <c:pt idx="5">
                  <c:v>0.1048495860658222</c:v>
                </c:pt>
                <c:pt idx="6">
                  <c:v>0.10161239981820998</c:v>
                </c:pt>
                <c:pt idx="7">
                  <c:v>0.10366822565493888</c:v>
                </c:pt>
                <c:pt idx="8">
                  <c:v>0.10051685822771093</c:v>
                </c:pt>
                <c:pt idx="9">
                  <c:v>0.10283923733630276</c:v>
                </c:pt>
                <c:pt idx="10">
                  <c:v>0.10034689596723678</c:v>
                </c:pt>
                <c:pt idx="11">
                  <c:v>0.1026195677360135</c:v>
                </c:pt>
                <c:pt idx="12">
                  <c:v>0.10273912621190254</c:v>
                </c:pt>
                <c:pt idx="13">
                  <c:v>0.10289196925377991</c:v>
                </c:pt>
                <c:pt idx="14">
                  <c:v>0.10306949300676133</c:v>
                </c:pt>
                <c:pt idx="15">
                  <c:v>0.10334241884412804</c:v>
                </c:pt>
                <c:pt idx="16">
                  <c:v>0.10362853201471144</c:v>
                </c:pt>
                <c:pt idx="17">
                  <c:v>0.10392992932383899</c:v>
                </c:pt>
                <c:pt idx="18">
                  <c:v>0.10420827213789439</c:v>
                </c:pt>
                <c:pt idx="19">
                  <c:v>0.10449156050927101</c:v>
                </c:pt>
                <c:pt idx="20">
                  <c:v>0.10477211429052194</c:v>
                </c:pt>
                <c:pt idx="21">
                  <c:v>0.10503255540057546</c:v>
                </c:pt>
                <c:pt idx="22">
                  <c:v>0.10531199163769749</c:v>
                </c:pt>
                <c:pt idx="23">
                  <c:v>0.10558638055048385</c:v>
                </c:pt>
                <c:pt idx="24">
                  <c:v>0.10583782068884617</c:v>
                </c:pt>
                <c:pt idx="25">
                  <c:v>0.10607327765794794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7.3720425776851603E-2</c:v>
                </c:pt>
                <c:pt idx="1">
                  <c:v>7.933098510356934E-2</c:v>
                </c:pt>
                <c:pt idx="2">
                  <c:v>8.2153713612651905E-2</c:v>
                </c:pt>
                <c:pt idx="3">
                  <c:v>8.2602577149429132E-2</c:v>
                </c:pt>
                <c:pt idx="4">
                  <c:v>7.9446413533357019E-2</c:v>
                </c:pt>
                <c:pt idx="5">
                  <c:v>7.8061293057136938E-2</c:v>
                </c:pt>
                <c:pt idx="6">
                  <c:v>7.6945171729673953E-2</c:v>
                </c:pt>
                <c:pt idx="7">
                  <c:v>7.4665177768741875E-2</c:v>
                </c:pt>
                <c:pt idx="8">
                  <c:v>7.5356583025558657E-2</c:v>
                </c:pt>
                <c:pt idx="9">
                  <c:v>7.3014771152624447E-2</c:v>
                </c:pt>
                <c:pt idx="10">
                  <c:v>7.4789316370238224E-2</c:v>
                </c:pt>
                <c:pt idx="11">
                  <c:v>7.3962158371066386E-2</c:v>
                </c:pt>
                <c:pt idx="12">
                  <c:v>7.3715443604311356E-2</c:v>
                </c:pt>
                <c:pt idx="13">
                  <c:v>7.3510197968724378E-2</c:v>
                </c:pt>
                <c:pt idx="14">
                  <c:v>7.3308614642276032E-2</c:v>
                </c:pt>
                <c:pt idx="15">
                  <c:v>7.3119492887738627E-2</c:v>
                </c:pt>
                <c:pt idx="16">
                  <c:v>7.2911435783254597E-2</c:v>
                </c:pt>
                <c:pt idx="17">
                  <c:v>7.270236098864441E-2</c:v>
                </c:pt>
                <c:pt idx="18">
                  <c:v>7.2504301000963806E-2</c:v>
                </c:pt>
                <c:pt idx="19">
                  <c:v>7.2301823624007805E-2</c:v>
                </c:pt>
                <c:pt idx="20">
                  <c:v>7.2056009004732552E-2</c:v>
                </c:pt>
                <c:pt idx="21">
                  <c:v>7.1849970810492186E-2</c:v>
                </c:pt>
                <c:pt idx="22">
                  <c:v>7.1601645993176866E-2</c:v>
                </c:pt>
                <c:pt idx="23">
                  <c:v>7.1350519421160497E-2</c:v>
                </c:pt>
                <c:pt idx="24">
                  <c:v>7.1093232839711265E-2</c:v>
                </c:pt>
                <c:pt idx="25">
                  <c:v>7.0865265178007494E-2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5.0886890822896227E-2</c:v>
                </c:pt>
                <c:pt idx="1">
                  <c:v>5.1417253295574242E-2</c:v>
                </c:pt>
                <c:pt idx="2">
                  <c:v>5.0899529129547323E-2</c:v>
                </c:pt>
                <c:pt idx="3">
                  <c:v>4.9154510259871942E-2</c:v>
                </c:pt>
                <c:pt idx="4">
                  <c:v>5.0610647000862735E-2</c:v>
                </c:pt>
                <c:pt idx="5">
                  <c:v>4.9109908580415924E-2</c:v>
                </c:pt>
                <c:pt idx="6">
                  <c:v>5.157586216630624E-2</c:v>
                </c:pt>
                <c:pt idx="7">
                  <c:v>5.0977566826096853E-2</c:v>
                </c:pt>
                <c:pt idx="8">
                  <c:v>5.2722587567605346E-2</c:v>
                </c:pt>
                <c:pt idx="9">
                  <c:v>5.1599988670088741E-2</c:v>
                </c:pt>
                <c:pt idx="10">
                  <c:v>4.3967606627847065E-2</c:v>
                </c:pt>
                <c:pt idx="11">
                  <c:v>4.8774943463078382E-2</c:v>
                </c:pt>
                <c:pt idx="12">
                  <c:v>4.8110083083562738E-2</c:v>
                </c:pt>
                <c:pt idx="13">
                  <c:v>4.7779560105787357E-2</c:v>
                </c:pt>
                <c:pt idx="14">
                  <c:v>4.7456217776235446E-2</c:v>
                </c:pt>
                <c:pt idx="15">
                  <c:v>4.715154269066138E-2</c:v>
                </c:pt>
                <c:pt idx="16">
                  <c:v>4.6861491897584914E-2</c:v>
                </c:pt>
                <c:pt idx="17">
                  <c:v>4.6619725934365495E-2</c:v>
                </c:pt>
                <c:pt idx="18">
                  <c:v>4.6384001363204294E-2</c:v>
                </c:pt>
                <c:pt idx="19">
                  <c:v>4.6152132645617475E-2</c:v>
                </c:pt>
                <c:pt idx="20">
                  <c:v>4.5914371213497569E-2</c:v>
                </c:pt>
                <c:pt idx="21">
                  <c:v>4.56776387932274E-2</c:v>
                </c:pt>
                <c:pt idx="22">
                  <c:v>4.5479253568345118E-2</c:v>
                </c:pt>
                <c:pt idx="23">
                  <c:v>4.5315699049719736E-2</c:v>
                </c:pt>
                <c:pt idx="24">
                  <c:v>4.5206989086984228E-2</c:v>
                </c:pt>
                <c:pt idx="25">
                  <c:v>4.5101900693098426E-2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0.12060342935878038</c:v>
                </c:pt>
                <c:pt idx="1">
                  <c:v>0.12449404697470917</c:v>
                </c:pt>
                <c:pt idx="2">
                  <c:v>0.12352032421316465</c:v>
                </c:pt>
                <c:pt idx="3">
                  <c:v>0.11878859835850457</c:v>
                </c:pt>
                <c:pt idx="4">
                  <c:v>0.12254012693720161</c:v>
                </c:pt>
                <c:pt idx="5">
                  <c:v>0.12053686034346921</c:v>
                </c:pt>
                <c:pt idx="6">
                  <c:v>0.1175728116633369</c:v>
                </c:pt>
                <c:pt idx="7">
                  <c:v>0.11653685262781048</c:v>
                </c:pt>
                <c:pt idx="8">
                  <c:v>0.116053497323006</c:v>
                </c:pt>
                <c:pt idx="9">
                  <c:v>0.11506197644940087</c:v>
                </c:pt>
                <c:pt idx="10">
                  <c:v>0.10728295013427726</c:v>
                </c:pt>
                <c:pt idx="11">
                  <c:v>0.10788541532004323</c:v>
                </c:pt>
                <c:pt idx="12">
                  <c:v>0.1075582715442015</c:v>
                </c:pt>
                <c:pt idx="13">
                  <c:v>0.10708246581799288</c:v>
                </c:pt>
                <c:pt idx="14">
                  <c:v>0.10658070850248422</c:v>
                </c:pt>
                <c:pt idx="15">
                  <c:v>0.10604010835465406</c:v>
                </c:pt>
                <c:pt idx="16">
                  <c:v>0.10547977303442782</c:v>
                </c:pt>
                <c:pt idx="17">
                  <c:v>0.10490053361562185</c:v>
                </c:pt>
                <c:pt idx="18">
                  <c:v>0.10428502354884385</c:v>
                </c:pt>
                <c:pt idx="19">
                  <c:v>0.10367930582101698</c:v>
                </c:pt>
                <c:pt idx="20">
                  <c:v>0.10304925384910878</c:v>
                </c:pt>
                <c:pt idx="21">
                  <c:v>0.10243303041840145</c:v>
                </c:pt>
                <c:pt idx="22">
                  <c:v>0.10180381084233832</c:v>
                </c:pt>
                <c:pt idx="23">
                  <c:v>0.10122931009482397</c:v>
                </c:pt>
                <c:pt idx="24">
                  <c:v>0.10060741264229367</c:v>
                </c:pt>
                <c:pt idx="25">
                  <c:v>9.991634473729516E-2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12.724148016835315</c:v>
                </c:pt>
                <c:pt idx="1">
                  <c:v>22.560700662415456</c:v>
                </c:pt>
                <c:pt idx="2">
                  <c:v>6.4076504812109789</c:v>
                </c:pt>
                <c:pt idx="3">
                  <c:v>-3.0654553400732993</c:v>
                </c:pt>
                <c:pt idx="4">
                  <c:v>0.12690246842379338</c:v>
                </c:pt>
                <c:pt idx="5">
                  <c:v>3.0656493030063956</c:v>
                </c:pt>
                <c:pt idx="6">
                  <c:v>-0.85135985027707761</c:v>
                </c:pt>
                <c:pt idx="7">
                  <c:v>4.4653966526178905</c:v>
                </c:pt>
                <c:pt idx="8">
                  <c:v>0.73136760584053206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-0.11969721243016807</c:v>
                </c:pt>
                <c:pt idx="1">
                  <c:v>5.3312711769593477</c:v>
                </c:pt>
                <c:pt idx="2">
                  <c:v>4.2226228083110442</c:v>
                </c:pt>
                <c:pt idx="3">
                  <c:v>1.1295712790549572</c:v>
                </c:pt>
                <c:pt idx="4">
                  <c:v>-10.408170388354932</c:v>
                </c:pt>
                <c:pt idx="5">
                  <c:v>-4.2981865299157676</c:v>
                </c:pt>
                <c:pt idx="6">
                  <c:v>2.9447316664175105E-3</c:v>
                </c:pt>
                <c:pt idx="7">
                  <c:v>-7.6570823538952837</c:v>
                </c:pt>
                <c:pt idx="8">
                  <c:v>-9.1102735113958744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2.7721314718548768</c:v>
                </c:pt>
                <c:pt idx="1">
                  <c:v>12.894574843304383</c:v>
                </c:pt>
                <c:pt idx="2">
                  <c:v>-2.3463909686366407</c:v>
                </c:pt>
                <c:pt idx="3">
                  <c:v>-6.7723784312523776</c:v>
                </c:pt>
                <c:pt idx="4">
                  <c:v>2.1483023815918472</c:v>
                </c:pt>
                <c:pt idx="5">
                  <c:v>4.3565135666968899</c:v>
                </c:pt>
                <c:pt idx="6">
                  <c:v>-0.18352477979392745</c:v>
                </c:pt>
                <c:pt idx="7">
                  <c:v>3.5539392797418188</c:v>
                </c:pt>
                <c:pt idx="8">
                  <c:v>0.74983263649326659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11.597490235136064</c:v>
                </c:pt>
                <c:pt idx="1">
                  <c:v>17.421558508340866</c:v>
                </c:pt>
                <c:pt idx="2">
                  <c:v>7.2469954550003166</c:v>
                </c:pt>
                <c:pt idx="3">
                  <c:v>-9.9120051776440476</c:v>
                </c:pt>
                <c:pt idx="4">
                  <c:v>-0.97918568621226143</c:v>
                </c:pt>
                <c:pt idx="5">
                  <c:v>5.3117807776341834</c:v>
                </c:pt>
                <c:pt idx="6">
                  <c:v>-3.6713224616661932E-2</c:v>
                </c:pt>
                <c:pt idx="7">
                  <c:v>-0.56394482842358684</c:v>
                </c:pt>
                <c:pt idx="8">
                  <c:v>-2.640976059214907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14.369621706990941</c:v>
                </c:pt>
                <c:pt idx="1">
                  <c:v>30.316133351645249</c:v>
                </c:pt>
                <c:pt idx="2">
                  <c:v>4.900604486363676</c:v>
                </c:pt>
                <c:pt idx="3">
                  <c:v>-16.684383608896425</c:v>
                </c:pt>
                <c:pt idx="4">
                  <c:v>1.1691166953795857</c:v>
                </c:pt>
                <c:pt idx="5">
                  <c:v>9.6682943443310734</c:v>
                </c:pt>
                <c:pt idx="6">
                  <c:v>-0.22023800441058938</c:v>
                </c:pt>
                <c:pt idx="7">
                  <c:v>2.9899944513182319</c:v>
                </c:pt>
                <c:pt idx="8">
                  <c:v>-1.8911434227216404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9.8499262818123157</c:v>
                </c:pt>
                <c:pt idx="1">
                  <c:v>17.151919238202879</c:v>
                </c:pt>
                <c:pt idx="2">
                  <c:v>6.421374212664702</c:v>
                </c:pt>
                <c:pt idx="3">
                  <c:v>-16.513247584933012</c:v>
                </c:pt>
                <c:pt idx="4">
                  <c:v>3.1089269324743807</c:v>
                </c:pt>
                <c:pt idx="5">
                  <c:v>3.9483041933835636</c:v>
                </c:pt>
                <c:pt idx="6">
                  <c:v>-1.8305550709509859</c:v>
                </c:pt>
                <c:pt idx="7">
                  <c:v>1.8826244600636199</c:v>
                </c:pt>
                <c:pt idx="8">
                  <c:v>-0.51194105926929012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4.5196954251785542</c:v>
                </c:pt>
                <c:pt idx="1">
                  <c:v>13.164214113442654</c:v>
                </c:pt>
                <c:pt idx="2">
                  <c:v>-1.5207697263011113</c:v>
                </c:pt>
                <c:pt idx="3">
                  <c:v>-0.17113602396345584</c:v>
                </c:pt>
                <c:pt idx="4">
                  <c:v>-1.9398102370947967</c:v>
                </c:pt>
                <c:pt idx="5">
                  <c:v>5.7199901509475808</c:v>
                </c:pt>
                <c:pt idx="6">
                  <c:v>1.6103170665403894</c:v>
                </c:pt>
                <c:pt idx="7">
                  <c:v>1.1073699912546147</c:v>
                </c:pt>
                <c:pt idx="8">
                  <c:v>-1.3792023634523218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2.3234918361557426</c:v>
                </c:pt>
                <c:pt idx="1">
                  <c:v>-0.19127156803105549</c:v>
                </c:pt>
                <c:pt idx="2">
                  <c:v>0.93583496852604853</c:v>
                </c:pt>
                <c:pt idx="3">
                  <c:v>0.32141384730015243</c:v>
                </c:pt>
                <c:pt idx="4">
                  <c:v>2.9879397012487949</c:v>
                </c:pt>
                <c:pt idx="5">
                  <c:v>1.4925646367682557</c:v>
                </c:pt>
                <c:pt idx="6">
                  <c:v>-0.30403803409835062</c:v>
                </c:pt>
                <c:pt idx="7">
                  <c:v>1.3250629942165153</c:v>
                </c:pt>
                <c:pt idx="8">
                  <c:v>1.2991586919067473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3.9050853236793301</c:v>
                </c:pt>
                <c:pt idx="1">
                  <c:v>7.1648524649197398</c:v>
                </c:pt>
                <c:pt idx="2">
                  <c:v>0.60638368770758078</c:v>
                </c:pt>
                <c:pt idx="3">
                  <c:v>-7.4686428417453001</c:v>
                </c:pt>
                <c:pt idx="4">
                  <c:v>1.6312911788559745</c:v>
                </c:pt>
                <c:pt idx="5">
                  <c:v>1.4952914511309032</c:v>
                </c:pt>
                <c:pt idx="6">
                  <c:v>-0.2104356023386984</c:v>
                </c:pt>
                <c:pt idx="7">
                  <c:v>2.603863492299511</c:v>
                </c:pt>
                <c:pt idx="8">
                  <c:v>-1.5536921663788377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8.141044547155758</c:v>
                </c:pt>
                <c:pt idx="1">
                  <c:v>23.342552454756685</c:v>
                </c:pt>
                <c:pt idx="2">
                  <c:v>3.3583858301300751</c:v>
                </c:pt>
                <c:pt idx="3">
                  <c:v>-9.5371546144512465</c:v>
                </c:pt>
                <c:pt idx="4">
                  <c:v>-3.4501141847251731</c:v>
                </c:pt>
                <c:pt idx="5">
                  <c:v>6.6804382564319909</c:v>
                </c:pt>
                <c:pt idx="6">
                  <c:v>0.29423563202647074</c:v>
                </c:pt>
                <c:pt idx="7">
                  <c:v>-0.9389320351978121</c:v>
                </c:pt>
                <c:pt idx="8">
                  <c:v>-1.6366099482495216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0.73795511595061036</c:v>
                </c:pt>
                <c:pt idx="1">
                  <c:v>0.45629174400034067</c:v>
                </c:pt>
                <c:pt idx="2">
                  <c:v>0.8445669244079923</c:v>
                </c:pt>
                <c:pt idx="3">
                  <c:v>-0.10753753288856549</c:v>
                </c:pt>
                <c:pt idx="4">
                  <c:v>1.0928398458485273</c:v>
                </c:pt>
                <c:pt idx="5">
                  <c:v>0.9223460448544305</c:v>
                </c:pt>
                <c:pt idx="6">
                  <c:v>-0.13550200808806623</c:v>
                </c:pt>
                <c:pt idx="7">
                  <c:v>0.24975188667265535</c:v>
                </c:pt>
                <c:pt idx="8">
                  <c:v>0.29114638734704634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2.4741567253509231</c:v>
                </c:pt>
                <c:pt idx="1">
                  <c:v>3.9886255828046977</c:v>
                </c:pt>
                <c:pt idx="2">
                  <c:v>1.1257634402949392</c:v>
                </c:pt>
                <c:pt idx="3">
                  <c:v>-6.9102567969770945</c:v>
                </c:pt>
                <c:pt idx="4">
                  <c:v>0.69534950003152618</c:v>
                </c:pt>
                <c:pt idx="5">
                  <c:v>2.42698667627117E-2</c:v>
                </c:pt>
                <c:pt idx="6">
                  <c:v>-0.99612723836410666</c:v>
                </c:pt>
                <c:pt idx="7">
                  <c:v>1.4036228984669337</c:v>
                </c:pt>
                <c:pt idx="8">
                  <c:v>-1.7805117872284342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6.6378144405108088</c:v>
                </c:pt>
                <c:pt idx="1">
                  <c:v>12.707001911397704</c:v>
                </c:pt>
                <c:pt idx="2">
                  <c:v>4.4510438479617136</c:v>
                </c:pt>
                <c:pt idx="3">
                  <c:v>-9.4954532550672646</c:v>
                </c:pt>
                <c:pt idx="4">
                  <c:v>1.3207375865943272</c:v>
                </c:pt>
                <c:pt idx="5">
                  <c:v>3.0016882817664019</c:v>
                </c:pt>
                <c:pt idx="6">
                  <c:v>-0.69892582449877594</c:v>
                </c:pt>
                <c:pt idx="7">
                  <c:v>0.22924967492403359</c:v>
                </c:pt>
                <c:pt idx="8">
                  <c:v>0.97742434061209416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1.5855367202051305</c:v>
                </c:pt>
                <c:pt idx="1">
                  <c:v>-0.64756331203140327</c:v>
                </c:pt>
                <c:pt idx="2">
                  <c:v>9.126804411805356E-2</c:v>
                </c:pt>
                <c:pt idx="3">
                  <c:v>0.42895138018871837</c:v>
                </c:pt>
                <c:pt idx="4">
                  <c:v>1.8950998554002751</c:v>
                </c:pt>
                <c:pt idx="5">
                  <c:v>0.57021859191382518</c:v>
                </c:pt>
                <c:pt idx="6">
                  <c:v>-0.16853602601028328</c:v>
                </c:pt>
                <c:pt idx="7">
                  <c:v>1.0753111075438531</c:v>
                </c:pt>
                <c:pt idx="8">
                  <c:v>1.0080123045597005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1.430928598328407</c:v>
                </c:pt>
                <c:pt idx="1">
                  <c:v>3.1762268821150457</c:v>
                </c:pt>
                <c:pt idx="2">
                  <c:v>-0.51937975258736646</c:v>
                </c:pt>
                <c:pt idx="3">
                  <c:v>-0.5583860447682123</c:v>
                </c:pt>
                <c:pt idx="4">
                  <c:v>0.93594167882444612</c:v>
                </c:pt>
                <c:pt idx="5">
                  <c:v>1.47102158436818</c:v>
                </c:pt>
                <c:pt idx="6">
                  <c:v>0.78569163602543846</c:v>
                </c:pt>
                <c:pt idx="7">
                  <c:v>1.2002405938325769</c:v>
                </c:pt>
                <c:pt idx="8">
                  <c:v>0.22681962084961782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1.5032301066449705</c:v>
                </c:pt>
                <c:pt idx="1">
                  <c:v>10.635550543358931</c:v>
                </c:pt>
                <c:pt idx="2">
                  <c:v>-1.092658017831738</c:v>
                </c:pt>
                <c:pt idx="3">
                  <c:v>-4.1701359383967684E-2</c:v>
                </c:pt>
                <c:pt idx="4">
                  <c:v>-4.7708517713194887</c:v>
                </c:pt>
                <c:pt idx="5">
                  <c:v>3.6787499746655872</c:v>
                </c:pt>
                <c:pt idx="6">
                  <c:v>0.99316145652525378</c:v>
                </c:pt>
                <c:pt idx="7">
                  <c:v>-1.1681817101218499</c:v>
                </c:pt>
                <c:pt idx="8">
                  <c:v>-2.6140342888615997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42.806528313129775</c:v>
                </c:pt>
                <c:pt idx="1">
                  <c:v>39.071599288928901</c:v>
                </c:pt>
                <c:pt idx="2">
                  <c:v>32.836475413614522</c:v>
                </c:pt>
                <c:pt idx="3">
                  <c:v>34.847354971808493</c:v>
                </c:pt>
                <c:pt idx="4">
                  <c:v>26.121148096406138</c:v>
                </c:pt>
                <c:pt idx="5">
                  <c:v>31.959231896546992</c:v>
                </c:pt>
                <c:pt idx="6">
                  <c:v>30.006921984395518</c:v>
                </c:pt>
                <c:pt idx="7">
                  <c:v>30.947116502029889</c:v>
                </c:pt>
                <c:pt idx="8">
                  <c:v>29.134248962021314</c:v>
                </c:pt>
                <c:pt idx="9">
                  <c:v>32.863722848500103</c:v>
                </c:pt>
                <c:pt idx="10">
                  <c:v>28.336502353913719</c:v>
                </c:pt>
                <c:pt idx="11">
                  <c:v>31.739421077968377</c:v>
                </c:pt>
                <c:pt idx="12">
                  <c:v>28.395115122222638</c:v>
                </c:pt>
                <c:pt idx="13">
                  <c:v>27.607621912998653</c:v>
                </c:pt>
                <c:pt idx="14">
                  <c:v>26.813745476028689</c:v>
                </c:pt>
                <c:pt idx="15">
                  <c:v>26.623679819472731</c:v>
                </c:pt>
                <c:pt idx="16">
                  <c:v>26.507644841173303</c:v>
                </c:pt>
                <c:pt idx="17">
                  <c:v>26.360375374272483</c:v>
                </c:pt>
                <c:pt idx="18">
                  <c:v>26.215046865042986</c:v>
                </c:pt>
                <c:pt idx="19">
                  <c:v>26.04001826400361</c:v>
                </c:pt>
                <c:pt idx="20">
                  <c:v>25.827514617050667</c:v>
                </c:pt>
                <c:pt idx="21">
                  <c:v>25.576856427439289</c:v>
                </c:pt>
                <c:pt idx="22">
                  <c:v>25.287248377727927</c:v>
                </c:pt>
                <c:pt idx="23">
                  <c:v>24.965111965411264</c:v>
                </c:pt>
                <c:pt idx="24">
                  <c:v>24.668228038378057</c:v>
                </c:pt>
                <c:pt idx="25">
                  <c:v>25.247186491860401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119.76618215997203</c:v>
                </c:pt>
                <c:pt idx="1">
                  <c:v>115.45666087904038</c:v>
                </c:pt>
                <c:pt idx="2">
                  <c:v>115.00048702383296</c:v>
                </c:pt>
                <c:pt idx="3">
                  <c:v>109.37699716474665</c:v>
                </c:pt>
                <c:pt idx="4">
                  <c:v>108.86381919578835</c:v>
                </c:pt>
                <c:pt idx="5">
                  <c:v>112.90370481311793</c:v>
                </c:pt>
                <c:pt idx="6">
                  <c:v>114.29672758900894</c:v>
                </c:pt>
                <c:pt idx="7">
                  <c:v>106.11021959191524</c:v>
                </c:pt>
                <c:pt idx="8">
                  <c:v>102.76633935161225</c:v>
                </c:pt>
                <c:pt idx="9">
                  <c:v>103.98812517250009</c:v>
                </c:pt>
                <c:pt idx="10">
                  <c:v>89.725106922600915</c:v>
                </c:pt>
                <c:pt idx="11">
                  <c:v>97.506054167947298</c:v>
                </c:pt>
                <c:pt idx="12">
                  <c:v>91.453201863413014</c:v>
                </c:pt>
                <c:pt idx="13">
                  <c:v>88.933461082319909</c:v>
                </c:pt>
                <c:pt idx="14">
                  <c:v>86.490428650297986</c:v>
                </c:pt>
                <c:pt idx="15">
                  <c:v>83.795898698127658</c:v>
                </c:pt>
                <c:pt idx="16">
                  <c:v>80.996786195323523</c:v>
                </c:pt>
                <c:pt idx="17">
                  <c:v>78.183082186210626</c:v>
                </c:pt>
                <c:pt idx="18">
                  <c:v>75.393760944477492</c:v>
                </c:pt>
                <c:pt idx="19">
                  <c:v>72.605077789141632</c:v>
                </c:pt>
                <c:pt idx="20">
                  <c:v>69.854495716362365</c:v>
                </c:pt>
                <c:pt idx="21">
                  <c:v>67.081406509758821</c:v>
                </c:pt>
                <c:pt idx="22">
                  <c:v>64.314970752228803</c:v>
                </c:pt>
                <c:pt idx="23">
                  <c:v>61.560791784961395</c:v>
                </c:pt>
                <c:pt idx="24">
                  <c:v>58.800677074522753</c:v>
                </c:pt>
                <c:pt idx="25">
                  <c:v>55.96300801018792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161.04405374995744</c:v>
                </c:pt>
                <c:pt idx="1">
                  <c:v>161.83979590011401</c:v>
                </c:pt>
                <c:pt idx="2">
                  <c:v>166.60598964802688</c:v>
                </c:pt>
                <c:pt idx="3">
                  <c:v>167.11372484494387</c:v>
                </c:pt>
                <c:pt idx="4">
                  <c:v>164.8566155237464</c:v>
                </c:pt>
                <c:pt idx="5">
                  <c:v>167.15643976493456</c:v>
                </c:pt>
                <c:pt idx="6">
                  <c:v>172.56674074794262</c:v>
                </c:pt>
                <c:pt idx="7">
                  <c:v>166.60630705056448</c:v>
                </c:pt>
                <c:pt idx="8">
                  <c:v>158.71903539443855</c:v>
                </c:pt>
                <c:pt idx="9">
                  <c:v>167.21282675278638</c:v>
                </c:pt>
                <c:pt idx="10">
                  <c:v>152.39792062369864</c:v>
                </c:pt>
                <c:pt idx="11">
                  <c:v>159.54555148164616</c:v>
                </c:pt>
                <c:pt idx="12">
                  <c:v>153.67601139035801</c:v>
                </c:pt>
                <c:pt idx="13">
                  <c:v>151.91183881179649</c:v>
                </c:pt>
                <c:pt idx="14">
                  <c:v>150.26983079606183</c:v>
                </c:pt>
                <c:pt idx="15">
                  <c:v>148.18428544436463</c:v>
                </c:pt>
                <c:pt idx="16">
                  <c:v>145.95256720887281</c:v>
                </c:pt>
                <c:pt idx="17">
                  <c:v>143.65673012790185</c:v>
                </c:pt>
                <c:pt idx="18">
                  <c:v>141.36208559902659</c:v>
                </c:pt>
                <c:pt idx="19">
                  <c:v>139.05083605955886</c:v>
                </c:pt>
                <c:pt idx="20">
                  <c:v>136.78269521531874</c:v>
                </c:pt>
                <c:pt idx="21">
                  <c:v>134.49315074898058</c:v>
                </c:pt>
                <c:pt idx="22">
                  <c:v>132.19160725614122</c:v>
                </c:pt>
                <c:pt idx="23">
                  <c:v>129.8791557386993</c:v>
                </c:pt>
                <c:pt idx="24">
                  <c:v>127.5397614167364</c:v>
                </c:pt>
                <c:pt idx="25">
                  <c:v>125.02801255282473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162.16105421423609</c:v>
                </c:pt>
                <c:pt idx="1">
                  <c:v>156.64021687848648</c:v>
                </c:pt>
                <c:pt idx="2">
                  <c:v>171.15954952771665</c:v>
                </c:pt>
                <c:pt idx="3">
                  <c:v>159.21739446221991</c:v>
                </c:pt>
                <c:pt idx="4">
                  <c:v>165.23061707875411</c:v>
                </c:pt>
                <c:pt idx="5">
                  <c:v>172.46321376397481</c:v>
                </c:pt>
                <c:pt idx="6">
                  <c:v>180.35494843536628</c:v>
                </c:pt>
                <c:pt idx="7">
                  <c:v>176.070745551459</c:v>
                </c:pt>
                <c:pt idx="8">
                  <c:v>174.15389832867262</c:v>
                </c:pt>
                <c:pt idx="9">
                  <c:v>169.58695833244198</c:v>
                </c:pt>
                <c:pt idx="10">
                  <c:v>176.05010921110713</c:v>
                </c:pt>
                <c:pt idx="11">
                  <c:v>168.96465984913152</c:v>
                </c:pt>
                <c:pt idx="12">
                  <c:v>171.31294352035692</c:v>
                </c:pt>
                <c:pt idx="13">
                  <c:v>171.62333139377662</c:v>
                </c:pt>
                <c:pt idx="14">
                  <c:v>172.16720246636979</c:v>
                </c:pt>
                <c:pt idx="15">
                  <c:v>172.25137994060918</c:v>
                </c:pt>
                <c:pt idx="16">
                  <c:v>172.16595651969564</c:v>
                </c:pt>
                <c:pt idx="17">
                  <c:v>172.00908842049756</c:v>
                </c:pt>
                <c:pt idx="18">
                  <c:v>171.84549399340065</c:v>
                </c:pt>
                <c:pt idx="19">
                  <c:v>171.7018347835872</c:v>
                </c:pt>
                <c:pt idx="20">
                  <c:v>171.6303560100003</c:v>
                </c:pt>
                <c:pt idx="21">
                  <c:v>171.5645405261227</c:v>
                </c:pt>
                <c:pt idx="22">
                  <c:v>171.51767764669222</c:v>
                </c:pt>
                <c:pt idx="23">
                  <c:v>171.50099278396092</c:v>
                </c:pt>
                <c:pt idx="24">
                  <c:v>171.5021650848598</c:v>
                </c:pt>
                <c:pt idx="25">
                  <c:v>171.36466827362628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40.764992736769621</c:v>
                </c:pt>
                <c:pt idx="1">
                  <c:v>41.884027491377566</c:v>
                </c:pt>
                <c:pt idx="2">
                  <c:v>45.986727956818889</c:v>
                </c:pt>
                <c:pt idx="3">
                  <c:v>45.728054950560541</c:v>
                </c:pt>
                <c:pt idx="4">
                  <c:v>48.707691088221132</c:v>
                </c:pt>
                <c:pt idx="5">
                  <c:v>46.834203407410222</c:v>
                </c:pt>
                <c:pt idx="6">
                  <c:v>47.555406850412773</c:v>
                </c:pt>
                <c:pt idx="7">
                  <c:v>49.591037567811618</c:v>
                </c:pt>
                <c:pt idx="8">
                  <c:v>48.669354498590621</c:v>
                </c:pt>
                <c:pt idx="9">
                  <c:v>53.22303712329014</c:v>
                </c:pt>
                <c:pt idx="10">
                  <c:v>53.10794231238836</c:v>
                </c:pt>
                <c:pt idx="11">
                  <c:v>51.499861201410255</c:v>
                </c:pt>
                <c:pt idx="12">
                  <c:v>52.289530272954138</c:v>
                </c:pt>
                <c:pt idx="13">
                  <c:v>53.019274783422574</c:v>
                </c:pt>
                <c:pt idx="14">
                  <c:v>53.838163157199268</c:v>
                </c:pt>
                <c:pt idx="15">
                  <c:v>54.503633786571378</c:v>
                </c:pt>
                <c:pt idx="16">
                  <c:v>55.17685994448351</c:v>
                </c:pt>
                <c:pt idx="17">
                  <c:v>55.8494191006927</c:v>
                </c:pt>
                <c:pt idx="18" formatCode="General">
                  <c:v>56.534143937018868</c:v>
                </c:pt>
                <c:pt idx="19" formatCode="General">
                  <c:v>57.242841745007738</c:v>
                </c:pt>
                <c:pt idx="20" formatCode="General">
                  <c:v>57.997465236119652</c:v>
                </c:pt>
                <c:pt idx="21" formatCode="General">
                  <c:v>58.770041488994757</c:v>
                </c:pt>
                <c:pt idx="22">
                  <c:v>59.554411905393344</c:v>
                </c:pt>
                <c:pt idx="23">
                  <c:v>60.379659191229138</c:v>
                </c:pt>
                <c:pt idx="24">
                  <c:v>61.242761523251005</c:v>
                </c:pt>
                <c:pt idx="25">
                  <c:v>62.045099829327341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49.890787180200313</c:v>
                </c:pt>
                <c:pt idx="1">
                  <c:v>48.537937850410984</c:v>
                </c:pt>
                <c:pt idx="2">
                  <c:v>52.101984092923828</c:v>
                </c:pt>
                <c:pt idx="3">
                  <c:v>51.169940436752832</c:v>
                </c:pt>
                <c:pt idx="4">
                  <c:v>52.169878280877022</c:v>
                </c:pt>
                <c:pt idx="5">
                  <c:v>50.52111765143038</c:v>
                </c:pt>
                <c:pt idx="6">
                  <c:v>50.297350053874901</c:v>
                </c:pt>
                <c:pt idx="7">
                  <c:v>51.670320271327626</c:v>
                </c:pt>
                <c:pt idx="8">
                  <c:v>50.604245634908885</c:v>
                </c:pt>
                <c:pt idx="9">
                  <c:v>53.977808586414653</c:v>
                </c:pt>
                <c:pt idx="10">
                  <c:v>53.34865769113047</c:v>
                </c:pt>
                <c:pt idx="11">
                  <c:v>51.403988002968589</c:v>
                </c:pt>
                <c:pt idx="12">
                  <c:v>51.814395474253004</c:v>
                </c:pt>
                <c:pt idx="13">
                  <c:v>52.1950469023163</c:v>
                </c:pt>
                <c:pt idx="14">
                  <c:v>52.709539541264064</c:v>
                </c:pt>
                <c:pt idx="15">
                  <c:v>53.095422175447453</c:v>
                </c:pt>
                <c:pt idx="16">
                  <c:v>53.516550959780268</c:v>
                </c:pt>
                <c:pt idx="17">
                  <c:v>53.927436247380783</c:v>
                </c:pt>
                <c:pt idx="18" formatCode="General">
                  <c:v>54.346659471164955</c:v>
                </c:pt>
                <c:pt idx="19" formatCode="General">
                  <c:v>54.853311125988199</c:v>
                </c:pt>
                <c:pt idx="20" formatCode="General">
                  <c:v>55.403607066647524</c:v>
                </c:pt>
                <c:pt idx="21" formatCode="General">
                  <c:v>55.987966491876193</c:v>
                </c:pt>
                <c:pt idx="22">
                  <c:v>56.631506553680687</c:v>
                </c:pt>
                <c:pt idx="23">
                  <c:v>57.322561531867208</c:v>
                </c:pt>
                <c:pt idx="24">
                  <c:v>58.030565575351297</c:v>
                </c:pt>
                <c:pt idx="25">
                  <c:v>58.686857588857826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130.41117746857824</c:v>
                </c:pt>
                <c:pt idx="1">
                  <c:v>135.42717966448981</c:v>
                </c:pt>
                <c:pt idx="2">
                  <c:v>151.92844091882219</c:v>
                </c:pt>
                <c:pt idx="3">
                  <c:v>156.62165283843217</c:v>
                </c:pt>
                <c:pt idx="4">
                  <c:v>166.36952373128338</c:v>
                </c:pt>
                <c:pt idx="5">
                  <c:v>166.68362190295741</c:v>
                </c:pt>
                <c:pt idx="6">
                  <c:v>166.80101857540356</c:v>
                </c:pt>
                <c:pt idx="7">
                  <c:v>172.09932215743262</c:v>
                </c:pt>
                <c:pt idx="8">
                  <c:v>174.79281418408718</c:v>
                </c:pt>
                <c:pt idx="9">
                  <c:v>190.16091926166729</c:v>
                </c:pt>
                <c:pt idx="10">
                  <c:v>188.83257282838798</c:v>
                </c:pt>
                <c:pt idx="11">
                  <c:v>188.77432605589487</c:v>
                </c:pt>
                <c:pt idx="12">
                  <c:v>191.54865174649626</c:v>
                </c:pt>
                <c:pt idx="13">
                  <c:v>195.01639827182413</c:v>
                </c:pt>
                <c:pt idx="14">
                  <c:v>198.76058040187564</c:v>
                </c:pt>
                <c:pt idx="15">
                  <c:v>201.90156956132054</c:v>
                </c:pt>
                <c:pt idx="16">
                  <c:v>204.86413549452314</c:v>
                </c:pt>
                <c:pt idx="17">
                  <c:v>207.81148362413953</c:v>
                </c:pt>
                <c:pt idx="18" formatCode="General">
                  <c:v>210.79874200158739</c:v>
                </c:pt>
                <c:pt idx="19" formatCode="General">
                  <c:v>213.76131714249041</c:v>
                </c:pt>
                <c:pt idx="20" formatCode="General">
                  <c:v>216.81940947748578</c:v>
                </c:pt>
                <c:pt idx="21" formatCode="General">
                  <c:v>219.91109230202349</c:v>
                </c:pt>
                <c:pt idx="22" formatCode="General">
                  <c:v>223.03019029349193</c:v>
                </c:pt>
                <c:pt idx="23" formatCode="General">
                  <c:v>226.19219243991157</c:v>
                </c:pt>
                <c:pt idx="24" formatCode="General">
                  <c:v>229.37453701148411</c:v>
                </c:pt>
                <c:pt idx="25" formatCode="General">
                  <c:v>232.44560207152219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59.882056860832861</c:v>
                </c:pt>
                <c:pt idx="1">
                  <c:v>58.377097371475706</c:v>
                </c:pt>
                <c:pt idx="2">
                  <c:v>65.169970970079106</c:v>
                </c:pt>
                <c:pt idx="3">
                  <c:v>62.42436989219091</c:v>
                </c:pt>
                <c:pt idx="4">
                  <c:v>72.007645614355852</c:v>
                </c:pt>
                <c:pt idx="5">
                  <c:v>77.352391384160583</c:v>
                </c:pt>
                <c:pt idx="6">
                  <c:v>91.676941795845451</c:v>
                </c:pt>
                <c:pt idx="7">
                  <c:v>93.053450523550438</c:v>
                </c:pt>
                <c:pt idx="8">
                  <c:v>92.163594684756333</c:v>
                </c:pt>
                <c:pt idx="9">
                  <c:v>98.149723928764729</c:v>
                </c:pt>
                <c:pt idx="10">
                  <c:v>105.42856739214569</c:v>
                </c:pt>
                <c:pt idx="11">
                  <c:v>99.761289641146647</c:v>
                </c:pt>
                <c:pt idx="12">
                  <c:v>109.53503349221252</c:v>
                </c:pt>
                <c:pt idx="13">
                  <c:v>113.69817898531004</c:v>
                </c:pt>
                <c:pt idx="14">
                  <c:v>117.96673409105023</c:v>
                </c:pt>
                <c:pt idx="15">
                  <c:v>121.77372370038374</c:v>
                </c:pt>
                <c:pt idx="16">
                  <c:v>125.43173788609508</c:v>
                </c:pt>
                <c:pt idx="17">
                  <c:v>128.97222039648273</c:v>
                </c:pt>
                <c:pt idx="18" formatCode="General">
                  <c:v>132.40281774550536</c:v>
                </c:pt>
                <c:pt idx="19" formatCode="General">
                  <c:v>135.75595746809324</c:v>
                </c:pt>
                <c:pt idx="20" formatCode="General">
                  <c:v>139.06899818976115</c:v>
                </c:pt>
                <c:pt idx="21" formatCode="General">
                  <c:v>142.29838576370668</c:v>
                </c:pt>
                <c:pt idx="22" formatCode="General">
                  <c:v>145.44746687199134</c:v>
                </c:pt>
                <c:pt idx="23" formatCode="General">
                  <c:v>148.53032845808511</c:v>
                </c:pt>
                <c:pt idx="24" formatCode="General">
                  <c:v>151.51648115733519</c:v>
                </c:pt>
                <c:pt idx="25" formatCode="General">
                  <c:v>154.27172058964206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8.4661673163238103</c:v>
                </c:pt>
                <c:pt idx="1">
                  <c:v>8.0214846756761577</c:v>
                </c:pt>
                <c:pt idx="2">
                  <c:v>9.0783744481650732</c:v>
                </c:pt>
                <c:pt idx="3">
                  <c:v>8.8345104383443545</c:v>
                </c:pt>
                <c:pt idx="4">
                  <c:v>9.9090613905672971</c:v>
                </c:pt>
                <c:pt idx="5">
                  <c:v>10.759075415467054</c:v>
                </c:pt>
                <c:pt idx="6">
                  <c:v>12.789943967749739</c:v>
                </c:pt>
                <c:pt idx="7">
                  <c:v>12.850480783909671</c:v>
                </c:pt>
                <c:pt idx="8">
                  <c:v>12.708468960912002</c:v>
                </c:pt>
                <c:pt idx="9">
                  <c:v>13.634877993634866</c:v>
                </c:pt>
                <c:pt idx="10">
                  <c:v>14.663620664626382</c:v>
                </c:pt>
                <c:pt idx="11">
                  <c:v>13.932848521886351</c:v>
                </c:pt>
                <c:pt idx="12">
                  <c:v>15.239117117733684</c:v>
                </c:pt>
                <c:pt idx="13">
                  <c:v>15.815847856234384</c:v>
                </c:pt>
                <c:pt idx="14">
                  <c:v>16.404775419852928</c:v>
                </c:pt>
                <c:pt idx="15">
                  <c:v>16.934406873702606</c:v>
                </c:pt>
                <c:pt idx="16">
                  <c:v>17.444760950052697</c:v>
                </c:pt>
                <c:pt idx="17">
                  <c:v>17.939164522422413</c:v>
                </c:pt>
                <c:pt idx="18" formatCode="General">
                  <c:v>18.418249442775409</c:v>
                </c:pt>
                <c:pt idx="19" formatCode="General">
                  <c:v>18.881805622129143</c:v>
                </c:pt>
                <c:pt idx="20" formatCode="General">
                  <c:v>19.340458471253434</c:v>
                </c:pt>
                <c:pt idx="21" formatCode="General">
                  <c:v>19.786559741097417</c:v>
                </c:pt>
                <c:pt idx="22" formatCode="General">
                  <c:v>20.222920342652206</c:v>
                </c:pt>
                <c:pt idx="23" formatCode="General">
                  <c:v>20.648206105874252</c:v>
                </c:pt>
                <c:pt idx="24" formatCode="General">
                  <c:v>21.065823118080676</c:v>
                </c:pt>
                <c:pt idx="25" formatCode="General">
                  <c:v>21.456844592151295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42.806528313129775</c:v>
                </c:pt>
                <c:pt idx="1">
                  <c:v>39.071599288928901</c:v>
                </c:pt>
                <c:pt idx="2">
                  <c:v>32.836475413614522</c:v>
                </c:pt>
                <c:pt idx="3">
                  <c:v>34.847354971808493</c:v>
                </c:pt>
                <c:pt idx="4">
                  <c:v>26.121148096406138</c:v>
                </c:pt>
                <c:pt idx="5">
                  <c:v>31.959231896546992</c:v>
                </c:pt>
                <c:pt idx="6">
                  <c:v>30.006921984395518</c:v>
                </c:pt>
                <c:pt idx="7">
                  <c:v>30.947116502029889</c:v>
                </c:pt>
                <c:pt idx="8">
                  <c:v>29.134248962021314</c:v>
                </c:pt>
                <c:pt idx="9">
                  <c:v>32.863722848500103</c:v>
                </c:pt>
                <c:pt idx="10">
                  <c:v>28.336502353913719</c:v>
                </c:pt>
                <c:pt idx="11">
                  <c:v>31.739421077968377</c:v>
                </c:pt>
                <c:pt idx="12">
                  <c:v>28.395115122222638</c:v>
                </c:pt>
                <c:pt idx="13">
                  <c:v>27.607621912998653</c:v>
                </c:pt>
                <c:pt idx="14">
                  <c:v>26.813745476028689</c:v>
                </c:pt>
                <c:pt idx="15">
                  <c:v>26.623679819472731</c:v>
                </c:pt>
                <c:pt idx="16">
                  <c:v>26.507644841173303</c:v>
                </c:pt>
                <c:pt idx="17">
                  <c:v>26.360375374272483</c:v>
                </c:pt>
                <c:pt idx="18">
                  <c:v>26.215046865042986</c:v>
                </c:pt>
                <c:pt idx="19">
                  <c:v>26.04001826400361</c:v>
                </c:pt>
                <c:pt idx="20">
                  <c:v>25.827514617050667</c:v>
                </c:pt>
                <c:pt idx="21">
                  <c:v>25.576856427439289</c:v>
                </c:pt>
                <c:pt idx="22">
                  <c:v>25.287248377727927</c:v>
                </c:pt>
                <c:pt idx="23">
                  <c:v>24.965111965411264</c:v>
                </c:pt>
                <c:pt idx="24">
                  <c:v>24.668228038378057</c:v>
                </c:pt>
                <c:pt idx="25">
                  <c:v>25.247186491860401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119.76618215997203</c:v>
                </c:pt>
                <c:pt idx="1">
                  <c:v>115.45666087904038</c:v>
                </c:pt>
                <c:pt idx="2">
                  <c:v>115.00048702383296</c:v>
                </c:pt>
                <c:pt idx="3">
                  <c:v>109.37699716474665</c:v>
                </c:pt>
                <c:pt idx="4">
                  <c:v>108.86381919578835</c:v>
                </c:pt>
                <c:pt idx="5">
                  <c:v>112.90370481311793</c:v>
                </c:pt>
                <c:pt idx="6">
                  <c:v>114.29672758900894</c:v>
                </c:pt>
                <c:pt idx="7">
                  <c:v>106.11021959191524</c:v>
                </c:pt>
                <c:pt idx="8">
                  <c:v>102.76633935161225</c:v>
                </c:pt>
                <c:pt idx="9">
                  <c:v>103.98812517250009</c:v>
                </c:pt>
                <c:pt idx="10">
                  <c:v>89.725106922600915</c:v>
                </c:pt>
                <c:pt idx="11">
                  <c:v>97.506054167947298</c:v>
                </c:pt>
                <c:pt idx="12">
                  <c:v>91.453201863413014</c:v>
                </c:pt>
                <c:pt idx="13">
                  <c:v>88.933461082319909</c:v>
                </c:pt>
                <c:pt idx="14">
                  <c:v>86.490428650297986</c:v>
                </c:pt>
                <c:pt idx="15">
                  <c:v>83.795898698127658</c:v>
                </c:pt>
                <c:pt idx="16">
                  <c:v>80.996786195323523</c:v>
                </c:pt>
                <c:pt idx="17">
                  <c:v>78.183082186210626</c:v>
                </c:pt>
                <c:pt idx="18">
                  <c:v>75.393760944477492</c:v>
                </c:pt>
                <c:pt idx="19">
                  <c:v>72.605077789141632</c:v>
                </c:pt>
                <c:pt idx="20">
                  <c:v>69.854495716362365</c:v>
                </c:pt>
                <c:pt idx="21">
                  <c:v>67.081406509758821</c:v>
                </c:pt>
                <c:pt idx="22">
                  <c:v>64.314970752228803</c:v>
                </c:pt>
                <c:pt idx="23">
                  <c:v>61.560791784961395</c:v>
                </c:pt>
                <c:pt idx="24">
                  <c:v>58.800677074522753</c:v>
                </c:pt>
                <c:pt idx="25">
                  <c:v>55.96300801018792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161.04405374995744</c:v>
                </c:pt>
                <c:pt idx="1">
                  <c:v>161.83979590011401</c:v>
                </c:pt>
                <c:pt idx="2">
                  <c:v>166.60598964802688</c:v>
                </c:pt>
                <c:pt idx="3">
                  <c:v>167.11372484494387</c:v>
                </c:pt>
                <c:pt idx="4">
                  <c:v>164.8566155237464</c:v>
                </c:pt>
                <c:pt idx="5">
                  <c:v>167.15643976493456</c:v>
                </c:pt>
                <c:pt idx="6">
                  <c:v>172.56674074794262</c:v>
                </c:pt>
                <c:pt idx="7">
                  <c:v>166.60630705056448</c:v>
                </c:pt>
                <c:pt idx="8">
                  <c:v>158.71903539443855</c:v>
                </c:pt>
                <c:pt idx="9">
                  <c:v>167.21282675278638</c:v>
                </c:pt>
                <c:pt idx="10">
                  <c:v>152.39792062369864</c:v>
                </c:pt>
                <c:pt idx="11">
                  <c:v>159.54555148164616</c:v>
                </c:pt>
                <c:pt idx="12">
                  <c:v>153.67601139035801</c:v>
                </c:pt>
                <c:pt idx="13">
                  <c:v>151.91183881179649</c:v>
                </c:pt>
                <c:pt idx="14">
                  <c:v>150.26983079606183</c:v>
                </c:pt>
                <c:pt idx="15">
                  <c:v>148.18428544436463</c:v>
                </c:pt>
                <c:pt idx="16">
                  <c:v>145.95256720887281</c:v>
                </c:pt>
                <c:pt idx="17">
                  <c:v>143.65673012790185</c:v>
                </c:pt>
                <c:pt idx="18">
                  <c:v>141.36208559902659</c:v>
                </c:pt>
                <c:pt idx="19">
                  <c:v>139.05083605955886</c:v>
                </c:pt>
                <c:pt idx="20">
                  <c:v>136.78269521531874</c:v>
                </c:pt>
                <c:pt idx="21">
                  <c:v>134.49315074898058</c:v>
                </c:pt>
                <c:pt idx="22">
                  <c:v>132.19160725614122</c:v>
                </c:pt>
                <c:pt idx="23">
                  <c:v>129.8791557386993</c:v>
                </c:pt>
                <c:pt idx="24">
                  <c:v>127.5397614167364</c:v>
                </c:pt>
                <c:pt idx="25">
                  <c:v>125.02801255282473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162.16105421423609</c:v>
                </c:pt>
                <c:pt idx="1">
                  <c:v>156.64021687848648</c:v>
                </c:pt>
                <c:pt idx="2">
                  <c:v>171.15954952771665</c:v>
                </c:pt>
                <c:pt idx="3">
                  <c:v>159.21739446221991</c:v>
                </c:pt>
                <c:pt idx="4">
                  <c:v>165.23061707875411</c:v>
                </c:pt>
                <c:pt idx="5">
                  <c:v>172.46321376397481</c:v>
                </c:pt>
                <c:pt idx="6">
                  <c:v>180.35494843536628</c:v>
                </c:pt>
                <c:pt idx="7">
                  <c:v>176.070745551459</c:v>
                </c:pt>
                <c:pt idx="8">
                  <c:v>174.15389832867262</c:v>
                </c:pt>
                <c:pt idx="9">
                  <c:v>169.58695833244198</c:v>
                </c:pt>
                <c:pt idx="10">
                  <c:v>176.05010921110713</c:v>
                </c:pt>
                <c:pt idx="11">
                  <c:v>168.96465984913152</c:v>
                </c:pt>
                <c:pt idx="12">
                  <c:v>171.31294352035692</c:v>
                </c:pt>
                <c:pt idx="13">
                  <c:v>171.62333139377662</c:v>
                </c:pt>
                <c:pt idx="14">
                  <c:v>172.16720246636979</c:v>
                </c:pt>
                <c:pt idx="15">
                  <c:v>172.25137994060918</c:v>
                </c:pt>
                <c:pt idx="16">
                  <c:v>172.16595651969564</c:v>
                </c:pt>
                <c:pt idx="17">
                  <c:v>172.00908842049756</c:v>
                </c:pt>
                <c:pt idx="18">
                  <c:v>171.84549399340065</c:v>
                </c:pt>
                <c:pt idx="19">
                  <c:v>171.7018347835872</c:v>
                </c:pt>
                <c:pt idx="20">
                  <c:v>171.6303560100003</c:v>
                </c:pt>
                <c:pt idx="21">
                  <c:v>171.5645405261227</c:v>
                </c:pt>
                <c:pt idx="22">
                  <c:v>171.51767764669222</c:v>
                </c:pt>
                <c:pt idx="23">
                  <c:v>171.50099278396092</c:v>
                </c:pt>
                <c:pt idx="24">
                  <c:v>171.5021650848598</c:v>
                </c:pt>
                <c:pt idx="25">
                  <c:v>171.36466827362628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40.764992736769621</c:v>
                </c:pt>
                <c:pt idx="1">
                  <c:v>41.884027491377566</c:v>
                </c:pt>
                <c:pt idx="2">
                  <c:v>45.986727956818889</c:v>
                </c:pt>
                <c:pt idx="3">
                  <c:v>45.728054950560541</c:v>
                </c:pt>
                <c:pt idx="4">
                  <c:v>48.707691088221132</c:v>
                </c:pt>
                <c:pt idx="5">
                  <c:v>46.834203407410222</c:v>
                </c:pt>
                <c:pt idx="6">
                  <c:v>47.555406850412773</c:v>
                </c:pt>
                <c:pt idx="7">
                  <c:v>49.591037567811618</c:v>
                </c:pt>
                <c:pt idx="8">
                  <c:v>48.669354498590621</c:v>
                </c:pt>
                <c:pt idx="9">
                  <c:v>53.22303712329014</c:v>
                </c:pt>
                <c:pt idx="10">
                  <c:v>53.10794231238836</c:v>
                </c:pt>
                <c:pt idx="11">
                  <c:v>51.499861201410255</c:v>
                </c:pt>
                <c:pt idx="12">
                  <c:v>52.289530272954138</c:v>
                </c:pt>
                <c:pt idx="13">
                  <c:v>53.019274783422574</c:v>
                </c:pt>
                <c:pt idx="14">
                  <c:v>53.838163157199268</c:v>
                </c:pt>
                <c:pt idx="15">
                  <c:v>54.503633786571378</c:v>
                </c:pt>
                <c:pt idx="16">
                  <c:v>55.17685994448351</c:v>
                </c:pt>
                <c:pt idx="17">
                  <c:v>55.8494191006927</c:v>
                </c:pt>
                <c:pt idx="18" formatCode="General">
                  <c:v>56.534143937018868</c:v>
                </c:pt>
                <c:pt idx="19" formatCode="General">
                  <c:v>57.242841745007738</c:v>
                </c:pt>
                <c:pt idx="20" formatCode="General">
                  <c:v>57.997465236119652</c:v>
                </c:pt>
                <c:pt idx="21" formatCode="General">
                  <c:v>58.770041488994757</c:v>
                </c:pt>
                <c:pt idx="22">
                  <c:v>59.554411905393344</c:v>
                </c:pt>
                <c:pt idx="23">
                  <c:v>60.379659191229138</c:v>
                </c:pt>
                <c:pt idx="24">
                  <c:v>61.242761523251005</c:v>
                </c:pt>
                <c:pt idx="25">
                  <c:v>62.045099829327341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49.890787180200313</c:v>
                </c:pt>
                <c:pt idx="1">
                  <c:v>48.537937850410984</c:v>
                </c:pt>
                <c:pt idx="2">
                  <c:v>52.101984092923828</c:v>
                </c:pt>
                <c:pt idx="3">
                  <c:v>51.169940436752832</c:v>
                </c:pt>
                <c:pt idx="4">
                  <c:v>52.169878280877022</c:v>
                </c:pt>
                <c:pt idx="5">
                  <c:v>50.52111765143038</c:v>
                </c:pt>
                <c:pt idx="6">
                  <c:v>50.297350053874901</c:v>
                </c:pt>
                <c:pt idx="7">
                  <c:v>51.670320271327626</c:v>
                </c:pt>
                <c:pt idx="8">
                  <c:v>50.604245634908885</c:v>
                </c:pt>
                <c:pt idx="9">
                  <c:v>53.977808586414653</c:v>
                </c:pt>
                <c:pt idx="10">
                  <c:v>53.34865769113047</c:v>
                </c:pt>
                <c:pt idx="11">
                  <c:v>51.403988002968589</c:v>
                </c:pt>
                <c:pt idx="12">
                  <c:v>51.814395474253004</c:v>
                </c:pt>
                <c:pt idx="13">
                  <c:v>52.1950469023163</c:v>
                </c:pt>
                <c:pt idx="14">
                  <c:v>52.709539541264064</c:v>
                </c:pt>
                <c:pt idx="15">
                  <c:v>53.095422175447453</c:v>
                </c:pt>
                <c:pt idx="16">
                  <c:v>53.516550959780268</c:v>
                </c:pt>
                <c:pt idx="17">
                  <c:v>53.927436247380783</c:v>
                </c:pt>
                <c:pt idx="18" formatCode="General">
                  <c:v>54.346659471164955</c:v>
                </c:pt>
                <c:pt idx="19" formatCode="General">
                  <c:v>54.853311125988199</c:v>
                </c:pt>
                <c:pt idx="20" formatCode="General">
                  <c:v>55.403607066647524</c:v>
                </c:pt>
                <c:pt idx="21" formatCode="General">
                  <c:v>55.987966491876193</c:v>
                </c:pt>
                <c:pt idx="22">
                  <c:v>56.631506553680687</c:v>
                </c:pt>
                <c:pt idx="23">
                  <c:v>57.322561531867208</c:v>
                </c:pt>
                <c:pt idx="24">
                  <c:v>58.030565575351297</c:v>
                </c:pt>
                <c:pt idx="25">
                  <c:v>58.686857588857826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130.41117746857824</c:v>
                </c:pt>
                <c:pt idx="1">
                  <c:v>135.42717966448981</c:v>
                </c:pt>
                <c:pt idx="2">
                  <c:v>151.92844091882219</c:v>
                </c:pt>
                <c:pt idx="3">
                  <c:v>156.62165283843217</c:v>
                </c:pt>
                <c:pt idx="4">
                  <c:v>166.36952373128338</c:v>
                </c:pt>
                <c:pt idx="5">
                  <c:v>166.68362190295741</c:v>
                </c:pt>
                <c:pt idx="6">
                  <c:v>166.80101857540356</c:v>
                </c:pt>
                <c:pt idx="7">
                  <c:v>172.09932215743262</c:v>
                </c:pt>
                <c:pt idx="8">
                  <c:v>174.79281418408718</c:v>
                </c:pt>
                <c:pt idx="9">
                  <c:v>190.16091926166729</c:v>
                </c:pt>
                <c:pt idx="10">
                  <c:v>188.83257282838798</c:v>
                </c:pt>
                <c:pt idx="11">
                  <c:v>188.77432605589487</c:v>
                </c:pt>
                <c:pt idx="12">
                  <c:v>191.54865174649626</c:v>
                </c:pt>
                <c:pt idx="13">
                  <c:v>195.01639827182413</c:v>
                </c:pt>
                <c:pt idx="14">
                  <c:v>198.76058040187564</c:v>
                </c:pt>
                <c:pt idx="15">
                  <c:v>201.90156956132054</c:v>
                </c:pt>
                <c:pt idx="16">
                  <c:v>204.86413549452314</c:v>
                </c:pt>
                <c:pt idx="17">
                  <c:v>207.81148362413953</c:v>
                </c:pt>
                <c:pt idx="18" formatCode="General">
                  <c:v>210.79874200158739</c:v>
                </c:pt>
                <c:pt idx="19" formatCode="General">
                  <c:v>213.76131714249041</c:v>
                </c:pt>
                <c:pt idx="20" formatCode="General">
                  <c:v>216.81940947748578</c:v>
                </c:pt>
                <c:pt idx="21" formatCode="General">
                  <c:v>219.91109230202349</c:v>
                </c:pt>
                <c:pt idx="22" formatCode="General">
                  <c:v>223.03019029349193</c:v>
                </c:pt>
                <c:pt idx="23" formatCode="General">
                  <c:v>226.19219243991157</c:v>
                </c:pt>
                <c:pt idx="24" formatCode="General">
                  <c:v>229.37453701148411</c:v>
                </c:pt>
                <c:pt idx="25" formatCode="General">
                  <c:v>232.44560207152219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59.882056860832861</c:v>
                </c:pt>
                <c:pt idx="1">
                  <c:v>58.377097371475706</c:v>
                </c:pt>
                <c:pt idx="2">
                  <c:v>65.169970970079106</c:v>
                </c:pt>
                <c:pt idx="3">
                  <c:v>62.42436989219091</c:v>
                </c:pt>
                <c:pt idx="4">
                  <c:v>72.007645614355852</c:v>
                </c:pt>
                <c:pt idx="5">
                  <c:v>77.352391384160583</c:v>
                </c:pt>
                <c:pt idx="6">
                  <c:v>91.676941795845451</c:v>
                </c:pt>
                <c:pt idx="7">
                  <c:v>93.053450523550438</c:v>
                </c:pt>
                <c:pt idx="8">
                  <c:v>92.163594684756333</c:v>
                </c:pt>
                <c:pt idx="9">
                  <c:v>98.149723928764729</c:v>
                </c:pt>
                <c:pt idx="10">
                  <c:v>105.42856739214569</c:v>
                </c:pt>
                <c:pt idx="11">
                  <c:v>99.761289641146647</c:v>
                </c:pt>
                <c:pt idx="12">
                  <c:v>109.53503349221252</c:v>
                </c:pt>
                <c:pt idx="13">
                  <c:v>113.69817898531004</c:v>
                </c:pt>
                <c:pt idx="14">
                  <c:v>117.96673409105023</c:v>
                </c:pt>
                <c:pt idx="15">
                  <c:v>121.77372370038374</c:v>
                </c:pt>
                <c:pt idx="16">
                  <c:v>125.43173788609508</c:v>
                </c:pt>
                <c:pt idx="17">
                  <c:v>128.97222039648273</c:v>
                </c:pt>
                <c:pt idx="18" formatCode="General">
                  <c:v>132.40281774550536</c:v>
                </c:pt>
                <c:pt idx="19" formatCode="General">
                  <c:v>135.75595746809324</c:v>
                </c:pt>
                <c:pt idx="20" formatCode="General">
                  <c:v>139.06899818976115</c:v>
                </c:pt>
                <c:pt idx="21" formatCode="General">
                  <c:v>142.29838576370668</c:v>
                </c:pt>
                <c:pt idx="22" formatCode="General">
                  <c:v>145.44746687199134</c:v>
                </c:pt>
                <c:pt idx="23" formatCode="General">
                  <c:v>148.53032845808511</c:v>
                </c:pt>
                <c:pt idx="24" formatCode="General">
                  <c:v>151.51648115733519</c:v>
                </c:pt>
                <c:pt idx="25" formatCode="General">
                  <c:v>154.27172058964206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8.4661673163238103</c:v>
                </c:pt>
                <c:pt idx="1">
                  <c:v>8.0214846756761577</c:v>
                </c:pt>
                <c:pt idx="2">
                  <c:v>9.0783744481650732</c:v>
                </c:pt>
                <c:pt idx="3">
                  <c:v>8.8345104383443545</c:v>
                </c:pt>
                <c:pt idx="4">
                  <c:v>9.9090613905672971</c:v>
                </c:pt>
                <c:pt idx="5">
                  <c:v>10.759075415467054</c:v>
                </c:pt>
                <c:pt idx="6">
                  <c:v>12.789943967749739</c:v>
                </c:pt>
                <c:pt idx="7">
                  <c:v>12.850480783909671</c:v>
                </c:pt>
                <c:pt idx="8">
                  <c:v>12.708468960912002</c:v>
                </c:pt>
                <c:pt idx="9">
                  <c:v>13.634877993634866</c:v>
                </c:pt>
                <c:pt idx="10">
                  <c:v>14.663620664626382</c:v>
                </c:pt>
                <c:pt idx="11">
                  <c:v>13.932848521886351</c:v>
                </c:pt>
                <c:pt idx="12">
                  <c:v>15.239117117733684</c:v>
                </c:pt>
                <c:pt idx="13">
                  <c:v>15.815847856234384</c:v>
                </c:pt>
                <c:pt idx="14">
                  <c:v>16.404775419852928</c:v>
                </c:pt>
                <c:pt idx="15">
                  <c:v>16.934406873702606</c:v>
                </c:pt>
                <c:pt idx="16">
                  <c:v>17.444760950052697</c:v>
                </c:pt>
                <c:pt idx="17">
                  <c:v>17.939164522422413</c:v>
                </c:pt>
                <c:pt idx="18" formatCode="General">
                  <c:v>18.418249442775409</c:v>
                </c:pt>
                <c:pt idx="19" formatCode="General">
                  <c:v>18.881805622129143</c:v>
                </c:pt>
                <c:pt idx="20" formatCode="General">
                  <c:v>19.340458471253434</c:v>
                </c:pt>
                <c:pt idx="21" formatCode="General">
                  <c:v>19.786559741097417</c:v>
                </c:pt>
                <c:pt idx="22" formatCode="General">
                  <c:v>20.222920342652206</c:v>
                </c:pt>
                <c:pt idx="23" formatCode="General">
                  <c:v>20.648206105874252</c:v>
                </c:pt>
                <c:pt idx="24" formatCode="General">
                  <c:v>21.065823118080676</c:v>
                </c:pt>
                <c:pt idx="25" formatCode="General">
                  <c:v>21.456844592151295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61.870408513420152</c:v>
                </c:pt>
                <c:pt idx="1">
                  <c:v>29.939658891390167</c:v>
                </c:pt>
                <c:pt idx="2">
                  <c:v>47.882149274114816</c:v>
                </c:pt>
                <c:pt idx="3">
                  <c:v>31.925830751175209</c:v>
                </c:pt>
                <c:pt idx="4">
                  <c:v>37.098818505446175</c:v>
                </c:pt>
                <c:pt idx="5">
                  <c:v>49.962412278442926</c:v>
                </c:pt>
                <c:pt idx="6">
                  <c:v>12.456623600110081</c:v>
                </c:pt>
                <c:pt idx="7">
                  <c:v>14.34830258923366</c:v>
                </c:pt>
                <c:pt idx="8">
                  <c:v>10.940452389436857</c:v>
                </c:pt>
                <c:pt idx="9">
                  <c:v>20.061897522988822</c:v>
                </c:pt>
                <c:pt idx="10">
                  <c:v>53.463069025367886</c:v>
                </c:pt>
                <c:pt idx="11">
                  <c:v>70.705405223856772</c:v>
                </c:pt>
                <c:pt idx="12">
                  <c:v>21.079454322479634</c:v>
                </c:pt>
                <c:pt idx="13">
                  <c:v>9.1144972278364129</c:v>
                </c:pt>
                <c:pt idx="14">
                  <c:v>26.151077927082735</c:v>
                </c:pt>
                <c:pt idx="15">
                  <c:v>23.938602136186613</c:v>
                </c:pt>
                <c:pt idx="16">
                  <c:v>20.73297706305582</c:v>
                </c:pt>
                <c:pt idx="17">
                  <c:v>64.124594408314678</c:v>
                </c:pt>
                <c:pt idx="18">
                  <c:v>22.612755190622785</c:v>
                </c:pt>
                <c:pt idx="19">
                  <c:v>0.98327414006958647</c:v>
                </c:pt>
                <c:pt idx="20">
                  <c:v>53.008244839321968</c:v>
                </c:pt>
                <c:pt idx="21">
                  <c:v>12.30040895494969</c:v>
                </c:pt>
                <c:pt idx="22">
                  <c:v>12.546740827196322</c:v>
                </c:pt>
                <c:pt idx="23">
                  <c:v>28.540229318162812</c:v>
                </c:pt>
                <c:pt idx="24">
                  <c:v>11.768536310765185</c:v>
                </c:pt>
                <c:pt idx="25">
                  <c:v>89.076578768972524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73.586660053837292</c:v>
                </c:pt>
                <c:pt idx="1">
                  <c:v>30.827858155378181</c:v>
                </c:pt>
                <c:pt idx="2">
                  <c:v>55.520620907436232</c:v>
                </c:pt>
                <c:pt idx="3">
                  <c:v>37.56352913452303</c:v>
                </c:pt>
                <c:pt idx="4">
                  <c:v>40.334911885580304</c:v>
                </c:pt>
                <c:pt idx="5">
                  <c:v>61.342120721014361</c:v>
                </c:pt>
                <c:pt idx="6">
                  <c:v>15.823309258077057</c:v>
                </c:pt>
                <c:pt idx="7">
                  <c:v>16.598549428185041</c:v>
                </c:pt>
                <c:pt idx="8">
                  <c:v>11.754956757398883</c:v>
                </c:pt>
                <c:pt idx="9">
                  <c:v>19.153358641954284</c:v>
                </c:pt>
                <c:pt idx="10">
                  <c:v>58.570444331044058</c:v>
                </c:pt>
                <c:pt idx="11">
                  <c:v>71.223543752315265</c:v>
                </c:pt>
                <c:pt idx="12">
                  <c:v>18.625431733002802</c:v>
                </c:pt>
                <c:pt idx="13">
                  <c:v>7.8976820765494322</c:v>
                </c:pt>
                <c:pt idx="14">
                  <c:v>24.055737894421142</c:v>
                </c:pt>
                <c:pt idx="15">
                  <c:v>20.276194452163697</c:v>
                </c:pt>
                <c:pt idx="16">
                  <c:v>17.42627201109617</c:v>
                </c:pt>
                <c:pt idx="17">
                  <c:v>63.612764290075475</c:v>
                </c:pt>
                <c:pt idx="18">
                  <c:v>21.81251734644178</c:v>
                </c:pt>
                <c:pt idx="19">
                  <c:v>1.0628048755804189</c:v>
                </c:pt>
                <c:pt idx="20">
                  <c:v>50.88352259650383</c:v>
                </c:pt>
                <c:pt idx="21">
                  <c:v>13.576716079157165</c:v>
                </c:pt>
                <c:pt idx="22">
                  <c:v>11.327204931235848</c:v>
                </c:pt>
                <c:pt idx="23">
                  <c:v>26.568079512845891</c:v>
                </c:pt>
                <c:pt idx="24">
                  <c:v>9.4127069100926199</c:v>
                </c:pt>
                <c:pt idx="25">
                  <c:v>83.053502264089744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74.097870611469489</c:v>
                </c:pt>
                <c:pt idx="1">
                  <c:v>44.686269304736932</c:v>
                </c:pt>
                <c:pt idx="2">
                  <c:v>63.776685984512568</c:v>
                </c:pt>
                <c:pt idx="3">
                  <c:v>41.076161081844731</c:v>
                </c:pt>
                <c:pt idx="4">
                  <c:v>44.737062867809058</c:v>
                </c:pt>
                <c:pt idx="5">
                  <c:v>75.487406066032804</c:v>
                </c:pt>
                <c:pt idx="6">
                  <c:v>14.762237834071831</c:v>
                </c:pt>
                <c:pt idx="7">
                  <c:v>17.401643392786518</c:v>
                </c:pt>
                <c:pt idx="8">
                  <c:v>15.793242911666828</c:v>
                </c:pt>
                <c:pt idx="9">
                  <c:v>20.611770367542221</c:v>
                </c:pt>
                <c:pt idx="10">
                  <c:v>58.232328396955594</c:v>
                </c:pt>
                <c:pt idx="11">
                  <c:v>58.22162287875976</c:v>
                </c:pt>
                <c:pt idx="12">
                  <c:v>14.942968997661884</c:v>
                </c:pt>
                <c:pt idx="13">
                  <c:v>9.4986155915448371</c:v>
                </c:pt>
                <c:pt idx="14">
                  <c:v>23.498510576016997</c:v>
                </c:pt>
                <c:pt idx="15">
                  <c:v>19.253836624561433</c:v>
                </c:pt>
                <c:pt idx="16">
                  <c:v>18.57404033748676</c:v>
                </c:pt>
                <c:pt idx="17">
                  <c:v>72.642765816137626</c:v>
                </c:pt>
                <c:pt idx="18">
                  <c:v>22.610198059385226</c:v>
                </c:pt>
                <c:pt idx="19">
                  <c:v>0.9034169809059075</c:v>
                </c:pt>
                <c:pt idx="20">
                  <c:v>44.891114545870579</c:v>
                </c:pt>
                <c:pt idx="21">
                  <c:v>19.348886125379838</c:v>
                </c:pt>
                <c:pt idx="22">
                  <c:v>13.703755401858333</c:v>
                </c:pt>
                <c:pt idx="23">
                  <c:v>27.18152349354164</c:v>
                </c:pt>
                <c:pt idx="24">
                  <c:v>7.1969218231042387</c:v>
                </c:pt>
                <c:pt idx="25">
                  <c:v>83.378143928356494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11.71625154041714</c:v>
                </c:pt>
                <c:pt idx="1">
                  <c:v>0.88819926398801385</c:v>
                </c:pt>
                <c:pt idx="2">
                  <c:v>7.6384716333214158</c:v>
                </c:pt>
                <c:pt idx="3">
                  <c:v>5.6376983833478214</c:v>
                </c:pt>
                <c:pt idx="4">
                  <c:v>3.2360933801341289</c:v>
                </c:pt>
                <c:pt idx="5">
                  <c:v>11.379708442571435</c:v>
                </c:pt>
                <c:pt idx="6">
                  <c:v>3.3666856579669755</c:v>
                </c:pt>
                <c:pt idx="7">
                  <c:v>2.2502468389513819</c:v>
                </c:pt>
                <c:pt idx="8">
                  <c:v>0.81450436796202652</c:v>
                </c:pt>
                <c:pt idx="9">
                  <c:v>-0.90853888103453784</c:v>
                </c:pt>
                <c:pt idx="10">
                  <c:v>5.1073753056761717</c:v>
                </c:pt>
                <c:pt idx="11">
                  <c:v>0.5181385284584934</c:v>
                </c:pt>
                <c:pt idx="12">
                  <c:v>-2.4540225894768319</c:v>
                </c:pt>
                <c:pt idx="13">
                  <c:v>-1.2168151512869807</c:v>
                </c:pt>
                <c:pt idx="14">
                  <c:v>-2.0953400326615927</c:v>
                </c:pt>
                <c:pt idx="15">
                  <c:v>-3.6624076840229165</c:v>
                </c:pt>
                <c:pt idx="16">
                  <c:v>-3.3067050519596499</c:v>
                </c:pt>
                <c:pt idx="17">
                  <c:v>-0.5118301182392031</c:v>
                </c:pt>
                <c:pt idx="18">
                  <c:v>-0.80023784418100519</c:v>
                </c:pt>
                <c:pt idx="19">
                  <c:v>7.9530735510832451E-2</c:v>
                </c:pt>
                <c:pt idx="20">
                  <c:v>-2.1247222428181374</c:v>
                </c:pt>
                <c:pt idx="21">
                  <c:v>1.2763071242074755</c:v>
                </c:pt>
                <c:pt idx="22">
                  <c:v>-1.2195358959604743</c:v>
                </c:pt>
                <c:pt idx="23">
                  <c:v>-1.9721498053169206</c:v>
                </c:pt>
                <c:pt idx="24">
                  <c:v>-2.3558294006725653</c:v>
                </c:pt>
                <c:pt idx="25">
                  <c:v>-6.0230765048827806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0.51121055763219658</c:v>
                </c:pt>
                <c:pt idx="1">
                  <c:v>13.858411149358751</c:v>
                </c:pt>
                <c:pt idx="2">
                  <c:v>8.256065077076336</c:v>
                </c:pt>
                <c:pt idx="3">
                  <c:v>3.5126319473217009</c:v>
                </c:pt>
                <c:pt idx="4">
                  <c:v>4.4021509822287541</c:v>
                </c:pt>
                <c:pt idx="5">
                  <c:v>14.145285345018443</c:v>
                </c:pt>
                <c:pt idx="6">
                  <c:v>-1.0610714240052257</c:v>
                </c:pt>
                <c:pt idx="7">
                  <c:v>0.80309396460147653</c:v>
                </c:pt>
                <c:pt idx="8">
                  <c:v>4.0382861542679453</c:v>
                </c:pt>
                <c:pt idx="9">
                  <c:v>1.4584117255879363</c:v>
                </c:pt>
                <c:pt idx="10">
                  <c:v>-0.33811593408846363</c:v>
                </c:pt>
                <c:pt idx="11">
                  <c:v>-13.001920873555505</c:v>
                </c:pt>
                <c:pt idx="12">
                  <c:v>-3.6824627353409181</c:v>
                </c:pt>
                <c:pt idx="13">
                  <c:v>1.6009335149954049</c:v>
                </c:pt>
                <c:pt idx="14">
                  <c:v>-0.55722731840414497</c:v>
                </c:pt>
                <c:pt idx="15">
                  <c:v>-1.0223578276022636</c:v>
                </c:pt>
                <c:pt idx="16">
                  <c:v>1.1477683263905902</c:v>
                </c:pt>
                <c:pt idx="17">
                  <c:v>9.0300015260621507</c:v>
                </c:pt>
                <c:pt idx="18">
                  <c:v>0.79768071294344622</c:v>
                </c:pt>
                <c:pt idx="19">
                  <c:v>-0.15938789467451142</c:v>
                </c:pt>
                <c:pt idx="20">
                  <c:v>-5.9924080506332515</c:v>
                </c:pt>
                <c:pt idx="21">
                  <c:v>5.7721700462226728</c:v>
                </c:pt>
                <c:pt idx="22">
                  <c:v>2.3765504706224849</c:v>
                </c:pt>
                <c:pt idx="23">
                  <c:v>0.61344398069574879</c:v>
                </c:pt>
                <c:pt idx="24">
                  <c:v>-2.2157850869883813</c:v>
                </c:pt>
                <c:pt idx="25">
                  <c:v>0.32464166426674979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7.3951671178904155</c:v>
                </c:pt>
                <c:pt idx="1">
                  <c:v>8.5378151127970092</c:v>
                </c:pt>
                <c:pt idx="2">
                  <c:v>8.1739806898187961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3.5785892848345866</c:v>
                </c:pt>
                <c:pt idx="1">
                  <c:v>3.576769934409127</c:v>
                </c:pt>
                <c:pt idx="2">
                  <c:v>4.9294898676943006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1.4888993860043858</c:v>
                </c:pt>
                <c:pt idx="1">
                  <c:v>1.8358828735973634</c:v>
                </c:pt>
                <c:pt idx="2">
                  <c:v>1.6284711827540408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1.7150055746347144</c:v>
                </c:pt>
                <c:pt idx="1">
                  <c:v>1.9258293018705421</c:v>
                </c:pt>
                <c:pt idx="2">
                  <c:v>1.9196327221005547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1.3076764112145767</c:v>
                </c:pt>
                <c:pt idx="1">
                  <c:v>1.3638565384020578</c:v>
                </c:pt>
                <c:pt idx="2">
                  <c:v>1.7422047560108975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2.3979328478542934</c:v>
                </c:pt>
                <c:pt idx="1">
                  <c:v>2.2222483634188404</c:v>
                </c:pt>
                <c:pt idx="2">
                  <c:v>2.273752424691009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6.390265388212975</c:v>
                </c:pt>
                <c:pt idx="1">
                  <c:v>6.7955744207845354</c:v>
                </c:pt>
                <c:pt idx="2">
                  <c:v>6.4238003590648951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8.4511853134954897</c:v>
                </c:pt>
                <c:pt idx="1">
                  <c:v>8.2636370204950786</c:v>
                </c:pt>
                <c:pt idx="2">
                  <c:v>6.4226193980158772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2.5195580765376957</c:v>
                </c:pt>
                <c:pt idx="1">
                  <c:v>2.1609961970832501</c:v>
                </c:pt>
                <c:pt idx="2">
                  <c:v>1.6484082339680999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7.6646025686668633</c:v>
                </c:pt>
                <c:pt idx="1">
                  <c:v>7.3806043096024272</c:v>
                </c:pt>
                <c:pt idx="2">
                  <c:v>8.0134632768276557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2.7028285031337242</c:v>
                </c:pt>
                <c:pt idx="1">
                  <c:v>2.5307744652678554</c:v>
                </c:pt>
                <c:pt idx="2">
                  <c:v>2.494205579799563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0.11752753478162896</c:v>
                </c:pt>
                <c:pt idx="1">
                  <c:v>0.12331082185339196</c:v>
                </c:pt>
                <c:pt idx="2">
                  <c:v>9.9658909167576637E-2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6.3359017441724079</c:v>
                </c:pt>
                <c:pt idx="1">
                  <c:v>5.9037073825464947</c:v>
                </c:pt>
                <c:pt idx="2">
                  <c:v>4.952087022398076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1.470227561541283</c:v>
                </c:pt>
                <c:pt idx="1">
                  <c:v>1.5752242544773249</c:v>
                </c:pt>
                <c:pt idx="2">
                  <c:v>2.1344394954026749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1.499670802752977</c:v>
                </c:pt>
                <c:pt idx="1">
                  <c:v>1.3142270810619723</c:v>
                </c:pt>
                <c:pt idx="2">
                  <c:v>1.511706491811811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3.4113200552886145</c:v>
                </c:pt>
                <c:pt idx="1">
                  <c:v>3.0825335817227328</c:v>
                </c:pt>
                <c:pt idx="2">
                  <c:v>2.9984835774980323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5.7231963446475085</c:v>
                </c:pt>
                <c:pt idx="1">
                  <c:v>6.4417218543222061</c:v>
                </c:pt>
                <c:pt idx="2">
                  <c:v>7.0354167453949774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3.8159898965466565</c:v>
                </c:pt>
                <c:pt idx="1">
                  <c:v>4.3582691006778145</c:v>
                </c:pt>
                <c:pt idx="2">
                  <c:v>4.5312469133615574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4.4343001657173637</c:v>
                </c:pt>
                <c:pt idx="1">
                  <c:v>4.6798158799175633</c:v>
                </c:pt>
                <c:pt idx="2">
                  <c:v>4.9350930732964651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5.9718433624352487</c:v>
                </c:pt>
                <c:pt idx="1">
                  <c:v>7.1171552691714313</c:v>
                </c:pt>
                <c:pt idx="2">
                  <c:v>8.3272649323981103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1.08942597624483</c:v>
                </c:pt>
                <c:pt idx="1">
                  <c:v>0.91632028603958382</c:v>
                </c:pt>
                <c:pt idx="2">
                  <c:v>1.047823638987019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3.1257526211711371</c:v>
                </c:pt>
                <c:pt idx="1">
                  <c:v>2.791041778417588</c:v>
                </c:pt>
                <c:pt idx="2">
                  <c:v>2.5921982656561591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2.8613026423995467</c:v>
                </c:pt>
                <c:pt idx="1">
                  <c:v>2.3525242115492202</c:v>
                </c:pt>
                <c:pt idx="2">
                  <c:v>2.1239542712274706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2.4781447854741336</c:v>
                </c:pt>
                <c:pt idx="1">
                  <c:v>2.0218649470868315</c:v>
                </c:pt>
                <c:pt idx="2">
                  <c:v>2.0489636989248599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1.4066545678649036</c:v>
                </c:pt>
                <c:pt idx="1">
                  <c:v>1.0920994545821474</c:v>
                </c:pt>
                <c:pt idx="2">
                  <c:v>0.79391620194661472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10.647031466482014</c:v>
                </c:pt>
                <c:pt idx="1">
                  <c:v>9.636195558845575</c:v>
                </c:pt>
                <c:pt idx="2">
                  <c:v>9.1977182717829038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-1.8911434227216404</c:v>
                </c:pt>
                <c:pt idx="1">
                  <c:v>2.9899944513182319</c:v>
                </c:pt>
                <c:pt idx="2">
                  <c:v>-0.22023800441058938</c:v>
                </c:pt>
                <c:pt idx="3">
                  <c:v>9.6682943443310734</c:v>
                </c:pt>
                <c:pt idx="4">
                  <c:v>1.1691166953795857</c:v>
                </c:pt>
                <c:pt idx="5">
                  <c:v>-16.684383608896425</c:v>
                </c:pt>
                <c:pt idx="6">
                  <c:v>4.900604486363676</c:v>
                </c:pt>
                <c:pt idx="7">
                  <c:v>30.316133351645249</c:v>
                </c:pt>
                <c:pt idx="8">
                  <c:v>14.369621706990941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42.113203696546634</c:v>
                </c:pt>
                <c:pt idx="1">
                  <c:v>22.515647692651626</c:v>
                </c:pt>
                <c:pt idx="2">
                  <c:v>28.309000822645739</c:v>
                </c:pt>
                <c:pt idx="3">
                  <c:v>59.397017966615046</c:v>
                </c:pt>
                <c:pt idx="4">
                  <c:v>31.675794747336425</c:v>
                </c:pt>
                <c:pt idx="5">
                  <c:v>24.174329572315393</c:v>
                </c:pt>
                <c:pt idx="6">
                  <c:v>60.758398581960662</c:v>
                </c:pt>
                <c:pt idx="7">
                  <c:v>129.33984841054516</c:v>
                </c:pt>
                <c:pt idx="8">
                  <c:v>73.27794471377851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0.51121055763219658</c:v>
                </c:pt>
                <c:pt idx="1">
                  <c:v>13.858411149358751</c:v>
                </c:pt>
                <c:pt idx="2">
                  <c:v>8.256065077076336</c:v>
                </c:pt>
                <c:pt idx="3">
                  <c:v>3.5126319473217009</c:v>
                </c:pt>
                <c:pt idx="4">
                  <c:v>4.4021509822287541</c:v>
                </c:pt>
                <c:pt idx="5">
                  <c:v>14.145285345018443</c:v>
                </c:pt>
                <c:pt idx="6">
                  <c:v>-1.0610714240052257</c:v>
                </c:pt>
                <c:pt idx="7">
                  <c:v>0.80309396460147653</c:v>
                </c:pt>
                <c:pt idx="8">
                  <c:v>4.0382861542679453</c:v>
                </c:pt>
                <c:pt idx="9">
                  <c:v>1.4584117255879363</c:v>
                </c:pt>
                <c:pt idx="10">
                  <c:v>-0.33811593408846363</c:v>
                </c:pt>
                <c:pt idx="11">
                  <c:v>-13.001920873555505</c:v>
                </c:pt>
                <c:pt idx="12">
                  <c:v>-3.6824627353409181</c:v>
                </c:pt>
                <c:pt idx="13">
                  <c:v>1.6009335149954049</c:v>
                </c:pt>
                <c:pt idx="14">
                  <c:v>-0.55722731840414497</c:v>
                </c:pt>
                <c:pt idx="15">
                  <c:v>-1.0223578276022636</c:v>
                </c:pt>
                <c:pt idx="16">
                  <c:v>1.1477683263905902</c:v>
                </c:pt>
                <c:pt idx="17">
                  <c:v>9.0300015260621507</c:v>
                </c:pt>
                <c:pt idx="18">
                  <c:v>0.79768071294344622</c:v>
                </c:pt>
                <c:pt idx="19">
                  <c:v>-0.15938789467451142</c:v>
                </c:pt>
                <c:pt idx="20">
                  <c:v>-5.9924080506332515</c:v>
                </c:pt>
                <c:pt idx="21">
                  <c:v>5.7721700462226728</c:v>
                </c:pt>
                <c:pt idx="22">
                  <c:v>2.3765504706224849</c:v>
                </c:pt>
                <c:pt idx="23">
                  <c:v>0.61344398069574879</c:v>
                </c:pt>
                <c:pt idx="24">
                  <c:v>-2.2157850869883813</c:v>
                </c:pt>
                <c:pt idx="25">
                  <c:v>0.32464166426674979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36.732498749958523</c:v>
                </c:pt>
                <c:pt idx="1">
                  <c:v>36.545445963820001</c:v>
                </c:pt>
                <c:pt idx="2">
                  <c:v>30.79372611711468</c:v>
                </c:pt>
                <c:pt idx="3">
                  <c:v>24.866552985307205</c:v>
                </c:pt>
                <c:pt idx="4">
                  <c:v>26.301060492205892</c:v>
                </c:pt>
                <c:pt idx="5">
                  <c:v>47.378508815917378</c:v>
                </c:pt>
                <c:pt idx="6">
                  <c:v>4.8738821876891842</c:v>
                </c:pt>
                <c:pt idx="7">
                  <c:v>10.402168638560431</c:v>
                </c:pt>
                <c:pt idx="8">
                  <c:v>9.0782986568870925</c:v>
                </c:pt>
                <c:pt idx="9">
                  <c:v>10.511149315345342</c:v>
                </c:pt>
                <c:pt idx="10">
                  <c:v>25.892899783478605</c:v>
                </c:pt>
                <c:pt idx="11">
                  <c:v>18.502675946156145</c:v>
                </c:pt>
                <c:pt idx="12">
                  <c:v>5.6716536261592481</c:v>
                </c:pt>
                <c:pt idx="13">
                  <c:v>6.4893470153761337</c:v>
                </c:pt>
                <c:pt idx="14">
                  <c:v>8.7257454405524264</c:v>
                </c:pt>
                <c:pt idx="15">
                  <c:v>7.5833365807966242</c:v>
                </c:pt>
                <c:pt idx="16">
                  <c:v>8.8773657106112456</c:v>
                </c:pt>
                <c:pt idx="17">
                  <c:v>47.104003400619042</c:v>
                </c:pt>
                <c:pt idx="18">
                  <c:v>12.014513296382898</c:v>
                </c:pt>
                <c:pt idx="19">
                  <c:v>0.27850126961311833</c:v>
                </c:pt>
                <c:pt idx="20">
                  <c:v>14.524876177490761</c:v>
                </c:pt>
                <c:pt idx="21">
                  <c:v>13.784124645154989</c:v>
                </c:pt>
                <c:pt idx="22">
                  <c:v>7.5135027684601718</c:v>
                </c:pt>
                <c:pt idx="23">
                  <c:v>15.002144924191455</c:v>
                </c:pt>
                <c:pt idx="24">
                  <c:v>0.63649618036601208</c:v>
                </c:pt>
                <c:pt idx="25">
                  <c:v>41.476707516180632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5">
      <c r="B3" s="83"/>
    </row>
    <row r="11" spans="1:10" x14ac:dyDescent="0.25">
      <c r="A11" t="s">
        <v>147</v>
      </c>
      <c r="B11" s="83" t="s">
        <v>524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3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3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3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5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525</v>
      </c>
      <c r="B1" t="s">
        <v>526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504</v>
      </c>
    </row>
    <row r="4" spans="1:2" x14ac:dyDescent="0.25">
      <c r="A4" t="s">
        <v>505</v>
      </c>
      <c r="B4" t="s">
        <v>527</v>
      </c>
    </row>
    <row r="5" spans="1:2" x14ac:dyDescent="0.25">
      <c r="A5" t="s">
        <v>528</v>
      </c>
      <c r="B5" t="s">
        <v>529</v>
      </c>
    </row>
    <row r="6" spans="1:2" x14ac:dyDescent="0.25">
      <c r="A6" t="s">
        <v>127</v>
      </c>
      <c r="B6" t="s">
        <v>530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automation/Data/Results/Workbooks/LSIPs/BH_LSIP/BH_LSIP_Database.Main.xlsx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433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434</v>
      </c>
    </row>
    <row r="13" spans="1:2" x14ac:dyDescent="0.25">
      <c r="A13" s="210" t="s">
        <v>405</v>
      </c>
      <c r="B13" s="211" t="s">
        <v>435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460</v>
      </c>
    </row>
    <row r="16" spans="1:2" x14ac:dyDescent="0.25">
      <c r="A16" s="210" t="s">
        <v>379</v>
      </c>
      <c r="B16" s="211" t="s">
        <v>461</v>
      </c>
    </row>
    <row r="17" spans="1:2" x14ac:dyDescent="0.25">
      <c r="A17" s="210" t="s">
        <v>382</v>
      </c>
      <c r="B17" s="211" t="s">
        <v>462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463</v>
      </c>
    </row>
    <row r="20" spans="1:2" x14ac:dyDescent="0.25">
      <c r="A20" s="210" t="s">
        <v>389</v>
      </c>
      <c r="B20" s="211" t="s">
        <v>464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465</v>
      </c>
    </row>
    <row r="27" spans="1:2" x14ac:dyDescent="0.25">
      <c r="A27" s="210" t="s">
        <v>400</v>
      </c>
      <c r="B27" s="211" t="s">
        <v>466</v>
      </c>
    </row>
    <row r="28" spans="1:2" x14ac:dyDescent="0.25">
      <c r="A28" s="210" t="s">
        <v>399</v>
      </c>
      <c r="B28" s="211" t="s">
        <v>467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468</v>
      </c>
    </row>
    <row r="31" spans="1:2" x14ac:dyDescent="0.25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Brighton and Hove East Sussex West Sussex</v>
      </c>
      <c r="L1" s="19" t="str">
        <f>CONCATENATE("Industry Table 1.1  Employment by Industry Sector (SIC 2007), ",B$5,"-",F$5,", ",Info!B5)</f>
        <v>Industry Table 1.1  Employment by Industry Sector (SIC 2007), 2015-2035, Brighton and Hove East Sussex West Sussex</v>
      </c>
    </row>
    <row r="2" spans="1:19" ht="13" x14ac:dyDescent="0.3">
      <c r="A2" s="1" t="s">
        <v>513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15.410000000000013</v>
      </c>
      <c r="N5" s="11">
        <f t="shared" si="1"/>
        <v>20.347000000000023</v>
      </c>
      <c r="O5" s="11">
        <f t="shared" si="1"/>
        <v>18.069000000000024</v>
      </c>
      <c r="P5" s="11">
        <f t="shared" si="1"/>
        <v>18.583000000000009</v>
      </c>
      <c r="Q5" s="11">
        <f t="shared" si="1"/>
        <v>19.366999999999987</v>
      </c>
      <c r="R5" s="40">
        <f t="shared" ref="R5:R10" si="2">IF(D$5-B$5 &lt;&gt; 0,(EXP(LN(D7/B7)/(D$5-B$5))-1)*100,0)</f>
        <v>3.2348416201623431</v>
      </c>
      <c r="S5" s="40">
        <f t="shared" si="0"/>
        <v>0.4635566082110909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44.672000000000025</v>
      </c>
      <c r="N6" s="11">
        <f t="shared" si="1"/>
        <v>51.958000000000013</v>
      </c>
      <c r="O6" s="11">
        <f t="shared" si="1"/>
        <v>51.746000000000016</v>
      </c>
      <c r="P6" s="11">
        <f t="shared" si="1"/>
        <v>49.309999999999931</v>
      </c>
      <c r="Q6" s="11">
        <f t="shared" si="1"/>
        <v>43.253000000000071</v>
      </c>
      <c r="R6" s="40">
        <f t="shared" si="2"/>
        <v>2.983649350086659</v>
      </c>
      <c r="S6" s="40">
        <f t="shared" si="0"/>
        <v>-1.1880894086250926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15.410000000000013</v>
      </c>
      <c r="C7" s="11">
        <f t="array" ref="C7:C12">MMULT(aggregation!$B$3:$W$8,'Ind T2'!C5:C26)</f>
        <v>20.347000000000023</v>
      </c>
      <c r="D7" s="11">
        <f t="array" ref="D7:D12">MMULT(aggregation!$B$3:$W$8,'Ind T2'!D5:D26)</f>
        <v>18.069000000000024</v>
      </c>
      <c r="E7" s="11">
        <f t="array" ref="E7:E12">MMULT(aggregation!$B$3:$W$8,'Ind T2'!E5:E26)</f>
        <v>18.583000000000009</v>
      </c>
      <c r="F7" s="11">
        <f t="array" ref="F7:F12">MMULT(aggregation!$B$3:$W$8,'Ind T2'!F5:F26)</f>
        <v>19.366999999999987</v>
      </c>
      <c r="G7" s="11"/>
      <c r="H7" s="11">
        <f>F7-D7</f>
        <v>1.2979999999999627</v>
      </c>
      <c r="I7" s="11">
        <f t="array" ref="I7:I12">MMULT(aggregation!$B$3:$W$8,'RD T1'!AB7:AB28)</f>
        <v>8.7964055273416921</v>
      </c>
      <c r="J7" s="11">
        <f>SUM(H7:I7)</f>
        <v>10.094405527341655</v>
      </c>
      <c r="K7" s="11"/>
      <c r="L7" t="str">
        <f t="shared" si="1"/>
        <v>Construction</v>
      </c>
      <c r="M7" s="11">
        <f t="shared" si="1"/>
        <v>54.11400000000004</v>
      </c>
      <c r="N7" s="11">
        <f t="shared" si="1"/>
        <v>60.054000000000045</v>
      </c>
      <c r="O7" s="11">
        <f t="shared" si="1"/>
        <v>61.279999999999923</v>
      </c>
      <c r="P7" s="11">
        <f t="shared" si="1"/>
        <v>64.054000000000158</v>
      </c>
      <c r="Q7" s="11">
        <f t="shared" si="1"/>
        <v>67.48399999999981</v>
      </c>
      <c r="R7" s="40">
        <f>IF(D$5-B$5 &lt;&gt; 0,(EXP(LN(D9/B9)/(D$5-B$5))-1)*100,0)</f>
        <v>2.5184010179087002</v>
      </c>
      <c r="S7" s="40">
        <f t="shared" si="0"/>
        <v>0.64498450629277837</v>
      </c>
    </row>
    <row r="8" spans="1:19" x14ac:dyDescent="0.25">
      <c r="A8" t="str">
        <f>name!C5</f>
        <v>Manufacturing</v>
      </c>
      <c r="B8" s="11">
        <v>44.672000000000025</v>
      </c>
      <c r="C8" s="11">
        <v>51.958000000000013</v>
      </c>
      <c r="D8" s="11">
        <v>51.746000000000016</v>
      </c>
      <c r="E8" s="11">
        <v>49.309999999999931</v>
      </c>
      <c r="F8" s="11">
        <v>43.253000000000071</v>
      </c>
      <c r="G8" s="11"/>
      <c r="H8" s="11">
        <f t="shared" ref="H8:H12" si="3">F8-D8</f>
        <v>-8.4929999999999453</v>
      </c>
      <c r="I8" s="11">
        <v>20.37076960612206</v>
      </c>
      <c r="J8" s="11">
        <f t="shared" ref="J8:J12" si="4">SUM(H8:I8)</f>
        <v>11.877769606122115</v>
      </c>
      <c r="K8" s="11"/>
      <c r="L8" t="str">
        <f t="shared" si="1"/>
        <v>Trade, accomod. and transport</v>
      </c>
      <c r="M8" s="11">
        <f t="shared" si="1"/>
        <v>232.62899999999991</v>
      </c>
      <c r="N8" s="11">
        <f t="shared" si="1"/>
        <v>251.05100000000019</v>
      </c>
      <c r="O8" s="11">
        <f t="shared" si="1"/>
        <v>244.76599999999968</v>
      </c>
      <c r="P8" s="11">
        <f t="shared" si="1"/>
        <v>248.0140000000001</v>
      </c>
      <c r="Q8" s="11">
        <f t="shared" si="1"/>
        <v>259.84600000000023</v>
      </c>
      <c r="R8" s="40">
        <f t="shared" si="2"/>
        <v>1.0223454484350025</v>
      </c>
      <c r="S8" s="40">
        <f t="shared" si="0"/>
        <v>0.39937201129804922</v>
      </c>
    </row>
    <row r="9" spans="1:19" x14ac:dyDescent="0.25">
      <c r="A9" t="str">
        <f>name!C6</f>
        <v>Construction</v>
      </c>
      <c r="B9" s="11">
        <v>54.11400000000004</v>
      </c>
      <c r="C9" s="11">
        <v>60.054000000000045</v>
      </c>
      <c r="D9" s="11">
        <v>61.279999999999923</v>
      </c>
      <c r="E9" s="11">
        <v>64.054000000000158</v>
      </c>
      <c r="F9" s="11">
        <v>67.48399999999981</v>
      </c>
      <c r="G9" s="11"/>
      <c r="H9" s="11">
        <f t="shared" si="3"/>
        <v>6.2039999999998869</v>
      </c>
      <c r="I9" s="11">
        <v>27.05852621834682</v>
      </c>
      <c r="J9" s="11">
        <f t="shared" si="4"/>
        <v>33.262526218346707</v>
      </c>
      <c r="K9" s="11"/>
      <c r="L9" t="str">
        <f t="shared" si="1"/>
        <v>Business and other services</v>
      </c>
      <c r="M9" s="11">
        <f t="shared" si="1"/>
        <v>265.36399999999998</v>
      </c>
      <c r="N9" s="11">
        <f t="shared" si="1"/>
        <v>267.34400000000022</v>
      </c>
      <c r="O9" s="11">
        <f t="shared" si="1"/>
        <v>255.80800000000008</v>
      </c>
      <c r="P9" s="11">
        <f t="shared" si="1"/>
        <v>263.80400000000009</v>
      </c>
      <c r="Q9" s="11">
        <f t="shared" si="1"/>
        <v>278.50000000000017</v>
      </c>
      <c r="R9" s="40">
        <f t="shared" si="2"/>
        <v>-0.73082251536997767</v>
      </c>
      <c r="S9" s="40">
        <f t="shared" si="0"/>
        <v>0.56821422288657608</v>
      </c>
    </row>
    <row r="10" spans="1:19" x14ac:dyDescent="0.25">
      <c r="A10" t="str">
        <f>name!C7</f>
        <v>Trade, accomod. and transport</v>
      </c>
      <c r="B10" s="11">
        <v>232.62899999999991</v>
      </c>
      <c r="C10" s="11">
        <v>251.05100000000019</v>
      </c>
      <c r="D10" s="11">
        <v>244.76599999999968</v>
      </c>
      <c r="E10" s="11">
        <v>248.0140000000001</v>
      </c>
      <c r="F10" s="11">
        <v>259.84600000000023</v>
      </c>
      <c r="G10" s="11"/>
      <c r="H10" s="11">
        <f t="shared" si="3"/>
        <v>15.080000000000553</v>
      </c>
      <c r="I10" s="11">
        <v>117.7094382509809</v>
      </c>
      <c r="J10" s="11">
        <f t="shared" si="4"/>
        <v>132.78943825098145</v>
      </c>
      <c r="K10" s="11"/>
      <c r="L10" t="str">
        <f t="shared" si="1"/>
        <v>Non-marketed services</v>
      </c>
      <c r="M10" s="11">
        <f t="shared" si="1"/>
        <v>224.44399999999987</v>
      </c>
      <c r="N10" s="11">
        <f t="shared" si="1"/>
        <v>232.04399999999987</v>
      </c>
      <c r="O10" s="11">
        <f t="shared" si="1"/>
        <v>230.22200000000041</v>
      </c>
      <c r="P10" s="11">
        <f t="shared" si="1"/>
        <v>235.29899999999998</v>
      </c>
      <c r="Q10" s="11">
        <f t="shared" si="1"/>
        <v>238.05899999999997</v>
      </c>
      <c r="R10" s="40">
        <f t="shared" si="2"/>
        <v>0.50965088293848382</v>
      </c>
      <c r="S10" s="40">
        <f t="shared" si="0"/>
        <v>0.22341240320769007</v>
      </c>
    </row>
    <row r="11" spans="1:19" x14ac:dyDescent="0.25">
      <c r="A11" t="str">
        <f>name!C8</f>
        <v>Business and other services</v>
      </c>
      <c r="B11" s="11">
        <v>265.36399999999998</v>
      </c>
      <c r="C11" s="11">
        <v>267.34400000000022</v>
      </c>
      <c r="D11" s="11">
        <v>255.80800000000008</v>
      </c>
      <c r="E11" s="11">
        <v>263.80400000000009</v>
      </c>
      <c r="F11" s="11">
        <v>278.50000000000017</v>
      </c>
      <c r="G11" s="11"/>
      <c r="H11" s="11">
        <f t="shared" si="3"/>
        <v>22.692000000000093</v>
      </c>
      <c r="I11" s="11">
        <v>128.23683619775537</v>
      </c>
      <c r="J11" s="11">
        <f t="shared" si="4"/>
        <v>150.92883619775546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224.44399999999987</v>
      </c>
      <c r="C12" s="11">
        <v>232.04399999999987</v>
      </c>
      <c r="D12" s="11">
        <v>230.22200000000041</v>
      </c>
      <c r="E12" s="11">
        <v>235.29899999999998</v>
      </c>
      <c r="F12" s="11">
        <v>238.05899999999997</v>
      </c>
      <c r="G12" s="11"/>
      <c r="H12" s="11">
        <f t="shared" si="3"/>
        <v>7.8369999999995628</v>
      </c>
      <c r="I12" s="11">
        <v>124.7712104038483</v>
      </c>
      <c r="J12" s="11">
        <f t="shared" si="4"/>
        <v>132.60821040384786</v>
      </c>
      <c r="K12" s="11"/>
      <c r="L12" s="24" t="str">
        <f t="shared" ref="L12:Q12" si="5">A14</f>
        <v>All industries</v>
      </c>
      <c r="M12" s="34">
        <f t="shared" si="5"/>
        <v>836.63299999999981</v>
      </c>
      <c r="N12" s="34">
        <f t="shared" si="5"/>
        <v>882.79800000000046</v>
      </c>
      <c r="O12" s="34">
        <f t="shared" si="5"/>
        <v>861.89100000000019</v>
      </c>
      <c r="P12" s="34">
        <f t="shared" si="5"/>
        <v>879.06400000000031</v>
      </c>
      <c r="Q12" s="34">
        <f t="shared" si="5"/>
        <v>906.50900000000024</v>
      </c>
      <c r="R12" s="43">
        <f>IF(D$5-B$5 &lt;&gt; 0,(EXP(LN(D14/B14)/(D$5-B$5))-1)*100,0)</f>
        <v>0.59663902141597891</v>
      </c>
      <c r="S12" s="43">
        <f>F41</f>
        <v>0.33704770528932837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836.63299999999981</v>
      </c>
      <c r="C14" s="34">
        <f t="shared" ref="C14:F14" si="6">SUM(C7:C12)</f>
        <v>882.79800000000046</v>
      </c>
      <c r="D14" s="34">
        <f t="shared" si="6"/>
        <v>861.89100000000019</v>
      </c>
      <c r="E14" s="34">
        <f t="shared" si="6"/>
        <v>879.06400000000031</v>
      </c>
      <c r="F14" s="34">
        <f t="shared" si="6"/>
        <v>906.50900000000024</v>
      </c>
      <c r="G14" s="34"/>
      <c r="H14" s="34">
        <f>SUM(H7:H12)</f>
        <v>44.618000000000109</v>
      </c>
      <c r="I14" s="34">
        <f>SUM(I7:I12)</f>
        <v>426.94318620439515</v>
      </c>
      <c r="J14" s="34">
        <f t="shared" ref="J14" si="7">SUM(J7:J12)</f>
        <v>471.56118620439526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1.8419067858905895</v>
      </c>
      <c r="C20" s="18">
        <f t="shared" si="8"/>
        <v>2.3048307766895726</v>
      </c>
      <c r="D20" s="18">
        <f t="shared" si="8"/>
        <v>2.0964367884106019</v>
      </c>
      <c r="E20" s="18">
        <f t="shared" si="8"/>
        <v>2.113953022760573</v>
      </c>
      <c r="F20" s="18">
        <f t="shared" si="8"/>
        <v>2.1364376967024024</v>
      </c>
      <c r="G20" s="351"/>
      <c r="H20" s="40">
        <f>IF(D7&gt;0,(H7/D7)*100,0)</f>
        <v>7.1835740771484931</v>
      </c>
      <c r="I20" s="40">
        <f>IF(D7&gt;0,(I7/D7)*100,0)</f>
        <v>48.68230409730301</v>
      </c>
      <c r="J20" s="40">
        <f>IF(D7&gt;0,(J7/D7)*100,0)</f>
        <v>55.865878174451503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5.3394977248088509</v>
      </c>
      <c r="C21" s="18">
        <f t="shared" si="8"/>
        <v>5.8856046343557633</v>
      </c>
      <c r="D21" s="18">
        <f t="shared" si="8"/>
        <v>6.0037754193975816</v>
      </c>
      <c r="E21" s="18">
        <f t="shared" si="8"/>
        <v>5.6093754265900913</v>
      </c>
      <c r="F21" s="18">
        <f t="shared" si="8"/>
        <v>4.7713811997454041</v>
      </c>
      <c r="G21" s="351"/>
      <c r="H21" s="40">
        <f t="shared" ref="H21:H25" si="9">IF(D8&gt;0,(H8/D8)*100,0)</f>
        <v>-16.412862829977083</v>
      </c>
      <c r="I21" s="40">
        <f t="shared" ref="I21:I25" si="10">IF(D8&gt;0,(I8/D8)*100,0)</f>
        <v>39.366848850388543</v>
      </c>
      <c r="J21" s="40">
        <f t="shared" ref="J21:J27" si="11">IF(D8&gt;0,(J8/D8)*100,0)</f>
        <v>22.953986020411456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6.4680690338535598</v>
      </c>
      <c r="C22" s="18">
        <f t="shared" si="8"/>
        <v>6.8026887238077132</v>
      </c>
      <c r="D22" s="18">
        <f t="shared" si="8"/>
        <v>7.109947777619201</v>
      </c>
      <c r="E22" s="18">
        <f t="shared" si="8"/>
        <v>7.2866139439221875</v>
      </c>
      <c r="F22" s="18">
        <f t="shared" si="8"/>
        <v>7.444382791566305</v>
      </c>
      <c r="G22" s="351"/>
      <c r="H22" s="40">
        <f t="shared" si="9"/>
        <v>10.124020887728289</v>
      </c>
      <c r="I22" s="40">
        <f t="shared" si="10"/>
        <v>44.155558450304923</v>
      </c>
      <c r="J22" s="40">
        <f t="shared" si="11"/>
        <v>54.279579338033201</v>
      </c>
      <c r="K22" s="351"/>
    </row>
    <row r="23" spans="1:12" x14ac:dyDescent="0.25">
      <c r="A23" t="str">
        <f>$A$10</f>
        <v>Trade, accomod. and transport</v>
      </c>
      <c r="B23" s="18">
        <f t="shared" si="8"/>
        <v>27.805381810184386</v>
      </c>
      <c r="C23" s="18">
        <f t="shared" si="8"/>
        <v>28.438102487771843</v>
      </c>
      <c r="D23" s="18">
        <f t="shared" si="8"/>
        <v>28.398718631474239</v>
      </c>
      <c r="E23" s="18">
        <f t="shared" si="8"/>
        <v>28.213417908138656</v>
      </c>
      <c r="F23" s="18">
        <f t="shared" si="8"/>
        <v>28.664469961136639</v>
      </c>
      <c r="G23" s="351"/>
      <c r="H23" s="40">
        <f t="shared" si="9"/>
        <v>6.1609864115116366</v>
      </c>
      <c r="I23" s="40">
        <f t="shared" si="10"/>
        <v>48.09060010417339</v>
      </c>
      <c r="J23" s="40">
        <f t="shared" si="11"/>
        <v>54.251586515685034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31.71808905457949</v>
      </c>
      <c r="C24" s="18">
        <f t="shared" si="8"/>
        <v>30.283711562554522</v>
      </c>
      <c r="D24" s="18">
        <f t="shared" si="8"/>
        <v>29.679855109288766</v>
      </c>
      <c r="E24" s="18">
        <f t="shared" si="8"/>
        <v>30.009646624136582</v>
      </c>
      <c r="F24" s="18">
        <f t="shared" si="8"/>
        <v>30.722254274364637</v>
      </c>
      <c r="G24" s="351"/>
      <c r="H24" s="40">
        <f t="shared" si="9"/>
        <v>8.8707155366525221</v>
      </c>
      <c r="I24" s="40">
        <f t="shared" si="10"/>
        <v>50.130111723540828</v>
      </c>
      <c r="J24" s="40">
        <f t="shared" si="11"/>
        <v>59.000827260193354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26.827055590683123</v>
      </c>
      <c r="C25" s="18">
        <f t="shared" si="8"/>
        <v>26.285061814820576</v>
      </c>
      <c r="D25" s="18">
        <f t="shared" si="8"/>
        <v>26.71126627380961</v>
      </c>
      <c r="E25" s="18">
        <f t="shared" si="8"/>
        <v>26.766993074451907</v>
      </c>
      <c r="F25" s="18">
        <f t="shared" si="8"/>
        <v>26.261074076484615</v>
      </c>
      <c r="G25" s="351"/>
      <c r="H25" s="40">
        <f t="shared" si="9"/>
        <v>3.4041056024183391</v>
      </c>
      <c r="I25" s="40">
        <f t="shared" si="10"/>
        <v>54.196041387811803</v>
      </c>
      <c r="J25" s="40">
        <f t="shared" si="11"/>
        <v>57.600146990230137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5.1767566896510226</v>
      </c>
      <c r="I27" s="43">
        <f>IF(D14&gt;0,(I14/D14)*100,0)</f>
        <v>49.535635736351239</v>
      </c>
      <c r="J27" s="43">
        <f t="shared" si="11"/>
        <v>54.712392426002268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Brighton and Hove East Sussex West Sussex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7.1949772870575801</v>
      </c>
      <c r="C34" s="18">
        <f t="shared" si="12"/>
        <v>-11.195753673760244</v>
      </c>
      <c r="D34" s="18">
        <f t="shared" si="12"/>
        <v>0.5625649179269443</v>
      </c>
      <c r="E34" s="18">
        <f t="shared" si="12"/>
        <v>0.41408901363226835</v>
      </c>
      <c r="F34" s="18">
        <f t="shared" ref="F34:F39" si="13">IF(F$5-D$5 &lt;&gt; 0,(EXP(LN(F7/D7)/(F$5-D$5))-1)*100,0)</f>
        <v>0.4635566082110909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3.8494634977087161</v>
      </c>
      <c r="C35" s="18">
        <f t="shared" si="12"/>
        <v>-0.40802186381306838</v>
      </c>
      <c r="D35" s="18">
        <f t="shared" si="12"/>
        <v>-0.95976921626832468</v>
      </c>
      <c r="E35" s="18">
        <f t="shared" si="12"/>
        <v>-1.3020520465711338</v>
      </c>
      <c r="F35" s="18">
        <f t="shared" si="13"/>
        <v>-1.1880894086250926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2.637975132309478</v>
      </c>
      <c r="C36" s="18">
        <f t="shared" si="12"/>
        <v>2.0414959869448746</v>
      </c>
      <c r="D36" s="18">
        <f t="shared" si="12"/>
        <v>0.88939082820926885</v>
      </c>
      <c r="E36" s="18">
        <f t="shared" si="12"/>
        <v>0.52300346453952873</v>
      </c>
      <c r="F36" s="18">
        <f t="shared" si="13"/>
        <v>0.64498450629277837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1.9235461777298068</v>
      </c>
      <c r="C37" s="18">
        <f t="shared" si="12"/>
        <v>-2.5034753894628947</v>
      </c>
      <c r="D37" s="18">
        <f>IF(E$5-D$5 &lt;&gt; 0,(EXP(LN(E10/D10)/(E$5-D$5))-1)*100,0)</f>
        <v>0.26399874621028108</v>
      </c>
      <c r="E37" s="18">
        <f t="shared" si="12"/>
        <v>0.46712716968135837</v>
      </c>
      <c r="F37" s="18">
        <f t="shared" si="13"/>
        <v>0.39937201129804922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0.18601655315357846</v>
      </c>
      <c r="C38" s="18">
        <f t="shared" si="12"/>
        <v>-4.3150397989108136</v>
      </c>
      <c r="D38" s="18">
        <f t="shared" si="12"/>
        <v>0.61748341874023893</v>
      </c>
      <c r="E38" s="18">
        <f t="shared" si="12"/>
        <v>0.54358867278518908</v>
      </c>
      <c r="F38" s="18">
        <f t="shared" si="13"/>
        <v>0.56821422288657608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0.8359944795680585</v>
      </c>
      <c r="C39" s="18">
        <f t="shared" si="12"/>
        <v>-0.78519591112007348</v>
      </c>
      <c r="D39" s="18">
        <f t="shared" si="12"/>
        <v>0.43721269875351965</v>
      </c>
      <c r="E39" s="18">
        <f t="shared" si="12"/>
        <v>0.11668298447315983</v>
      </c>
      <c r="F39" s="18">
        <f t="shared" si="13"/>
        <v>0.22341240320769007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1.3518283101180417</v>
      </c>
      <c r="C41" s="18">
        <f>IF(D$5-C$5 &lt;&gt; 0,(EXP(LN(D14/C14)/(D$5-C$5))-1)*100,0)</f>
        <v>-2.3682654469086128</v>
      </c>
      <c r="D41" s="18">
        <f>IF(E$5-D$5 &lt;&gt; 0,(EXP(LN(E14/D14)/(E$5-D$5))-1)*100,0)</f>
        <v>0.39535733316045096</v>
      </c>
      <c r="E41" s="18">
        <f>IF(F$5-E$5 &lt;&gt; 0,(EXP(LN(F14/E14)/(F$5-E$5))-1)*100,0)</f>
        <v>0.30790559242128701</v>
      </c>
      <c r="F41" s="18">
        <f>IF(F$5-D$5 &lt;&gt; 0,(EXP(LN(F14/D14)/(F$5-D$5))-1)*100,0)</f>
        <v>0.33704770528932837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4.93700000000001</v>
      </c>
      <c r="C45" s="27">
        <f>D7-C7</f>
        <v>-2.2779999999999987</v>
      </c>
      <c r="D45" s="27">
        <f>E7-D7</f>
        <v>0.51399999999998514</v>
      </c>
      <c r="E45" s="27">
        <f>F7-E7</f>
        <v>0.7839999999999776</v>
      </c>
      <c r="F45" s="27">
        <f>F7-D7</f>
        <v>1.2979999999999627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7.2859999999999872</v>
      </c>
      <c r="C46" s="27">
        <f>D8-C8</f>
        <v>-0.21199999999999619</v>
      </c>
      <c r="D46" s="27">
        <f t="shared" si="14"/>
        <v>-2.4360000000000852</v>
      </c>
      <c r="E46" s="27">
        <f t="shared" si="14"/>
        <v>-6.0569999999998601</v>
      </c>
      <c r="F46" s="27">
        <f t="shared" ref="F46:F52" si="15">F8-D8</f>
        <v>-8.4929999999999453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5.9400000000000048</v>
      </c>
      <c r="C47" s="27">
        <f t="shared" ref="C47:C50" si="16">D9-C9</f>
        <v>1.2259999999998783</v>
      </c>
      <c r="D47" s="27">
        <f t="shared" si="14"/>
        <v>2.7740000000002354</v>
      </c>
      <c r="E47" s="27">
        <f t="shared" si="14"/>
        <v>3.4299999999996515</v>
      </c>
      <c r="F47" s="27">
        <f t="shared" si="15"/>
        <v>6.2039999999998869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18.422000000000281</v>
      </c>
      <c r="C48" s="27">
        <f t="shared" si="16"/>
        <v>-6.2850000000005082</v>
      </c>
      <c r="D48" s="27">
        <f t="shared" si="14"/>
        <v>3.2480000000004168</v>
      </c>
      <c r="E48" s="27">
        <f t="shared" si="14"/>
        <v>11.832000000000136</v>
      </c>
      <c r="F48" s="27">
        <f t="shared" si="15"/>
        <v>15.080000000000553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1.9800000000002456</v>
      </c>
      <c r="C49" s="27">
        <f t="shared" si="16"/>
        <v>-11.536000000000143</v>
      </c>
      <c r="D49" s="27">
        <f t="shared" si="14"/>
        <v>7.9960000000000093</v>
      </c>
      <c r="E49" s="27">
        <f t="shared" si="14"/>
        <v>14.696000000000083</v>
      </c>
      <c r="F49" s="27">
        <f t="shared" si="15"/>
        <v>22.692000000000093</v>
      </c>
    </row>
    <row r="50" spans="1:6" x14ac:dyDescent="0.25">
      <c r="A50" t="str">
        <f>$A$12</f>
        <v>Non-marketed services</v>
      </c>
      <c r="B50" s="27">
        <f t="shared" si="14"/>
        <v>7.5999999999999943</v>
      </c>
      <c r="C50" s="27">
        <f t="shared" si="16"/>
        <v>-1.8219999999994627</v>
      </c>
      <c r="D50" s="27">
        <f t="shared" si="14"/>
        <v>5.0769999999995719</v>
      </c>
      <c r="E50" s="27">
        <f t="shared" si="14"/>
        <v>2.7599999999999909</v>
      </c>
      <c r="F50" s="27">
        <f t="shared" si="15"/>
        <v>7.8369999999995628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46.165000000000646</v>
      </c>
      <c r="C52" s="29">
        <f>D14-C14</f>
        <v>-20.907000000000266</v>
      </c>
      <c r="D52" s="29">
        <f t="shared" si="14"/>
        <v>17.173000000000116</v>
      </c>
      <c r="E52" s="29">
        <f t="shared" si="14"/>
        <v>27.444999999999936</v>
      </c>
      <c r="F52" s="29">
        <f t="shared" si="15"/>
        <v>44.618000000000052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topLeftCell="A82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Brighton and Hove East Sussex West Sussex</v>
      </c>
    </row>
    <row r="2" spans="1:7" ht="13" x14ac:dyDescent="0.3">
      <c r="A2" s="1" t="s">
        <v>514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9.3710000000000004</v>
      </c>
      <c r="C5" s="11">
        <v>10.953000000000015</v>
      </c>
      <c r="D5" s="11">
        <v>8.6890000000000285</v>
      </c>
      <c r="E5" s="11">
        <v>8.976999999999995</v>
      </c>
      <c r="F5" s="11">
        <v>9.2109999999999737</v>
      </c>
      <c r="G5" s="10"/>
    </row>
    <row r="6" spans="1:7" x14ac:dyDescent="0.25">
      <c r="A6" s="10" t="str">
        <f>name!B5</f>
        <v>Mining and quarrying</v>
      </c>
      <c r="B6" s="11">
        <v>0.22099999999999953</v>
      </c>
      <c r="C6" s="11">
        <v>0.53699999999999926</v>
      </c>
      <c r="D6" s="11">
        <v>0.4150000000000007</v>
      </c>
      <c r="E6" s="11">
        <v>0.37599999999999933</v>
      </c>
      <c r="F6" s="11">
        <v>0.34200000000000047</v>
      </c>
    </row>
    <row r="7" spans="1:7" x14ac:dyDescent="0.25">
      <c r="A7" s="10" t="str">
        <f>name!B6</f>
        <v>Food drink and tobacco</v>
      </c>
      <c r="B7" s="11">
        <v>4.3890000000000065</v>
      </c>
      <c r="C7" s="11">
        <v>6.004999999999999</v>
      </c>
      <c r="D7" s="11">
        <v>5.98200000000001</v>
      </c>
      <c r="E7" s="11">
        <v>6.5479999999999876</v>
      </c>
      <c r="F7" s="11">
        <v>7.2350000000000083</v>
      </c>
      <c r="G7" s="11"/>
    </row>
    <row r="8" spans="1:7" x14ac:dyDescent="0.25">
      <c r="A8" s="10" t="str">
        <f>name!B7</f>
        <v>Engineering</v>
      </c>
      <c r="B8" s="11">
        <v>11.527000000000005</v>
      </c>
      <c r="C8" s="11">
        <v>15.178000000000001</v>
      </c>
      <c r="D8" s="11">
        <v>14.967999999999979</v>
      </c>
      <c r="E8" s="11">
        <v>13.939000000000014</v>
      </c>
      <c r="F8" s="11">
        <v>10.29700000000002</v>
      </c>
      <c r="G8" s="11"/>
    </row>
    <row r="9" spans="1:7" x14ac:dyDescent="0.25">
      <c r="A9" s="10" t="str">
        <f>name!B8</f>
        <v>Rest of manufacturing</v>
      </c>
      <c r="B9" s="11">
        <v>28.756000000000011</v>
      </c>
      <c r="C9" s="11">
        <v>30.775000000000013</v>
      </c>
      <c r="D9" s="11">
        <v>30.796000000000028</v>
      </c>
      <c r="E9" s="11">
        <v>28.822999999999933</v>
      </c>
      <c r="F9" s="11">
        <v>25.721000000000046</v>
      </c>
      <c r="G9" s="11"/>
    </row>
    <row r="10" spans="1:7" x14ac:dyDescent="0.25">
      <c r="A10" s="10" t="str">
        <f>name!B9</f>
        <v>Electricity and gas</v>
      </c>
      <c r="B10" s="11">
        <v>1.6829999999999992</v>
      </c>
      <c r="C10" s="11">
        <v>3.4239999999999973</v>
      </c>
      <c r="D10" s="11">
        <v>3.9160000000000039</v>
      </c>
      <c r="E10" s="11">
        <v>3.8449999999999971</v>
      </c>
      <c r="F10" s="11">
        <v>3.8640000000000003</v>
      </c>
      <c r="G10" s="11"/>
    </row>
    <row r="11" spans="1:7" x14ac:dyDescent="0.25">
      <c r="A11" s="10" t="str">
        <f>name!B10</f>
        <v>Water and sewerage</v>
      </c>
      <c r="B11" s="11">
        <v>4.1350000000000122</v>
      </c>
      <c r="C11" s="11">
        <v>5.4330000000000096</v>
      </c>
      <c r="D11" s="11">
        <v>5.0489999999999924</v>
      </c>
      <c r="E11" s="11">
        <v>5.3850000000000184</v>
      </c>
      <c r="F11" s="11">
        <v>5.9500000000000108</v>
      </c>
      <c r="G11" s="11"/>
    </row>
    <row r="12" spans="1:7" x14ac:dyDescent="0.25">
      <c r="A12" s="10" t="str">
        <f>name!B11</f>
        <v>Construction</v>
      </c>
      <c r="B12" s="11">
        <v>54.11400000000004</v>
      </c>
      <c r="C12" s="11">
        <v>60.054000000000045</v>
      </c>
      <c r="D12" s="11">
        <v>61.279999999999923</v>
      </c>
      <c r="E12" s="11">
        <v>64.054000000000158</v>
      </c>
      <c r="F12" s="11">
        <v>67.48399999999981</v>
      </c>
      <c r="G12" s="11"/>
    </row>
    <row r="13" spans="1:7" x14ac:dyDescent="0.25">
      <c r="A13" s="10" t="str">
        <f>name!B12</f>
        <v>Wholesale and retail trade</v>
      </c>
      <c r="B13" s="11">
        <v>124.94999999999983</v>
      </c>
      <c r="C13" s="11">
        <v>127.63900000000021</v>
      </c>
      <c r="D13" s="11">
        <v>130.75999999999979</v>
      </c>
      <c r="E13" s="11">
        <v>131.55700000000016</v>
      </c>
      <c r="F13" s="11">
        <v>133.18800000000022</v>
      </c>
      <c r="G13" s="11"/>
    </row>
    <row r="14" spans="1:7" x14ac:dyDescent="0.25">
      <c r="A14" s="10" t="str">
        <f>name!B13</f>
        <v>Transport and storage</v>
      </c>
      <c r="B14" s="11">
        <v>43.334000000000032</v>
      </c>
      <c r="C14" s="11">
        <v>50.569999999999844</v>
      </c>
      <c r="D14" s="11">
        <v>46.636999999999922</v>
      </c>
      <c r="E14" s="11">
        <v>45.512999999999828</v>
      </c>
      <c r="F14" s="11">
        <v>45.174999999999955</v>
      </c>
      <c r="G14" s="11"/>
    </row>
    <row r="15" spans="1:7" x14ac:dyDescent="0.25">
      <c r="A15" s="10" t="str">
        <f>name!B14</f>
        <v>Accommodation and food</v>
      </c>
      <c r="B15" s="11">
        <v>64.345000000000027</v>
      </c>
      <c r="C15" s="11">
        <v>72.842000000000127</v>
      </c>
      <c r="D15" s="11">
        <v>67.368999999999986</v>
      </c>
      <c r="E15" s="11">
        <v>70.944000000000102</v>
      </c>
      <c r="F15" s="11">
        <v>81.483000000000033</v>
      </c>
      <c r="G15" s="11"/>
    </row>
    <row r="16" spans="1:7" x14ac:dyDescent="0.25">
      <c r="A16" s="10" t="str">
        <f>name!B15</f>
        <v>Media</v>
      </c>
      <c r="B16" s="11">
        <v>9.4520000000000053</v>
      </c>
      <c r="C16" s="11">
        <v>6.4750000000000103</v>
      </c>
      <c r="D16" s="11">
        <v>7.2240000000000215</v>
      </c>
      <c r="E16" s="11">
        <v>6.9489999999999954</v>
      </c>
      <c r="F16" s="11">
        <v>6.7779999999999943</v>
      </c>
      <c r="G16" s="11"/>
    </row>
    <row r="17" spans="1:7" x14ac:dyDescent="0.25">
      <c r="A17" s="10" t="str">
        <f>name!B16</f>
        <v>Information technology</v>
      </c>
      <c r="B17" s="11">
        <v>26.976999999999926</v>
      </c>
      <c r="C17" s="11">
        <v>24.239000000000019</v>
      </c>
      <c r="D17" s="11">
        <v>24.620999999999945</v>
      </c>
      <c r="E17" s="11">
        <v>26.382999999999964</v>
      </c>
      <c r="F17" s="11">
        <v>28.47000000000013</v>
      </c>
      <c r="G17" s="11"/>
    </row>
    <row r="18" spans="1:7" x14ac:dyDescent="0.25">
      <c r="A18" s="10" t="str">
        <f>name!B17</f>
        <v>Finance and insurance</v>
      </c>
      <c r="B18" s="11">
        <v>28.780000000000008</v>
      </c>
      <c r="C18" s="11">
        <v>26.90700000000006</v>
      </c>
      <c r="D18" s="11">
        <v>27.124000000000088</v>
      </c>
      <c r="E18" s="11">
        <v>26.397000000000002</v>
      </c>
      <c r="F18" s="11">
        <v>24.349000000000004</v>
      </c>
      <c r="G18" s="11"/>
    </row>
    <row r="19" spans="1:7" x14ac:dyDescent="0.25">
      <c r="A19" s="10" t="str">
        <f>name!B18</f>
        <v>Real estate</v>
      </c>
      <c r="B19" s="11">
        <v>15.91800000000001</v>
      </c>
      <c r="C19" s="11">
        <v>13.696</v>
      </c>
      <c r="D19" s="11">
        <v>16.011999999999983</v>
      </c>
      <c r="E19" s="11">
        <v>15.998000000000014</v>
      </c>
      <c r="F19" s="11">
        <v>17.561999999999983</v>
      </c>
      <c r="G19" s="11"/>
    </row>
    <row r="20" spans="1:7" x14ac:dyDescent="0.25">
      <c r="A20" s="10" t="str">
        <f>name!B19</f>
        <v>Professional services</v>
      </c>
      <c r="B20" s="11">
        <v>61.511999999999965</v>
      </c>
      <c r="C20" s="11">
        <v>70.123999999999981</v>
      </c>
      <c r="D20" s="11">
        <v>64.254000000000019</v>
      </c>
      <c r="E20" s="11">
        <v>67.820000000000036</v>
      </c>
      <c r="F20" s="11">
        <v>72.967000000000098</v>
      </c>
      <c r="G20" s="11"/>
    </row>
    <row r="21" spans="1:7" x14ac:dyDescent="0.25">
      <c r="A21" s="10" t="str">
        <f>name!B20</f>
        <v>Support services</v>
      </c>
      <c r="B21" s="11">
        <v>62.630999999999929</v>
      </c>
      <c r="C21" s="11">
        <v>70.592000000000112</v>
      </c>
      <c r="D21" s="11">
        <v>62.427999999999976</v>
      </c>
      <c r="E21" s="11">
        <v>65.627000000000081</v>
      </c>
      <c r="F21" s="11">
        <v>71.665000000000035</v>
      </c>
      <c r="G21" s="11"/>
    </row>
    <row r="22" spans="1:7" x14ac:dyDescent="0.25">
      <c r="A22" s="10" t="str">
        <f>name!B21</f>
        <v>Public admin. and defence</v>
      </c>
      <c r="B22" s="11">
        <v>33.664999999999992</v>
      </c>
      <c r="C22" s="11">
        <v>35.198000000000036</v>
      </c>
      <c r="D22" s="11">
        <v>35.802999999999976</v>
      </c>
      <c r="E22" s="11">
        <v>36.966999999999985</v>
      </c>
      <c r="F22" s="11">
        <v>36.400000000000048</v>
      </c>
      <c r="G22" s="11"/>
    </row>
    <row r="23" spans="1:7" x14ac:dyDescent="0.25">
      <c r="A23" s="10" t="str">
        <f>name!B22</f>
        <v>Education</v>
      </c>
      <c r="B23" s="11">
        <v>78.15699999999984</v>
      </c>
      <c r="C23" s="11">
        <v>79.137999999999707</v>
      </c>
      <c r="D23" s="11">
        <v>77.34100000000015</v>
      </c>
      <c r="E23" s="11">
        <v>77.160999999999888</v>
      </c>
      <c r="F23" s="11">
        <v>78.876999999999938</v>
      </c>
      <c r="G23" s="11"/>
    </row>
    <row r="24" spans="1:7" x14ac:dyDescent="0.25">
      <c r="A24" s="10" t="str">
        <f>name!B23</f>
        <v>Health and social work</v>
      </c>
      <c r="B24" s="11">
        <v>112.62200000000004</v>
      </c>
      <c r="C24" s="11">
        <v>117.70800000000013</v>
      </c>
      <c r="D24" s="11">
        <v>117.07800000000029</v>
      </c>
      <c r="E24" s="11">
        <v>121.17100000000009</v>
      </c>
      <c r="F24" s="11">
        <v>122.782</v>
      </c>
      <c r="G24" s="11"/>
    </row>
    <row r="25" spans="1:7" x14ac:dyDescent="0.25">
      <c r="A25" s="10" t="str">
        <f>name!B24</f>
        <v>Arts and entertainment</v>
      </c>
      <c r="B25" s="11">
        <v>29.802000000000081</v>
      </c>
      <c r="C25" s="11">
        <v>25.946999999999967</v>
      </c>
      <c r="D25" s="11">
        <v>25.744000000000032</v>
      </c>
      <c r="E25" s="11">
        <v>27.413999999999938</v>
      </c>
      <c r="F25" s="11">
        <v>29.766999999999939</v>
      </c>
      <c r="G25" s="11"/>
    </row>
    <row r="26" spans="1:7" x14ac:dyDescent="0.25">
      <c r="A26" s="10" t="str">
        <f>name!B25</f>
        <v>Other services</v>
      </c>
      <c r="B26" s="11">
        <v>30.292000000000012</v>
      </c>
      <c r="C26" s="11">
        <v>29.364000000000072</v>
      </c>
      <c r="D26" s="11">
        <v>28.401000000000007</v>
      </c>
      <c r="E26" s="11">
        <v>27.216000000000044</v>
      </c>
      <c r="F26" s="11">
        <v>26.942000000000004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836.63299999999981</v>
      </c>
      <c r="C28" s="11">
        <f t="shared" ref="C28:F28" si="0">SUM(C5:C26)</f>
        <v>882.79800000000034</v>
      </c>
      <c r="D28" s="11">
        <f t="shared" si="0"/>
        <v>861.89100000000019</v>
      </c>
      <c r="E28" s="11">
        <f t="shared" si="0"/>
        <v>879.06400000000019</v>
      </c>
      <c r="F28" s="11">
        <f t="shared" si="0"/>
        <v>906.50900000000036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1.1200849117833032</v>
      </c>
      <c r="C32" s="18">
        <f t="shared" ref="C32:E32" si="1">C5/C$28*100</f>
        <v>1.2407141837657099</v>
      </c>
      <c r="D32" s="18">
        <f t="shared" si="1"/>
        <v>1.0081321187946071</v>
      </c>
      <c r="E32" s="18">
        <f t="shared" si="1"/>
        <v>1.0211998216284586</v>
      </c>
      <c r="F32" s="18">
        <f>F5/F$28*100</f>
        <v>1.0160958137205445</v>
      </c>
    </row>
    <row r="33" spans="1:6" x14ac:dyDescent="0.25">
      <c r="A33" t="str">
        <f>$A$6</f>
        <v>Mining and quarrying</v>
      </c>
      <c r="B33" s="18">
        <f t="shared" ref="B33:F53" si="2">B6/B$28*100</f>
        <v>2.6415405560144E-2</v>
      </c>
      <c r="C33" s="18">
        <f t="shared" si="2"/>
        <v>6.0829317692155965E-2</v>
      </c>
      <c r="D33" s="18">
        <f t="shared" si="2"/>
        <v>4.8149940073628869E-2</v>
      </c>
      <c r="E33" s="18">
        <f t="shared" si="2"/>
        <v>4.2772767398050568E-2</v>
      </c>
      <c r="F33" s="18">
        <f t="shared" si="2"/>
        <v>3.7727148875521407E-2</v>
      </c>
    </row>
    <row r="34" spans="1:6" x14ac:dyDescent="0.25">
      <c r="A34" t="str">
        <f>$A$7</f>
        <v>Food drink and tobacco</v>
      </c>
      <c r="B34" s="18">
        <f t="shared" si="2"/>
        <v>0.52460278282114237</v>
      </c>
      <c r="C34" s="18">
        <f t="shared" si="2"/>
        <v>0.68022356190204292</v>
      </c>
      <c r="D34" s="18">
        <f t="shared" si="2"/>
        <v>0.69405528077216361</v>
      </c>
      <c r="E34" s="18">
        <f t="shared" si="2"/>
        <v>0.74488319394264646</v>
      </c>
      <c r="F34" s="18">
        <f t="shared" si="2"/>
        <v>0.79811673132864702</v>
      </c>
    </row>
    <row r="35" spans="1:6" x14ac:dyDescent="0.25">
      <c r="A35" t="str">
        <f>$A$8</f>
        <v>Engineering</v>
      </c>
      <c r="B35" s="18">
        <f t="shared" si="2"/>
        <v>1.3777845243971976</v>
      </c>
      <c r="C35" s="18">
        <f t="shared" si="2"/>
        <v>1.719306115328761</v>
      </c>
      <c r="D35" s="18">
        <f t="shared" si="2"/>
        <v>1.7366465133062041</v>
      </c>
      <c r="E35" s="18">
        <f t="shared" si="2"/>
        <v>1.585663842450608</v>
      </c>
      <c r="F35" s="18">
        <f t="shared" si="2"/>
        <v>1.1358960583954507</v>
      </c>
    </row>
    <row r="36" spans="1:6" x14ac:dyDescent="0.25">
      <c r="A36" t="str">
        <f>$A$9</f>
        <v>Rest of manufacturing</v>
      </c>
      <c r="B36" s="18">
        <f t="shared" si="2"/>
        <v>3.4371104175905112</v>
      </c>
      <c r="C36" s="18">
        <f t="shared" si="2"/>
        <v>3.4860749571249592</v>
      </c>
      <c r="D36" s="18">
        <f t="shared" si="2"/>
        <v>3.5730736253192132</v>
      </c>
      <c r="E36" s="18">
        <f t="shared" si="2"/>
        <v>3.2788283901968378</v>
      </c>
      <c r="F36" s="18">
        <f t="shared" si="2"/>
        <v>2.8373684100213055</v>
      </c>
    </row>
    <row r="37" spans="1:6" x14ac:dyDescent="0.25">
      <c r="A37" t="str">
        <f>$A$10</f>
        <v>Electricity and gas</v>
      </c>
      <c r="B37" s="18">
        <f t="shared" si="2"/>
        <v>0.20116347311186622</v>
      </c>
      <c r="C37" s="18">
        <f t="shared" si="2"/>
        <v>0.38785769791050684</v>
      </c>
      <c r="D37" s="18">
        <f t="shared" si="2"/>
        <v>0.45434979597188074</v>
      </c>
      <c r="E37" s="18">
        <f t="shared" si="2"/>
        <v>0.43739704958910797</v>
      </c>
      <c r="F37" s="18">
        <f t="shared" si="2"/>
        <v>0.42625059431290796</v>
      </c>
    </row>
    <row r="38" spans="1:6" x14ac:dyDescent="0.25">
      <c r="A38" t="str">
        <f>$A$11</f>
        <v>Water and sewerage</v>
      </c>
      <c r="B38" s="18">
        <f t="shared" si="2"/>
        <v>0.49424299543527606</v>
      </c>
      <c r="C38" s="18">
        <f t="shared" si="2"/>
        <v>0.61542957732120007</v>
      </c>
      <c r="D38" s="18">
        <f t="shared" si="2"/>
        <v>0.58580493357048524</v>
      </c>
      <c r="E38" s="18">
        <f t="shared" si="2"/>
        <v>0.61258338414495617</v>
      </c>
      <c r="F38" s="18">
        <f t="shared" si="2"/>
        <v>0.65636413979342823</v>
      </c>
    </row>
    <row r="39" spans="1:6" x14ac:dyDescent="0.25">
      <c r="A39" t="str">
        <f>$A$12</f>
        <v>Construction</v>
      </c>
      <c r="B39" s="18">
        <f t="shared" si="2"/>
        <v>6.4680690338535598</v>
      </c>
      <c r="C39" s="18">
        <f t="shared" si="2"/>
        <v>6.8026887238077132</v>
      </c>
      <c r="D39" s="18">
        <f t="shared" si="2"/>
        <v>7.109947777619201</v>
      </c>
      <c r="E39" s="18">
        <f t="shared" si="2"/>
        <v>7.2866139439221875</v>
      </c>
      <c r="F39" s="18">
        <f t="shared" si="2"/>
        <v>7.4443827915663032</v>
      </c>
    </row>
    <row r="40" spans="1:6" x14ac:dyDescent="0.25">
      <c r="A40" t="str">
        <f>$A$13</f>
        <v>Wholesale and retail trade</v>
      </c>
      <c r="B40" s="18">
        <f t="shared" si="2"/>
        <v>14.934863912850659</v>
      </c>
      <c r="C40" s="18">
        <f t="shared" si="2"/>
        <v>14.458460485864281</v>
      </c>
      <c r="D40" s="18">
        <f t="shared" si="2"/>
        <v>15.171291961512507</v>
      </c>
      <c r="E40" s="18">
        <f t="shared" si="2"/>
        <v>14.965577022833394</v>
      </c>
      <c r="F40" s="18">
        <f t="shared" si="2"/>
        <v>14.692407907698673</v>
      </c>
    </row>
    <row r="41" spans="1:6" x14ac:dyDescent="0.25">
      <c r="A41" t="str">
        <f>$A$14</f>
        <v>Transport and storage</v>
      </c>
      <c r="B41" s="18">
        <f t="shared" si="2"/>
        <v>5.1795709707840887</v>
      </c>
      <c r="C41" s="18">
        <f t="shared" si="2"/>
        <v>5.72837727317006</v>
      </c>
      <c r="D41" s="18">
        <f t="shared" si="2"/>
        <v>5.4110090487080047</v>
      </c>
      <c r="E41" s="18">
        <f t="shared" si="2"/>
        <v>5.1774387302858287</v>
      </c>
      <c r="F41" s="18">
        <f t="shared" si="2"/>
        <v>4.9834033638937871</v>
      </c>
    </row>
    <row r="42" spans="1:6" x14ac:dyDescent="0.25">
      <c r="A42" t="str">
        <f>$A$15</f>
        <v>Accommodation and food</v>
      </c>
      <c r="B42" s="18">
        <f t="shared" si="2"/>
        <v>7.69094692654964</v>
      </c>
      <c r="C42" s="18">
        <f t="shared" si="2"/>
        <v>8.2512647287375014</v>
      </c>
      <c r="D42" s="18">
        <f t="shared" si="2"/>
        <v>7.816417621253728</v>
      </c>
      <c r="E42" s="18">
        <f t="shared" si="2"/>
        <v>8.0704021550194387</v>
      </c>
      <c r="F42" s="18">
        <f t="shared" si="2"/>
        <v>8.9886586895441738</v>
      </c>
    </row>
    <row r="43" spans="1:6" x14ac:dyDescent="0.25">
      <c r="A43" t="str">
        <f>$A$16</f>
        <v>Media</v>
      </c>
      <c r="B43" s="18">
        <f t="shared" si="2"/>
        <v>1.1297665762646234</v>
      </c>
      <c r="C43" s="18">
        <f t="shared" si="2"/>
        <v>0.73346337440728326</v>
      </c>
      <c r="D43" s="18">
        <f t="shared" si="2"/>
        <v>0.83815702913709744</v>
      </c>
      <c r="E43" s="18">
        <f t="shared" si="2"/>
        <v>0.79049989534322807</v>
      </c>
      <c r="F43" s="18">
        <f t="shared" si="2"/>
        <v>0.74770355286047818</v>
      </c>
    </row>
    <row r="44" spans="1:6" x14ac:dyDescent="0.25">
      <c r="A44" t="str">
        <f>$A$17</f>
        <v>Information technology</v>
      </c>
      <c r="B44" s="18">
        <f t="shared" si="2"/>
        <v>3.2244723791674401</v>
      </c>
      <c r="C44" s="18">
        <f t="shared" si="2"/>
        <v>2.745701734711679</v>
      </c>
      <c r="D44" s="18">
        <f t="shared" si="2"/>
        <v>2.8566257218140043</v>
      </c>
      <c r="E44" s="18">
        <f t="shared" si="2"/>
        <v>3.0012604315499165</v>
      </c>
      <c r="F44" s="18">
        <f t="shared" si="2"/>
        <v>3.1406196739359586</v>
      </c>
    </row>
    <row r="45" spans="1:6" x14ac:dyDescent="0.25">
      <c r="A45" t="str">
        <f>$A$18</f>
        <v>Finance and insurance</v>
      </c>
      <c r="B45" s="18">
        <f t="shared" si="2"/>
        <v>3.439979058918309</v>
      </c>
      <c r="C45" s="18">
        <f t="shared" si="2"/>
        <v>3.0479226278265301</v>
      </c>
      <c r="D45" s="18">
        <f t="shared" si="2"/>
        <v>3.147033673631594</v>
      </c>
      <c r="E45" s="18">
        <f t="shared" si="2"/>
        <v>3.0028530345913373</v>
      </c>
      <c r="F45" s="18">
        <f t="shared" si="2"/>
        <v>2.686018561315993</v>
      </c>
    </row>
    <row r="46" spans="1:6" x14ac:dyDescent="0.25">
      <c r="A46" t="str">
        <f>$A$19</f>
        <v>Real estate</v>
      </c>
      <c r="B46" s="18">
        <f t="shared" si="2"/>
        <v>1.9026263606623233</v>
      </c>
      <c r="C46" s="18">
        <f t="shared" si="2"/>
        <v>1.5514307916420285</v>
      </c>
      <c r="D46" s="18">
        <f t="shared" si="2"/>
        <v>1.8577755191781768</v>
      </c>
      <c r="E46" s="18">
        <f t="shared" si="2"/>
        <v>1.8198902468989757</v>
      </c>
      <c r="F46" s="18">
        <f t="shared" si="2"/>
        <v>1.9373221887482615</v>
      </c>
    </row>
    <row r="47" spans="1:6" x14ac:dyDescent="0.25">
      <c r="A47" s="10" t="str">
        <f>$A$20</f>
        <v>Professional services</v>
      </c>
      <c r="B47" s="18">
        <f t="shared" si="2"/>
        <v>7.3523277231474227</v>
      </c>
      <c r="C47" s="18">
        <f t="shared" si="2"/>
        <v>7.9433800257816571</v>
      </c>
      <c r="D47" s="18">
        <f t="shared" si="2"/>
        <v>7.4550030108215548</v>
      </c>
      <c r="E47" s="18">
        <f t="shared" si="2"/>
        <v>7.7150241620632869</v>
      </c>
      <c r="F47" s="18">
        <f t="shared" si="2"/>
        <v>8.0492306198835397</v>
      </c>
    </row>
    <row r="48" spans="1:6" x14ac:dyDescent="0.25">
      <c r="A48" s="10" t="str">
        <f>$A$21</f>
        <v>Support services</v>
      </c>
      <c r="B48" s="18">
        <f t="shared" si="2"/>
        <v>7.4860781250560215</v>
      </c>
      <c r="C48" s="18">
        <f t="shared" si="2"/>
        <v>7.996393285893272</v>
      </c>
      <c r="D48" s="18">
        <f t="shared" si="2"/>
        <v>7.2431432744975837</v>
      </c>
      <c r="E48" s="18">
        <f t="shared" si="2"/>
        <v>7.4655542713613645</v>
      </c>
      <c r="F48" s="18">
        <f t="shared" si="2"/>
        <v>7.9056027022346171</v>
      </c>
    </row>
    <row r="49" spans="1:9" x14ac:dyDescent="0.25">
      <c r="A49" s="10" t="str">
        <f>$A$22</f>
        <v>Public admin. and defence</v>
      </c>
      <c r="B49" s="18">
        <f t="shared" si="2"/>
        <v>4.0238670958472831</v>
      </c>
      <c r="C49" s="18">
        <f t="shared" si="2"/>
        <v>3.9870955756583073</v>
      </c>
      <c r="D49" s="18">
        <f t="shared" si="2"/>
        <v>4.1540055529063382</v>
      </c>
      <c r="E49" s="18">
        <f t="shared" si="2"/>
        <v>4.2052683308610037</v>
      </c>
      <c r="F49" s="18">
        <f t="shared" si="2"/>
        <v>4.0154041493245005</v>
      </c>
    </row>
    <row r="50" spans="1:9" x14ac:dyDescent="0.25">
      <c r="A50" s="10" t="str">
        <f>$A$23</f>
        <v>Education</v>
      </c>
      <c r="B50" s="18">
        <f t="shared" si="2"/>
        <v>9.341850010697625</v>
      </c>
      <c r="C50" s="18">
        <f t="shared" si="2"/>
        <v>8.9644516639140175</v>
      </c>
      <c r="D50" s="18">
        <f t="shared" si="2"/>
        <v>8.9734084704446531</v>
      </c>
      <c r="E50" s="18">
        <f t="shared" si="2"/>
        <v>8.7776316627685667</v>
      </c>
      <c r="F50" s="18">
        <f t="shared" si="2"/>
        <v>8.7011822276447237</v>
      </c>
    </row>
    <row r="51" spans="1:9" x14ac:dyDescent="0.25">
      <c r="A51" s="10" t="str">
        <f>$A$24</f>
        <v>Health and social work</v>
      </c>
      <c r="B51" s="18">
        <f t="shared" si="2"/>
        <v>13.461338484138214</v>
      </c>
      <c r="C51" s="18">
        <f t="shared" si="2"/>
        <v>13.333514575248254</v>
      </c>
      <c r="D51" s="18">
        <f t="shared" si="2"/>
        <v>13.583852250458614</v>
      </c>
      <c r="E51" s="18">
        <f t="shared" si="2"/>
        <v>13.784093080822338</v>
      </c>
      <c r="F51" s="18">
        <f t="shared" si="2"/>
        <v>13.544487699515386</v>
      </c>
    </row>
    <row r="52" spans="1:9" x14ac:dyDescent="0.25">
      <c r="A52" s="10" t="str">
        <f>$A$25</f>
        <v>Arts and entertainment</v>
      </c>
      <c r="B52" s="18">
        <f t="shared" si="2"/>
        <v>3.5621353687937347</v>
      </c>
      <c r="C52" s="18">
        <f t="shared" si="2"/>
        <v>2.9391774788796483</v>
      </c>
      <c r="D52" s="18">
        <f t="shared" si="2"/>
        <v>2.9869206198927736</v>
      </c>
      <c r="E52" s="18">
        <f t="shared" si="2"/>
        <v>3.1185442698142491</v>
      </c>
      <c r="F52" s="18">
        <f t="shared" si="2"/>
        <v>3.283696025080824</v>
      </c>
    </row>
    <row r="53" spans="1:9" x14ac:dyDescent="0.25">
      <c r="A53" s="10" t="str">
        <f>$A$26</f>
        <v>Other services</v>
      </c>
      <c r="B53" s="18">
        <f t="shared" si="2"/>
        <v>3.6207034625696117</v>
      </c>
      <c r="C53" s="18">
        <f t="shared" si="2"/>
        <v>3.3262422434124299</v>
      </c>
      <c r="D53" s="18">
        <f t="shared" si="2"/>
        <v>3.2951962603159792</v>
      </c>
      <c r="E53" s="18">
        <f t="shared" si="2"/>
        <v>3.096020312514224</v>
      </c>
      <c r="F53" s="18">
        <f t="shared" si="2"/>
        <v>2.9720609503049604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Brighton and Hove East Sussex West Sussex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3.9768814092012938</v>
      </c>
      <c r="C63" s="18">
        <f>IF(AND(D$3-C$3 &lt;&gt; 0,C5&lt;&gt;0,D5&lt;&gt;0),(EXP(LN(D5/C5)/(D$3-C$3))-1)*100,0)</f>
        <v>-20.670136035789135</v>
      </c>
      <c r="D63" s="18">
        <f t="shared" ref="B63:E78" si="3">IF(AND(E$3-D$3 &lt;&gt; 0,D5&lt;&gt;0,E5&lt;&gt;0),(EXP(LN(E5/D5)/(E$3-D$3))-1)*100,0)</f>
        <v>0.65428903807704941</v>
      </c>
      <c r="E63" s="18">
        <f t="shared" si="3"/>
        <v>0.2576580816727958</v>
      </c>
      <c r="F63" s="18">
        <f>IF(AND(F$3-D$3 &lt;&gt; 0,D5&lt;&gt;0,F5&lt;&gt;0),(EXP(LN(F5/D5)/(F$3-D$3))-1)*100,0)</f>
        <v>0.3896944361863719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24.851999802150271</v>
      </c>
      <c r="C64" s="18">
        <f t="shared" ref="C64:C78" si="4">IF(AND(D$3-C$3 &lt;&gt; 0,C6&lt;&gt;0,D6&lt;&gt;0),(EXP(LN(D6/C6)/(D$3-C$3))-1)*100,0)</f>
        <v>-22.718808193668295</v>
      </c>
      <c r="D64" s="18">
        <f t="shared" si="3"/>
        <v>-1.9544358799539641</v>
      </c>
      <c r="E64" s="18">
        <f t="shared" si="3"/>
        <v>-0.94330674638355427</v>
      </c>
      <c r="F64" s="18">
        <f t="shared" ref="F64:F84" si="5">IF(AND(F$3-D$3 &lt;&gt; 0,D6&lt;&gt;0,F6&lt;&gt;0),(EXP(LN(F6/D6)/(F$3-D$3))-1)*100,0)</f>
        <v>-1.2815031368089147</v>
      </c>
    </row>
    <row r="65" spans="1:6" x14ac:dyDescent="0.25">
      <c r="A65" t="str">
        <f>$A$7</f>
        <v>Food drink and tobacco</v>
      </c>
      <c r="B65" s="18">
        <f t="shared" si="3"/>
        <v>8.1525734377488668</v>
      </c>
      <c r="C65" s="18">
        <f t="shared" si="4"/>
        <v>-0.3830141548707533</v>
      </c>
      <c r="D65" s="18">
        <f t="shared" si="3"/>
        <v>1.8245389694005354</v>
      </c>
      <c r="E65" s="18">
        <f t="shared" si="3"/>
        <v>1.0027006957401552</v>
      </c>
      <c r="F65" s="18">
        <f t="shared" si="5"/>
        <v>1.2759071132035116</v>
      </c>
    </row>
    <row r="66" spans="1:6" x14ac:dyDescent="0.25">
      <c r="A66" t="str">
        <f>$A$8</f>
        <v>Engineering</v>
      </c>
      <c r="B66" s="18">
        <f t="shared" si="3"/>
        <v>7.1209865739463973</v>
      </c>
      <c r="C66" s="18">
        <f t="shared" si="4"/>
        <v>-1.383581499538955</v>
      </c>
      <c r="D66" s="18">
        <f t="shared" si="3"/>
        <v>-1.414380753624811</v>
      </c>
      <c r="E66" s="18">
        <f t="shared" si="3"/>
        <v>-2.982984719697257</v>
      </c>
      <c r="F66" s="18">
        <f t="shared" si="5"/>
        <v>-2.4629096574134812</v>
      </c>
    </row>
    <row r="67" spans="1:6" x14ac:dyDescent="0.25">
      <c r="A67" t="str">
        <f>$A$9</f>
        <v>Rest of manufacturing</v>
      </c>
      <c r="B67" s="18">
        <f t="shared" si="3"/>
        <v>1.7108764477773208</v>
      </c>
      <c r="C67" s="18">
        <f t="shared" si="4"/>
        <v>6.8237205524002142E-2</v>
      </c>
      <c r="D67" s="18">
        <f t="shared" si="3"/>
        <v>-1.3154933837571381</v>
      </c>
      <c r="E67" s="18">
        <f t="shared" si="3"/>
        <v>-1.1322008205173484</v>
      </c>
      <c r="F67" s="18">
        <f t="shared" si="5"/>
        <v>-1.1933361370836892</v>
      </c>
    </row>
    <row r="68" spans="1:6" x14ac:dyDescent="0.25">
      <c r="A68" t="str">
        <f>$A$10</f>
        <v>Electricity and gas</v>
      </c>
      <c r="B68" s="18">
        <f t="shared" si="3"/>
        <v>19.42971887112337</v>
      </c>
      <c r="C68" s="18">
        <f t="shared" si="4"/>
        <v>14.369158878504873</v>
      </c>
      <c r="D68" s="18">
        <f t="shared" si="3"/>
        <v>-0.36527368088681289</v>
      </c>
      <c r="E68" s="18">
        <f t="shared" si="3"/>
        <v>4.9305284988365727E-2</v>
      </c>
      <c r="F68" s="18">
        <f t="shared" si="5"/>
        <v>-8.9079023180727024E-2</v>
      </c>
    </row>
    <row r="69" spans="1:6" x14ac:dyDescent="0.25">
      <c r="A69" t="str">
        <f>$A$11</f>
        <v>Water and sewerage</v>
      </c>
      <c r="B69" s="18">
        <f t="shared" si="3"/>
        <v>7.0634041120686053</v>
      </c>
      <c r="C69" s="18">
        <f t="shared" si="4"/>
        <v>-7.0679182771952291</v>
      </c>
      <c r="D69" s="18">
        <f t="shared" si="3"/>
        <v>1.2968796109409819</v>
      </c>
      <c r="E69" s="18">
        <f t="shared" si="3"/>
        <v>1.0027331011955409</v>
      </c>
      <c r="F69" s="18">
        <f t="shared" si="5"/>
        <v>1.1006869101462868</v>
      </c>
    </row>
    <row r="70" spans="1:6" x14ac:dyDescent="0.25">
      <c r="A70" t="str">
        <f>$A$12</f>
        <v>Construction</v>
      </c>
      <c r="B70" s="18">
        <f t="shared" si="3"/>
        <v>2.637975132309478</v>
      </c>
      <c r="C70" s="18">
        <f t="shared" si="4"/>
        <v>2.0414959869448746</v>
      </c>
      <c r="D70" s="18">
        <f t="shared" si="3"/>
        <v>0.88939082820926885</v>
      </c>
      <c r="E70" s="18">
        <f t="shared" si="3"/>
        <v>0.52300346453952873</v>
      </c>
      <c r="F70" s="18">
        <f t="shared" si="5"/>
        <v>0.64498450629277837</v>
      </c>
    </row>
    <row r="71" spans="1:6" x14ac:dyDescent="0.25">
      <c r="A71" t="str">
        <f>$A$13</f>
        <v>Wholesale and retail trade</v>
      </c>
      <c r="B71" s="18">
        <f t="shared" si="3"/>
        <v>0.53372701392540023</v>
      </c>
      <c r="C71" s="18">
        <f t="shared" si="4"/>
        <v>2.4451774144262917</v>
      </c>
      <c r="D71" s="18">
        <f t="shared" si="3"/>
        <v>0.12160659935858131</v>
      </c>
      <c r="E71" s="18">
        <f t="shared" si="3"/>
        <v>0.12329040201115582</v>
      </c>
      <c r="F71" s="18">
        <f t="shared" si="5"/>
        <v>0.1227291313139256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3.9360107148434853</v>
      </c>
      <c r="C72" s="18">
        <f t="shared" si="4"/>
        <v>-7.777338342890916</v>
      </c>
      <c r="D72" s="18">
        <f t="shared" si="3"/>
        <v>-0.48673594412083077</v>
      </c>
      <c r="E72" s="18">
        <f t="shared" si="3"/>
        <v>-7.4513854186852857E-2</v>
      </c>
      <c r="F72" s="18">
        <f t="shared" si="5"/>
        <v>-0.2121106003587836</v>
      </c>
    </row>
    <row r="73" spans="1:6" x14ac:dyDescent="0.25">
      <c r="A73" t="str">
        <f>$A$15</f>
        <v>Accommodation and food</v>
      </c>
      <c r="B73" s="18">
        <f t="shared" si="6"/>
        <v>3.1494137708469871</v>
      </c>
      <c r="C73" s="18">
        <f>IF(AND(D$3-C$3 &lt;&gt; 0,C15&lt;&gt;0,D15&lt;&gt;0),(EXP(LN(D15/C15)/(D$3-C$3))-1)*100,0)</f>
        <v>-7.5135224183851772</v>
      </c>
      <c r="D73" s="18">
        <f t="shared" si="3"/>
        <v>1.0394827109360794</v>
      </c>
      <c r="E73" s="18">
        <f t="shared" si="3"/>
        <v>1.3946718174923101</v>
      </c>
      <c r="F73" s="18">
        <f t="shared" si="5"/>
        <v>1.2761369300765324</v>
      </c>
    </row>
    <row r="74" spans="1:6" x14ac:dyDescent="0.25">
      <c r="A74" t="str">
        <f>$A$16</f>
        <v>Media</v>
      </c>
      <c r="B74" s="18">
        <f t="shared" si="6"/>
        <v>-9.0235439739480015</v>
      </c>
      <c r="C74" s="18">
        <f>IF(AND(D$3-C$3 &lt;&gt; 0,C16&lt;&gt;0,D16&lt;&gt;0),(EXP(LN(D16/C16)/(D$3-C$3))-1)*100,0)</f>
        <v>11.567567567567716</v>
      </c>
      <c r="D74" s="18">
        <f t="shared" si="3"/>
        <v>-0.77321621986620181</v>
      </c>
      <c r="E74" s="18">
        <f t="shared" si="3"/>
        <v>-0.24884677327102755</v>
      </c>
      <c r="F74" s="18">
        <f t="shared" si="5"/>
        <v>-0.42394376336671868</v>
      </c>
    </row>
    <row r="75" spans="1:6" x14ac:dyDescent="0.25">
      <c r="A75" t="str">
        <f>$A$17</f>
        <v>Information technology</v>
      </c>
      <c r="B75" s="18">
        <f t="shared" si="6"/>
        <v>-2.6400680463527726</v>
      </c>
      <c r="C75" s="18">
        <f t="shared" si="4"/>
        <v>1.5759726061303159</v>
      </c>
      <c r="D75" s="18">
        <f t="shared" si="3"/>
        <v>1.3920018870932971</v>
      </c>
      <c r="E75" s="18">
        <f t="shared" si="3"/>
        <v>0.76421571516012143</v>
      </c>
      <c r="F75" s="18">
        <f t="shared" si="5"/>
        <v>0.97304468553869317</v>
      </c>
    </row>
    <row r="76" spans="1:6" x14ac:dyDescent="0.25">
      <c r="A76" t="str">
        <f>$A$18</f>
        <v>Finance and insurance</v>
      </c>
      <c r="B76" s="18">
        <f t="shared" si="6"/>
        <v>-1.6682830662952952</v>
      </c>
      <c r="C76" s="18">
        <f t="shared" si="4"/>
        <v>0.80648158471783304</v>
      </c>
      <c r="D76" s="18">
        <f t="shared" si="3"/>
        <v>-0.54189795683208253</v>
      </c>
      <c r="E76" s="18">
        <f t="shared" si="3"/>
        <v>-0.80434356970268128</v>
      </c>
      <c r="F76" s="18">
        <f t="shared" si="5"/>
        <v>-0.71693873688355447</v>
      </c>
    </row>
    <row r="77" spans="1:6" x14ac:dyDescent="0.25">
      <c r="A77" t="str">
        <f>$A$19</f>
        <v>Real estate</v>
      </c>
      <c r="B77" s="18">
        <f t="shared" si="6"/>
        <v>-3.6889069553069254</v>
      </c>
      <c r="C77" s="18">
        <f t="shared" si="4"/>
        <v>16.910046728971828</v>
      </c>
      <c r="D77" s="18">
        <f t="shared" si="3"/>
        <v>-1.7493003869528678E-2</v>
      </c>
      <c r="E77" s="18">
        <f t="shared" si="3"/>
        <v>0.93710117878202936</v>
      </c>
      <c r="F77" s="18">
        <f t="shared" si="5"/>
        <v>0.61789471408679741</v>
      </c>
    </row>
    <row r="78" spans="1:6" x14ac:dyDescent="0.25">
      <c r="A78" t="str">
        <f>$A$20</f>
        <v>Professional services</v>
      </c>
      <c r="B78" s="18">
        <f t="shared" si="6"/>
        <v>3.3300663587813473</v>
      </c>
      <c r="C78" s="18">
        <f t="shared" si="4"/>
        <v>-8.3708858593348427</v>
      </c>
      <c r="D78" s="18">
        <f t="shared" si="3"/>
        <v>1.0861190709156254</v>
      </c>
      <c r="E78" s="18">
        <f t="shared" si="3"/>
        <v>0.73418348217748619</v>
      </c>
      <c r="F78" s="18">
        <f t="shared" si="5"/>
        <v>0.85135899193482523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3.0366037277503199</v>
      </c>
      <c r="C79" s="18">
        <f t="shared" ref="C79:C84" si="8">IF(AND(D$3-C$3 &lt;&gt; 0,C21&lt;&gt;0,D21&lt;&gt;0),(EXP(LN(D21/C21)/(D$3-C$3))-1)*100,0)</f>
        <v>-11.565049864007426</v>
      </c>
      <c r="D79" s="18">
        <f t="shared" ref="D79:D84" si="9">IF(AND(E$3-D$3 &lt;&gt; 0,D21&lt;&gt;0,E21&lt;&gt;0),(EXP(LN(E21/D21)/(E$3-D$3))-1)*100,0)</f>
        <v>1.0044774230141273</v>
      </c>
      <c r="E79" s="18">
        <f t="shared" ref="E79:E84" si="10">IF(AND(F$3-E$3 &lt;&gt; 0,E21&lt;&gt;0,F21&lt;&gt;0),(EXP(LN(F21/E21)/(F$3-E$3))-1)*100,0)</f>
        <v>0.88403760155824074</v>
      </c>
      <c r="F79" s="18">
        <f t="shared" si="5"/>
        <v>0.92416824303349632</v>
      </c>
    </row>
    <row r="80" spans="1:6" x14ac:dyDescent="0.25">
      <c r="A80" s="10" t="str">
        <f>$A$22</f>
        <v>Public admin. and defence</v>
      </c>
      <c r="B80" s="18">
        <f t="shared" si="7"/>
        <v>1.1194833582309327</v>
      </c>
      <c r="C80" s="18">
        <f t="shared" si="8"/>
        <v>1.7188476617987947</v>
      </c>
      <c r="D80" s="18">
        <f t="shared" si="9"/>
        <v>0.6419302772365354</v>
      </c>
      <c r="E80" s="18">
        <f t="shared" si="10"/>
        <v>-0.15444908582084027</v>
      </c>
      <c r="F80" s="18">
        <f t="shared" si="5"/>
        <v>0.11030803370331022</v>
      </c>
    </row>
    <row r="81" spans="1:6" x14ac:dyDescent="0.25">
      <c r="A81" s="10" t="str">
        <f>$A$23</f>
        <v>Education</v>
      </c>
      <c r="B81" s="18">
        <f t="shared" si="7"/>
        <v>0.31232521638269173</v>
      </c>
      <c r="C81" s="18">
        <f t="shared" si="8"/>
        <v>-2.2707169754094925</v>
      </c>
      <c r="D81" s="18">
        <f t="shared" si="9"/>
        <v>-4.6590502831089786E-2</v>
      </c>
      <c r="E81" s="18">
        <f t="shared" si="10"/>
        <v>0.2201973699085702</v>
      </c>
      <c r="F81" s="18">
        <f t="shared" si="5"/>
        <v>0.13118905165820927</v>
      </c>
    </row>
    <row r="82" spans="1:6" x14ac:dyDescent="0.25">
      <c r="A82" s="10" t="str">
        <f>$A$24</f>
        <v>Health and social work</v>
      </c>
      <c r="B82" s="18">
        <f t="shared" si="7"/>
        <v>1.1103668885508622</v>
      </c>
      <c r="C82" s="18">
        <f t="shared" si="8"/>
        <v>-0.53522275461297397</v>
      </c>
      <c r="D82" s="18">
        <f t="shared" si="9"/>
        <v>0.68961480186158219</v>
      </c>
      <c r="E82" s="18">
        <f t="shared" si="10"/>
        <v>0.13216380034908326</v>
      </c>
      <c r="F82" s="18">
        <f t="shared" si="5"/>
        <v>0.31763703955935974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-3.4037125149766201</v>
      </c>
      <c r="C83" s="18">
        <f t="shared" si="8"/>
        <v>-0.78236404979356022</v>
      </c>
      <c r="D83" s="18">
        <f t="shared" si="9"/>
        <v>1.2649788495897152</v>
      </c>
      <c r="E83" s="18">
        <f t="shared" si="10"/>
        <v>0.82686545960206637</v>
      </c>
      <c r="F83" s="18">
        <f t="shared" si="5"/>
        <v>0.97269224402007914</v>
      </c>
    </row>
    <row r="84" spans="1:6" x14ac:dyDescent="0.25">
      <c r="A84" s="10" t="str">
        <f>$A$26</f>
        <v>Other services</v>
      </c>
      <c r="B84" s="18">
        <f t="shared" si="7"/>
        <v>-0.7748379586753007</v>
      </c>
      <c r="C84" s="18">
        <f t="shared" si="8"/>
        <v>-3.2795259501432472</v>
      </c>
      <c r="D84" s="18">
        <f t="shared" si="9"/>
        <v>-0.84876389023473831</v>
      </c>
      <c r="E84" s="18">
        <f t="shared" si="10"/>
        <v>-0.10113510771370127</v>
      </c>
      <c r="F84" s="18">
        <f t="shared" si="5"/>
        <v>-0.35096898258268894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1.3518283101180417</v>
      </c>
      <c r="C86" s="18">
        <f>IF(AND(D$3-C$3 &lt;&gt; 0,C28&lt;&gt;0,D28&lt;&gt;0),(EXP(LN(D28/C28)/(D$3-C$3))-1)*100,0)</f>
        <v>-2.3682654469085906</v>
      </c>
      <c r="D86" s="18">
        <f>IF(AND(E$3-D$3 &lt;&gt; 0,D28&lt;&gt;0,E28&lt;&gt;0),(EXP(LN(E28/D28)/(E$3-D$3))-1)*100,0)</f>
        <v>0.39535733316045096</v>
      </c>
      <c r="E86" s="18">
        <f>IF(AND(F$3-E$3 &lt;&gt; 0,E28&lt;&gt;0,F28&lt;&gt;0),(EXP(LN(F28/E28)/(F$3-E$3))-1)*100,0)</f>
        <v>0.30790559242128701</v>
      </c>
      <c r="F86" s="18">
        <f>IF(AND(F$3-D$3 &lt;&gt; 0,D28&lt;&gt;0,F28&lt;&gt;0),(EXP(LN(F28/D28)/(F$3-D$3))-1)*100,0)</f>
        <v>0.33704770528932837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1.5820000000000149</v>
      </c>
      <c r="C90" s="27">
        <f>D5-C5</f>
        <v>-2.2639999999999869</v>
      </c>
      <c r="D90" s="27">
        <f t="shared" si="11"/>
        <v>0.28799999999996651</v>
      </c>
      <c r="E90" s="27">
        <f t="shared" si="11"/>
        <v>0.23399999999997867</v>
      </c>
      <c r="F90" s="27">
        <f>F5-D5</f>
        <v>0.52199999999994517</v>
      </c>
    </row>
    <row r="91" spans="1:6" x14ac:dyDescent="0.25">
      <c r="A91" t="str">
        <f>$A$6</f>
        <v>Mining and quarrying</v>
      </c>
      <c r="B91" s="27">
        <f t="shared" si="11"/>
        <v>0.31599999999999973</v>
      </c>
      <c r="C91" s="27">
        <f t="shared" ref="C91:C105" si="12">D6-C6</f>
        <v>-0.12199999999999855</v>
      </c>
      <c r="D91" s="27">
        <f t="shared" si="11"/>
        <v>-3.9000000000001367E-2</v>
      </c>
      <c r="E91" s="27">
        <f t="shared" si="11"/>
        <v>-3.3999999999998864E-2</v>
      </c>
      <c r="F91" s="27">
        <f t="shared" ref="F91:F111" si="13">F6-D6</f>
        <v>-7.3000000000000231E-2</v>
      </c>
    </row>
    <row r="92" spans="1:6" x14ac:dyDescent="0.25">
      <c r="A92" t="str">
        <f>$A$7</f>
        <v>Food drink and tobacco</v>
      </c>
      <c r="B92" s="27">
        <f t="shared" si="11"/>
        <v>1.6159999999999926</v>
      </c>
      <c r="C92" s="27">
        <f t="shared" si="12"/>
        <v>-2.2999999999989029E-2</v>
      </c>
      <c r="D92" s="27">
        <f t="shared" si="11"/>
        <v>0.56599999999997763</v>
      </c>
      <c r="E92" s="27">
        <f t="shared" si="11"/>
        <v>0.68700000000002071</v>
      </c>
      <c r="F92" s="27">
        <f t="shared" si="13"/>
        <v>1.2529999999999983</v>
      </c>
    </row>
    <row r="93" spans="1:6" x14ac:dyDescent="0.25">
      <c r="A93" t="str">
        <f>$A$8</f>
        <v>Engineering</v>
      </c>
      <c r="B93" s="27">
        <f t="shared" si="11"/>
        <v>3.6509999999999962</v>
      </c>
      <c r="C93" s="27">
        <f t="shared" si="12"/>
        <v>-0.21000000000002217</v>
      </c>
      <c r="D93" s="27">
        <f t="shared" si="11"/>
        <v>-1.0289999999999644</v>
      </c>
      <c r="E93" s="27">
        <f t="shared" si="11"/>
        <v>-3.6419999999999941</v>
      </c>
      <c r="F93" s="27">
        <f t="shared" si="13"/>
        <v>-4.6709999999999585</v>
      </c>
    </row>
    <row r="94" spans="1:6" x14ac:dyDescent="0.25">
      <c r="A94" t="str">
        <f>$A$9</f>
        <v>Rest of manufacturing</v>
      </c>
      <c r="B94" s="27">
        <f t="shared" si="11"/>
        <v>2.0190000000000019</v>
      </c>
      <c r="C94" s="27">
        <f t="shared" si="12"/>
        <v>2.1000000000015007E-2</v>
      </c>
      <c r="D94" s="27">
        <f t="shared" si="11"/>
        <v>-1.9730000000000949</v>
      </c>
      <c r="E94" s="27">
        <f t="shared" si="11"/>
        <v>-3.1019999999998866</v>
      </c>
      <c r="F94" s="27">
        <f t="shared" si="13"/>
        <v>-5.0749999999999815</v>
      </c>
    </row>
    <row r="95" spans="1:6" x14ac:dyDescent="0.25">
      <c r="A95" t="str">
        <f>$A$10</f>
        <v>Electricity and gas</v>
      </c>
      <c r="B95" s="27">
        <f t="shared" si="11"/>
        <v>1.7409999999999981</v>
      </c>
      <c r="C95" s="27">
        <f t="shared" si="12"/>
        <v>0.49200000000000665</v>
      </c>
      <c r="D95" s="27">
        <f t="shared" si="11"/>
        <v>-7.1000000000006835E-2</v>
      </c>
      <c r="E95" s="27">
        <f t="shared" si="11"/>
        <v>1.9000000000003237E-2</v>
      </c>
      <c r="F95" s="27">
        <f t="shared" si="13"/>
        <v>-5.2000000000003599E-2</v>
      </c>
    </row>
    <row r="96" spans="1:6" x14ac:dyDescent="0.25">
      <c r="A96" t="str">
        <f>$A$11</f>
        <v>Water and sewerage</v>
      </c>
      <c r="B96" s="27">
        <f t="shared" si="11"/>
        <v>1.2979999999999974</v>
      </c>
      <c r="C96" s="27">
        <f t="shared" si="12"/>
        <v>-0.38400000000001722</v>
      </c>
      <c r="D96" s="27">
        <f t="shared" si="11"/>
        <v>0.33600000000002606</v>
      </c>
      <c r="E96" s="27">
        <f t="shared" si="11"/>
        <v>0.5649999999999924</v>
      </c>
      <c r="F96" s="27">
        <f t="shared" si="13"/>
        <v>0.90100000000001845</v>
      </c>
    </row>
    <row r="97" spans="1:6" x14ac:dyDescent="0.25">
      <c r="A97" t="str">
        <f>$A$12</f>
        <v>Construction</v>
      </c>
      <c r="B97" s="27">
        <f t="shared" si="11"/>
        <v>5.9400000000000048</v>
      </c>
      <c r="C97" s="27">
        <f t="shared" si="12"/>
        <v>1.2259999999998783</v>
      </c>
      <c r="D97" s="27">
        <f t="shared" si="11"/>
        <v>2.7740000000002354</v>
      </c>
      <c r="E97" s="27">
        <f t="shared" si="11"/>
        <v>3.4299999999996515</v>
      </c>
      <c r="F97" s="27">
        <f t="shared" si="13"/>
        <v>6.2039999999998869</v>
      </c>
    </row>
    <row r="98" spans="1:6" x14ac:dyDescent="0.25">
      <c r="A98" t="str">
        <f>$A$13</f>
        <v>Wholesale and retail trade</v>
      </c>
      <c r="B98" s="27">
        <f t="shared" si="11"/>
        <v>2.6890000000003766</v>
      </c>
      <c r="C98" s="27">
        <f t="shared" si="12"/>
        <v>3.120999999999583</v>
      </c>
      <c r="D98" s="27">
        <f t="shared" si="11"/>
        <v>0.79700000000036653</v>
      </c>
      <c r="E98" s="27">
        <f t="shared" si="11"/>
        <v>1.6310000000000571</v>
      </c>
      <c r="F98" s="27">
        <f t="shared" si="13"/>
        <v>2.4280000000004236</v>
      </c>
    </row>
    <row r="99" spans="1:6" x14ac:dyDescent="0.25">
      <c r="A99" t="str">
        <f>$A$14</f>
        <v>Transport and storage</v>
      </c>
      <c r="B99" s="27">
        <f t="shared" si="11"/>
        <v>7.2359999999998124</v>
      </c>
      <c r="C99" s="27">
        <f t="shared" si="12"/>
        <v>-3.9329999999999217</v>
      </c>
      <c r="D99" s="27">
        <f t="shared" si="11"/>
        <v>-1.1240000000000947</v>
      </c>
      <c r="E99" s="27">
        <f t="shared" si="11"/>
        <v>-0.33799999999987307</v>
      </c>
      <c r="F99" s="27">
        <f t="shared" si="13"/>
        <v>-1.4619999999999678</v>
      </c>
    </row>
    <row r="100" spans="1:6" x14ac:dyDescent="0.25">
      <c r="A100" t="str">
        <f>$A$15</f>
        <v>Accommodation and food</v>
      </c>
      <c r="B100" s="27">
        <f t="shared" si="11"/>
        <v>8.4970000000000994</v>
      </c>
      <c r="C100" s="27">
        <f t="shared" si="12"/>
        <v>-5.4730000000001411</v>
      </c>
      <c r="D100" s="27">
        <f t="shared" si="11"/>
        <v>3.5750000000001165</v>
      </c>
      <c r="E100" s="27">
        <f t="shared" si="11"/>
        <v>10.53899999999993</v>
      </c>
      <c r="F100" s="27">
        <f t="shared" si="13"/>
        <v>14.114000000000047</v>
      </c>
    </row>
    <row r="101" spans="1:6" x14ac:dyDescent="0.25">
      <c r="A101" t="str">
        <f>$A$16</f>
        <v>Media</v>
      </c>
      <c r="B101" s="27">
        <f t="shared" si="11"/>
        <v>-2.976999999999995</v>
      </c>
      <c r="C101" s="27">
        <f t="shared" si="12"/>
        <v>0.74900000000001121</v>
      </c>
      <c r="D101" s="27">
        <f t="shared" si="11"/>
        <v>-0.27500000000002611</v>
      </c>
      <c r="E101" s="27">
        <f t="shared" si="11"/>
        <v>-0.17100000000000115</v>
      </c>
      <c r="F101" s="27">
        <f t="shared" si="13"/>
        <v>-0.44600000000002726</v>
      </c>
    </row>
    <row r="102" spans="1:6" x14ac:dyDescent="0.25">
      <c r="A102" t="str">
        <f>$A$17</f>
        <v>Information technology</v>
      </c>
      <c r="B102" s="27">
        <f t="shared" si="11"/>
        <v>-2.7379999999999072</v>
      </c>
      <c r="C102" s="27">
        <f t="shared" si="12"/>
        <v>0.38199999999992684</v>
      </c>
      <c r="D102" s="27">
        <f t="shared" si="11"/>
        <v>1.7620000000000182</v>
      </c>
      <c r="E102" s="27">
        <f t="shared" si="11"/>
        <v>2.0870000000001667</v>
      </c>
      <c r="F102" s="27">
        <f t="shared" si="13"/>
        <v>3.8490000000001849</v>
      </c>
    </row>
    <row r="103" spans="1:6" x14ac:dyDescent="0.25">
      <c r="A103" t="str">
        <f>$A$18</f>
        <v>Finance and insurance</v>
      </c>
      <c r="B103" s="27">
        <f t="shared" si="11"/>
        <v>-1.8729999999999478</v>
      </c>
      <c r="C103" s="27">
        <f t="shared" si="12"/>
        <v>0.21700000000002717</v>
      </c>
      <c r="D103" s="27">
        <f t="shared" si="11"/>
        <v>-0.72700000000008558</v>
      </c>
      <c r="E103" s="27">
        <f t="shared" si="11"/>
        <v>-2.0479999999999983</v>
      </c>
      <c r="F103" s="27">
        <f t="shared" si="13"/>
        <v>-2.7750000000000838</v>
      </c>
    </row>
    <row r="104" spans="1:6" x14ac:dyDescent="0.25">
      <c r="A104" t="str">
        <f>$A$19</f>
        <v>Real estate</v>
      </c>
      <c r="B104" s="27">
        <f t="shared" si="11"/>
        <v>-2.2220000000000102</v>
      </c>
      <c r="C104" s="27">
        <f t="shared" si="12"/>
        <v>2.315999999999983</v>
      </c>
      <c r="D104" s="27">
        <f t="shared" si="11"/>
        <v>-1.3999999999969148E-2</v>
      </c>
      <c r="E104" s="27">
        <f t="shared" si="11"/>
        <v>1.5639999999999699</v>
      </c>
      <c r="F104" s="27">
        <f t="shared" si="13"/>
        <v>1.5500000000000007</v>
      </c>
    </row>
    <row r="105" spans="1:6" x14ac:dyDescent="0.25">
      <c r="A105" t="str">
        <f>$A$20</f>
        <v>Professional services</v>
      </c>
      <c r="B105" s="27">
        <f t="shared" si="11"/>
        <v>8.6120000000000161</v>
      </c>
      <c r="C105" s="27">
        <f t="shared" si="12"/>
        <v>-5.8699999999999619</v>
      </c>
      <c r="D105" s="27">
        <f t="shared" si="11"/>
        <v>3.5660000000000167</v>
      </c>
      <c r="E105" s="27">
        <f t="shared" si="11"/>
        <v>5.1470000000000624</v>
      </c>
      <c r="F105" s="27">
        <f t="shared" si="13"/>
        <v>8.7130000000000791</v>
      </c>
    </row>
    <row r="106" spans="1:6" x14ac:dyDescent="0.25">
      <c r="A106" s="10" t="str">
        <f>$A$21</f>
        <v>Support services</v>
      </c>
      <c r="B106" s="27">
        <f t="shared" ref="B106:B111" si="14">C21-B21</f>
        <v>7.9610000000001833</v>
      </c>
      <c r="C106" s="27">
        <f t="shared" ref="C106:C111" si="15">D21-C21</f>
        <v>-8.1640000000001365</v>
      </c>
      <c r="D106" s="27">
        <f t="shared" ref="D106:D111" si="16">E21-D21</f>
        <v>3.1990000000001046</v>
      </c>
      <c r="E106" s="27">
        <f t="shared" ref="E106:E111" si="17">F21-E21</f>
        <v>6.0379999999999541</v>
      </c>
      <c r="F106" s="27">
        <f t="shared" si="13"/>
        <v>9.2370000000000587</v>
      </c>
    </row>
    <row r="107" spans="1:6" x14ac:dyDescent="0.25">
      <c r="A107" s="10" t="str">
        <f>$A$22</f>
        <v>Public admin. and defence</v>
      </c>
      <c r="B107" s="27">
        <f t="shared" si="14"/>
        <v>1.5330000000000439</v>
      </c>
      <c r="C107" s="27">
        <f t="shared" si="15"/>
        <v>0.60499999999994003</v>
      </c>
      <c r="D107" s="27">
        <f t="shared" si="16"/>
        <v>1.1640000000000086</v>
      </c>
      <c r="E107" s="27">
        <f t="shared" si="17"/>
        <v>-0.56699999999993622</v>
      </c>
      <c r="F107" s="27">
        <f t="shared" si="13"/>
        <v>0.59700000000007236</v>
      </c>
    </row>
    <row r="108" spans="1:6" x14ac:dyDescent="0.25">
      <c r="A108" s="10" t="str">
        <f>$A$23</f>
        <v>Education</v>
      </c>
      <c r="B108" s="27">
        <f t="shared" si="14"/>
        <v>0.98099999999986665</v>
      </c>
      <c r="C108" s="27">
        <f t="shared" si="15"/>
        <v>-1.7969999999995565</v>
      </c>
      <c r="D108" s="27">
        <f t="shared" si="16"/>
        <v>-0.18000000000026262</v>
      </c>
      <c r="E108" s="27">
        <f t="shared" si="17"/>
        <v>1.7160000000000508</v>
      </c>
      <c r="F108" s="27">
        <f t="shared" si="13"/>
        <v>1.5359999999997882</v>
      </c>
    </row>
    <row r="109" spans="1:6" x14ac:dyDescent="0.25">
      <c r="A109" s="10" t="str">
        <f>$A$24</f>
        <v>Health and social work</v>
      </c>
      <c r="B109" s="27">
        <f t="shared" si="14"/>
        <v>5.0860000000000838</v>
      </c>
      <c r="C109" s="27">
        <f t="shared" si="15"/>
        <v>-0.62999999999983913</v>
      </c>
      <c r="D109" s="27">
        <f t="shared" si="16"/>
        <v>4.0929999999998046</v>
      </c>
      <c r="E109" s="27">
        <f t="shared" si="17"/>
        <v>1.6109999999999047</v>
      </c>
      <c r="F109" s="27">
        <f t="shared" si="13"/>
        <v>5.7039999999997093</v>
      </c>
    </row>
    <row r="110" spans="1:6" x14ac:dyDescent="0.25">
      <c r="A110" s="10" t="str">
        <f>$A$25</f>
        <v>Arts and entertainment</v>
      </c>
      <c r="B110" s="27">
        <f t="shared" si="14"/>
        <v>-3.8550000000001141</v>
      </c>
      <c r="C110" s="27">
        <f t="shared" si="15"/>
        <v>-0.20299999999993545</v>
      </c>
      <c r="D110" s="27">
        <f t="shared" si="16"/>
        <v>1.6699999999999058</v>
      </c>
      <c r="E110" s="27">
        <f t="shared" si="17"/>
        <v>2.3530000000000015</v>
      </c>
      <c r="F110" s="27">
        <f t="shared" si="13"/>
        <v>4.0229999999999073</v>
      </c>
    </row>
    <row r="111" spans="1:6" x14ac:dyDescent="0.25">
      <c r="A111" s="10" t="str">
        <f>$A$26</f>
        <v>Other services</v>
      </c>
      <c r="B111" s="27">
        <f t="shared" si="14"/>
        <v>-0.92799999999994043</v>
      </c>
      <c r="C111" s="27">
        <f t="shared" si="15"/>
        <v>-0.96300000000006492</v>
      </c>
      <c r="D111" s="27">
        <f t="shared" si="16"/>
        <v>-1.1849999999999632</v>
      </c>
      <c r="E111" s="27">
        <f t="shared" si="17"/>
        <v>-0.27400000000003999</v>
      </c>
      <c r="F111" s="27">
        <f t="shared" si="13"/>
        <v>-1.4590000000000032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46.165000000000532</v>
      </c>
      <c r="C113" s="29">
        <f>D28-C28</f>
        <v>-20.907000000000153</v>
      </c>
      <c r="D113" s="29">
        <f>E28-D28</f>
        <v>17.173000000000002</v>
      </c>
      <c r="E113" s="29">
        <f>F28-E28</f>
        <v>27.445000000000164</v>
      </c>
      <c r="F113" s="29">
        <f>F28-D28</f>
        <v>44.618000000000166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Brighton and Hove East Sussex West Sussex</v>
      </c>
    </row>
    <row r="2" spans="1:12" ht="12.75" customHeight="1" x14ac:dyDescent="0.3">
      <c r="A2" s="182" t="s">
        <v>515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15.410000000000013</v>
      </c>
      <c r="C7" s="31">
        <f>'Ind T1'!C7</f>
        <v>20.347000000000023</v>
      </c>
      <c r="D7" s="31">
        <f>'Ind T1'!D7</f>
        <v>18.069000000000024</v>
      </c>
      <c r="E7" s="31">
        <f>'Ind T1'!E7</f>
        <v>18.583000000000009</v>
      </c>
      <c r="F7" s="31">
        <f>'Ind T1'!F7</f>
        <v>19.366999999999987</v>
      </c>
      <c r="H7" s="31">
        <f>C7-B7</f>
        <v>4.93700000000001</v>
      </c>
      <c r="I7" s="31">
        <f>D7-C7</f>
        <v>-2.2779999999999987</v>
      </c>
      <c r="J7" s="31">
        <f>E7-D7</f>
        <v>0.51399999999998514</v>
      </c>
      <c r="K7" s="31">
        <f>F7-E7</f>
        <v>0.7839999999999776</v>
      </c>
      <c r="L7" s="31">
        <f>F7-D7</f>
        <v>1.2979999999999627</v>
      </c>
    </row>
    <row r="8" spans="1:12" ht="13" x14ac:dyDescent="0.3">
      <c r="A8" t="str">
        <f>'Ind T2'!A5</f>
        <v>Agriculture</v>
      </c>
      <c r="B8" s="32">
        <f>'Ind T2'!B5</f>
        <v>9.3710000000000004</v>
      </c>
      <c r="C8" s="32">
        <f>'Ind T2'!C5</f>
        <v>10.953000000000015</v>
      </c>
      <c r="D8" s="32">
        <f>'Ind T2'!D5</f>
        <v>8.6890000000000285</v>
      </c>
      <c r="E8" s="32">
        <f>'Ind T2'!E5</f>
        <v>8.976999999999995</v>
      </c>
      <c r="F8" s="32">
        <f>'Ind T2'!F5</f>
        <v>9.2109999999999737</v>
      </c>
      <c r="H8" s="11">
        <f t="shared" ref="H8:H40" si="0">C8-B8</f>
        <v>1.5820000000000149</v>
      </c>
      <c r="I8" s="31">
        <f t="shared" ref="I8:I38" si="1">D8-C8</f>
        <v>-2.2639999999999869</v>
      </c>
      <c r="J8" s="11">
        <f t="shared" ref="J8:J38" si="2">E8-D8</f>
        <v>0.28799999999996651</v>
      </c>
      <c r="K8" s="11">
        <f t="shared" ref="K8:K38" si="3">F8-E8</f>
        <v>0.23399999999997867</v>
      </c>
      <c r="L8" s="31">
        <f t="shared" ref="L8:L40" si="4">F8-D8</f>
        <v>0.52199999999994517</v>
      </c>
    </row>
    <row r="9" spans="1:12" ht="13" x14ac:dyDescent="0.3">
      <c r="A9" t="str">
        <f>'Ind T2'!A6</f>
        <v>Mining and quarrying</v>
      </c>
      <c r="B9" s="32">
        <f>'Ind T2'!B6</f>
        <v>0.22099999999999953</v>
      </c>
      <c r="C9" s="32">
        <f>'Ind T2'!C6</f>
        <v>0.53699999999999926</v>
      </c>
      <c r="D9" s="32">
        <f>'Ind T2'!D6</f>
        <v>0.4150000000000007</v>
      </c>
      <c r="E9" s="32">
        <f>'Ind T2'!E6</f>
        <v>0.37599999999999933</v>
      </c>
      <c r="F9" s="32">
        <f>'Ind T2'!F6</f>
        <v>0.34200000000000047</v>
      </c>
      <c r="H9" s="11">
        <f t="shared" si="0"/>
        <v>0.31599999999999973</v>
      </c>
      <c r="I9" s="31">
        <f t="shared" si="1"/>
        <v>-0.12199999999999855</v>
      </c>
      <c r="J9" s="11">
        <f t="shared" si="2"/>
        <v>-3.9000000000001367E-2</v>
      </c>
      <c r="K9" s="11">
        <f t="shared" si="3"/>
        <v>-3.3999999999998864E-2</v>
      </c>
      <c r="L9" s="31">
        <f t="shared" si="4"/>
        <v>-7.3000000000000231E-2</v>
      </c>
    </row>
    <row r="10" spans="1:12" ht="13" x14ac:dyDescent="0.3">
      <c r="A10" t="str">
        <f>'Ind T2'!A10</f>
        <v>Electricity and gas</v>
      </c>
      <c r="B10" s="32">
        <f>'Ind T2'!B10</f>
        <v>1.6829999999999992</v>
      </c>
      <c r="C10" s="32">
        <f>'Ind T2'!C10</f>
        <v>3.4239999999999973</v>
      </c>
      <c r="D10" s="32">
        <f>'Ind T2'!D10</f>
        <v>3.9160000000000039</v>
      </c>
      <c r="E10" s="32">
        <f>'Ind T2'!E10</f>
        <v>3.8449999999999971</v>
      </c>
      <c r="F10" s="32">
        <f>'Ind T2'!F10</f>
        <v>3.8640000000000003</v>
      </c>
      <c r="H10" s="11">
        <f t="shared" si="0"/>
        <v>1.7409999999999981</v>
      </c>
      <c r="I10" s="31">
        <f t="shared" si="1"/>
        <v>0.49200000000000665</v>
      </c>
      <c r="J10" s="11">
        <f t="shared" si="2"/>
        <v>-7.1000000000006835E-2</v>
      </c>
      <c r="K10" s="11">
        <f t="shared" si="3"/>
        <v>1.9000000000003237E-2</v>
      </c>
      <c r="L10" s="31">
        <f t="shared" si="4"/>
        <v>-5.2000000000003599E-2</v>
      </c>
    </row>
    <row r="11" spans="1:12" ht="13" x14ac:dyDescent="0.3">
      <c r="A11" t="str">
        <f>'Ind T2'!A11</f>
        <v>Water and sewerage</v>
      </c>
      <c r="B11" s="32">
        <f>'Ind T2'!B11</f>
        <v>4.1350000000000122</v>
      </c>
      <c r="C11" s="32">
        <f>'Ind T2'!C11</f>
        <v>5.4330000000000096</v>
      </c>
      <c r="D11" s="32">
        <f>'Ind T2'!D11</f>
        <v>5.0489999999999924</v>
      </c>
      <c r="E11" s="32">
        <f>'Ind T2'!E11</f>
        <v>5.3850000000000184</v>
      </c>
      <c r="F11" s="32">
        <f>'Ind T2'!F11</f>
        <v>5.9500000000000108</v>
      </c>
      <c r="H11" s="11">
        <f t="shared" ref="H11" si="5">C11-B11</f>
        <v>1.2979999999999974</v>
      </c>
      <c r="I11" s="31">
        <f t="shared" ref="I11" si="6">D11-C11</f>
        <v>-0.38400000000001722</v>
      </c>
      <c r="J11" s="11">
        <f t="shared" ref="J11" si="7">E11-D11</f>
        <v>0.33600000000002606</v>
      </c>
      <c r="K11" s="11">
        <f t="shared" ref="K11" si="8">F11-E11</f>
        <v>0.5649999999999924</v>
      </c>
      <c r="L11" s="31">
        <f t="shared" si="4"/>
        <v>0.90100000000001845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44.672000000000025</v>
      </c>
      <c r="C13" s="31">
        <f>'Ind T1'!C8</f>
        <v>51.958000000000013</v>
      </c>
      <c r="D13" s="31">
        <f>'Ind T1'!D8</f>
        <v>51.746000000000016</v>
      </c>
      <c r="E13" s="31">
        <f>'Ind T1'!E8</f>
        <v>49.309999999999931</v>
      </c>
      <c r="F13" s="31">
        <f>'Ind T1'!F8</f>
        <v>43.253000000000071</v>
      </c>
      <c r="H13" s="31">
        <f t="shared" si="0"/>
        <v>7.2859999999999872</v>
      </c>
      <c r="I13" s="31">
        <f t="shared" si="1"/>
        <v>-0.21199999999999619</v>
      </c>
      <c r="J13" s="31">
        <f t="shared" si="2"/>
        <v>-2.4360000000000852</v>
      </c>
      <c r="K13" s="31">
        <f t="shared" si="3"/>
        <v>-6.0569999999998601</v>
      </c>
      <c r="L13" s="31">
        <f t="shared" si="4"/>
        <v>-8.4929999999999453</v>
      </c>
    </row>
    <row r="14" spans="1:12" ht="13" x14ac:dyDescent="0.3">
      <c r="A14" t="str">
        <f>'Ind T2'!A7</f>
        <v>Food drink and tobacco</v>
      </c>
      <c r="B14" s="32">
        <f>'Ind T2'!B7</f>
        <v>4.3890000000000065</v>
      </c>
      <c r="C14" s="32">
        <f>'Ind T2'!C7</f>
        <v>6.004999999999999</v>
      </c>
      <c r="D14" s="32">
        <f>'Ind T2'!D7</f>
        <v>5.98200000000001</v>
      </c>
      <c r="E14" s="32">
        <f>'Ind T2'!E7</f>
        <v>6.5479999999999876</v>
      </c>
      <c r="F14" s="32">
        <f>'Ind T2'!F7</f>
        <v>7.2350000000000083</v>
      </c>
      <c r="H14" s="11">
        <f t="shared" si="0"/>
        <v>1.6159999999999926</v>
      </c>
      <c r="I14" s="31">
        <f t="shared" si="1"/>
        <v>-2.2999999999989029E-2</v>
      </c>
      <c r="J14" s="11">
        <f t="shared" si="2"/>
        <v>0.56599999999997763</v>
      </c>
      <c r="K14" s="11">
        <f t="shared" si="3"/>
        <v>0.68700000000002071</v>
      </c>
      <c r="L14" s="31">
        <f t="shared" si="4"/>
        <v>1.2529999999999983</v>
      </c>
    </row>
    <row r="15" spans="1:12" ht="13" x14ac:dyDescent="0.3">
      <c r="A15" t="str">
        <f>'Ind T2'!A8</f>
        <v>Engineering</v>
      </c>
      <c r="B15" s="32">
        <f>'Ind T2'!B8</f>
        <v>11.527000000000005</v>
      </c>
      <c r="C15" s="32">
        <f>'Ind T2'!C8</f>
        <v>15.178000000000001</v>
      </c>
      <c r="D15" s="32">
        <f>'Ind T2'!D8</f>
        <v>14.967999999999979</v>
      </c>
      <c r="E15" s="32">
        <f>'Ind T2'!E8</f>
        <v>13.939000000000014</v>
      </c>
      <c r="F15" s="32">
        <f>'Ind T2'!F8</f>
        <v>10.29700000000002</v>
      </c>
      <c r="H15" s="11">
        <f t="shared" si="0"/>
        <v>3.6509999999999962</v>
      </c>
      <c r="I15" s="31">
        <f t="shared" si="1"/>
        <v>-0.21000000000002217</v>
      </c>
      <c r="J15" s="11">
        <f t="shared" si="2"/>
        <v>-1.0289999999999644</v>
      </c>
      <c r="K15" s="11">
        <f t="shared" si="3"/>
        <v>-3.6419999999999941</v>
      </c>
      <c r="L15" s="31">
        <f t="shared" si="4"/>
        <v>-4.6709999999999585</v>
      </c>
    </row>
    <row r="16" spans="1:12" ht="13" x14ac:dyDescent="0.3">
      <c r="A16" t="str">
        <f>'Ind T2'!A9</f>
        <v>Rest of manufacturing</v>
      </c>
      <c r="B16" s="32">
        <f>'Ind T2'!B9</f>
        <v>28.756000000000011</v>
      </c>
      <c r="C16" s="32">
        <f>'Ind T2'!C9</f>
        <v>30.775000000000013</v>
      </c>
      <c r="D16" s="32">
        <f>'Ind T2'!D9</f>
        <v>30.796000000000028</v>
      </c>
      <c r="E16" s="32">
        <f>'Ind T2'!E9</f>
        <v>28.822999999999933</v>
      </c>
      <c r="F16" s="32">
        <f>'Ind T2'!F9</f>
        <v>25.721000000000046</v>
      </c>
      <c r="H16" s="11">
        <f t="shared" si="0"/>
        <v>2.0190000000000019</v>
      </c>
      <c r="I16" s="31">
        <f t="shared" si="1"/>
        <v>2.1000000000015007E-2</v>
      </c>
      <c r="J16" s="11">
        <f t="shared" si="2"/>
        <v>-1.9730000000000949</v>
      </c>
      <c r="K16" s="11">
        <f t="shared" si="3"/>
        <v>-3.1019999999998866</v>
      </c>
      <c r="L16" s="31">
        <f t="shared" si="4"/>
        <v>-5.0749999999999815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54.11400000000004</v>
      </c>
      <c r="C18" s="31">
        <f>'Ind T1'!C9</f>
        <v>60.054000000000045</v>
      </c>
      <c r="D18" s="31">
        <f>'Ind T1'!D9</f>
        <v>61.279999999999923</v>
      </c>
      <c r="E18" s="31">
        <f>'Ind T1'!E9</f>
        <v>64.054000000000158</v>
      </c>
      <c r="F18" s="31">
        <f>'Ind T1'!F9</f>
        <v>67.48399999999981</v>
      </c>
      <c r="H18" s="31">
        <f t="shared" si="0"/>
        <v>5.9400000000000048</v>
      </c>
      <c r="I18" s="31">
        <f t="shared" si="1"/>
        <v>1.2259999999998783</v>
      </c>
      <c r="J18" s="31">
        <f t="shared" si="2"/>
        <v>2.7740000000002354</v>
      </c>
      <c r="K18" s="31">
        <f t="shared" si="3"/>
        <v>3.4299999999996515</v>
      </c>
      <c r="L18" s="31">
        <f t="shared" si="4"/>
        <v>6.2039999999998869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232.62899999999991</v>
      </c>
      <c r="C20" s="31">
        <f>'Ind T1'!C10</f>
        <v>251.05100000000019</v>
      </c>
      <c r="D20" s="31">
        <f>'Ind T1'!D10</f>
        <v>244.76599999999968</v>
      </c>
      <c r="E20" s="31">
        <f>'Ind T1'!E10</f>
        <v>248.0140000000001</v>
      </c>
      <c r="F20" s="31">
        <f>'Ind T1'!F10</f>
        <v>259.84600000000023</v>
      </c>
      <c r="H20" s="31">
        <f t="shared" si="0"/>
        <v>18.422000000000281</v>
      </c>
      <c r="I20" s="31">
        <f t="shared" si="1"/>
        <v>-6.2850000000005082</v>
      </c>
      <c r="J20" s="31">
        <f t="shared" si="2"/>
        <v>3.2480000000004168</v>
      </c>
      <c r="K20" s="31">
        <f t="shared" si="3"/>
        <v>11.832000000000136</v>
      </c>
      <c r="L20" s="31">
        <f t="shared" si="4"/>
        <v>15.080000000000553</v>
      </c>
    </row>
    <row r="21" spans="1:12" ht="13" x14ac:dyDescent="0.3">
      <c r="A21" s="10" t="str">
        <f>'Ind T2'!A13</f>
        <v>Wholesale and retail trade</v>
      </c>
      <c r="B21" s="32">
        <f>'Ind T2'!B13</f>
        <v>124.94999999999983</v>
      </c>
      <c r="C21" s="32">
        <f>'Ind T2'!C13</f>
        <v>127.63900000000021</v>
      </c>
      <c r="D21" s="32">
        <f>'Ind T2'!D13</f>
        <v>130.75999999999979</v>
      </c>
      <c r="E21" s="32">
        <f>'Ind T2'!E13</f>
        <v>131.55700000000016</v>
      </c>
      <c r="F21" s="32">
        <f>'Ind T2'!F13</f>
        <v>133.18800000000022</v>
      </c>
      <c r="H21" s="11">
        <f t="shared" si="0"/>
        <v>2.6890000000003766</v>
      </c>
      <c r="I21" s="31">
        <f t="shared" si="1"/>
        <v>3.120999999999583</v>
      </c>
      <c r="J21" s="11">
        <f t="shared" si="2"/>
        <v>0.79700000000036653</v>
      </c>
      <c r="K21" s="11">
        <f t="shared" si="3"/>
        <v>1.6310000000000571</v>
      </c>
      <c r="L21" s="31">
        <f t="shared" si="4"/>
        <v>2.4280000000004236</v>
      </c>
    </row>
    <row r="22" spans="1:12" ht="13" x14ac:dyDescent="0.3">
      <c r="A22" s="10" t="str">
        <f>'Ind T2'!A14</f>
        <v>Transport and storage</v>
      </c>
      <c r="B22" s="32">
        <f>'Ind T2'!B14</f>
        <v>43.334000000000032</v>
      </c>
      <c r="C22" s="32">
        <f>'Ind T2'!C14</f>
        <v>50.569999999999844</v>
      </c>
      <c r="D22" s="32">
        <f>'Ind T2'!D14</f>
        <v>46.636999999999922</v>
      </c>
      <c r="E22" s="32">
        <f>'Ind T2'!E14</f>
        <v>45.512999999999828</v>
      </c>
      <c r="F22" s="32">
        <f>'Ind T2'!F14</f>
        <v>45.174999999999955</v>
      </c>
      <c r="H22" s="11">
        <f t="shared" si="0"/>
        <v>7.2359999999998124</v>
      </c>
      <c r="I22" s="31">
        <f t="shared" si="1"/>
        <v>-3.9329999999999217</v>
      </c>
      <c r="J22" s="11">
        <f t="shared" si="2"/>
        <v>-1.1240000000000947</v>
      </c>
      <c r="K22" s="11">
        <f t="shared" si="3"/>
        <v>-0.33799999999987307</v>
      </c>
      <c r="L22" s="31">
        <f t="shared" si="4"/>
        <v>-1.4619999999999678</v>
      </c>
    </row>
    <row r="23" spans="1:12" ht="13" x14ac:dyDescent="0.3">
      <c r="A23" s="10" t="str">
        <f>'Ind T2'!A15</f>
        <v>Accommodation and food</v>
      </c>
      <c r="B23" s="32">
        <f>'Ind T2'!B15</f>
        <v>64.345000000000027</v>
      </c>
      <c r="C23" s="32">
        <f>'Ind T2'!C15</f>
        <v>72.842000000000127</v>
      </c>
      <c r="D23" s="32">
        <f>'Ind T2'!D15</f>
        <v>67.368999999999986</v>
      </c>
      <c r="E23" s="32">
        <f>'Ind T2'!E15</f>
        <v>70.944000000000102</v>
      </c>
      <c r="F23" s="32">
        <f>'Ind T2'!F15</f>
        <v>81.483000000000033</v>
      </c>
      <c r="H23" s="11">
        <f t="shared" si="0"/>
        <v>8.4970000000000994</v>
      </c>
      <c r="I23" s="31">
        <f t="shared" si="1"/>
        <v>-5.4730000000001411</v>
      </c>
      <c r="J23" s="11">
        <f t="shared" si="2"/>
        <v>3.5750000000001165</v>
      </c>
      <c r="K23" s="11">
        <f t="shared" si="3"/>
        <v>10.53899999999993</v>
      </c>
      <c r="L23" s="31">
        <f t="shared" si="4"/>
        <v>14.114000000000047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265.36399999999998</v>
      </c>
      <c r="C25" s="31">
        <f>'Ind T1'!C11</f>
        <v>267.34400000000022</v>
      </c>
      <c r="D25" s="31">
        <f>'Ind T1'!D11</f>
        <v>255.80800000000008</v>
      </c>
      <c r="E25" s="31">
        <f>'Ind T1'!E11</f>
        <v>263.80400000000009</v>
      </c>
      <c r="F25" s="31">
        <f>'Ind T1'!F11</f>
        <v>278.50000000000017</v>
      </c>
      <c r="H25" s="31">
        <f t="shared" si="0"/>
        <v>1.9800000000002456</v>
      </c>
      <c r="I25" s="31">
        <f t="shared" si="1"/>
        <v>-11.536000000000143</v>
      </c>
      <c r="J25" s="31">
        <f t="shared" si="2"/>
        <v>7.9960000000000093</v>
      </c>
      <c r="K25" s="31">
        <f t="shared" si="3"/>
        <v>14.696000000000083</v>
      </c>
      <c r="L25" s="31">
        <f t="shared" si="4"/>
        <v>22.692000000000093</v>
      </c>
    </row>
    <row r="26" spans="1:12" ht="13" x14ac:dyDescent="0.3">
      <c r="A26" s="10" t="str">
        <f>'Ind T2'!A16</f>
        <v>Media</v>
      </c>
      <c r="B26" s="11">
        <f>'Ind T2'!B16</f>
        <v>9.4520000000000053</v>
      </c>
      <c r="C26" s="11">
        <f>'Ind T2'!C16</f>
        <v>6.4750000000000103</v>
      </c>
      <c r="D26" s="11">
        <f>'Ind T2'!D16</f>
        <v>7.2240000000000215</v>
      </c>
      <c r="E26" s="11">
        <f>'Ind T2'!E16</f>
        <v>6.9489999999999954</v>
      </c>
      <c r="F26" s="11">
        <f>'Ind T2'!F16</f>
        <v>6.7779999999999943</v>
      </c>
      <c r="H26" s="11">
        <f t="shared" si="0"/>
        <v>-2.976999999999995</v>
      </c>
      <c r="I26" s="31">
        <f t="shared" si="1"/>
        <v>0.74900000000001121</v>
      </c>
      <c r="J26" s="11">
        <f t="shared" si="2"/>
        <v>-0.27500000000002611</v>
      </c>
      <c r="K26" s="11">
        <f t="shared" si="3"/>
        <v>-0.17100000000000115</v>
      </c>
      <c r="L26" s="31">
        <f t="shared" si="4"/>
        <v>-0.44600000000002726</v>
      </c>
    </row>
    <row r="27" spans="1:12" ht="13" x14ac:dyDescent="0.3">
      <c r="A27" s="10" t="str">
        <f>'Ind T2'!A17</f>
        <v>Information technology</v>
      </c>
      <c r="B27" s="11">
        <f>'Ind T2'!B17</f>
        <v>26.976999999999926</v>
      </c>
      <c r="C27" s="11">
        <f>'Ind T2'!C17</f>
        <v>24.239000000000019</v>
      </c>
      <c r="D27" s="11">
        <f>'Ind T2'!D17</f>
        <v>24.620999999999945</v>
      </c>
      <c r="E27" s="11">
        <f>'Ind T2'!E17</f>
        <v>26.382999999999964</v>
      </c>
      <c r="F27" s="11">
        <f>'Ind T2'!F17</f>
        <v>28.47000000000013</v>
      </c>
      <c r="H27" s="11">
        <f t="shared" si="0"/>
        <v>-2.7379999999999072</v>
      </c>
      <c r="I27" s="31">
        <f t="shared" si="1"/>
        <v>0.38199999999992684</v>
      </c>
      <c r="J27" s="11">
        <f t="shared" si="2"/>
        <v>1.7620000000000182</v>
      </c>
      <c r="K27" s="11">
        <f t="shared" si="3"/>
        <v>2.0870000000001667</v>
      </c>
      <c r="L27" s="31">
        <f t="shared" si="4"/>
        <v>3.8490000000001849</v>
      </c>
    </row>
    <row r="28" spans="1:12" ht="13" x14ac:dyDescent="0.3">
      <c r="A28" s="10" t="str">
        <f>'Ind T2'!A18</f>
        <v>Finance and insurance</v>
      </c>
      <c r="B28" s="11">
        <f>'Ind T2'!B18</f>
        <v>28.780000000000008</v>
      </c>
      <c r="C28" s="11">
        <f>'Ind T2'!C18</f>
        <v>26.90700000000006</v>
      </c>
      <c r="D28" s="11">
        <f>'Ind T2'!D18</f>
        <v>27.124000000000088</v>
      </c>
      <c r="E28" s="11">
        <f>'Ind T2'!E18</f>
        <v>26.397000000000002</v>
      </c>
      <c r="F28" s="11">
        <f>'Ind T2'!F18</f>
        <v>24.349000000000004</v>
      </c>
      <c r="H28" s="11">
        <f t="shared" si="0"/>
        <v>-1.8729999999999478</v>
      </c>
      <c r="I28" s="31">
        <f t="shared" si="1"/>
        <v>0.21700000000002717</v>
      </c>
      <c r="J28" s="11">
        <f t="shared" si="2"/>
        <v>-0.72700000000008558</v>
      </c>
      <c r="K28" s="11">
        <f t="shared" si="3"/>
        <v>-2.0479999999999983</v>
      </c>
      <c r="L28" s="31">
        <f t="shared" si="4"/>
        <v>-2.7750000000000838</v>
      </c>
    </row>
    <row r="29" spans="1:12" ht="13" x14ac:dyDescent="0.3">
      <c r="A29" s="10" t="str">
        <f>'Ind T2'!A19</f>
        <v>Real estate</v>
      </c>
      <c r="B29" s="11">
        <f>'Ind T2'!B19</f>
        <v>15.91800000000001</v>
      </c>
      <c r="C29" s="11">
        <f>'Ind T2'!C19</f>
        <v>13.696</v>
      </c>
      <c r="D29" s="11">
        <f>'Ind T2'!D19</f>
        <v>16.011999999999983</v>
      </c>
      <c r="E29" s="11">
        <f>'Ind T2'!E19</f>
        <v>15.998000000000014</v>
      </c>
      <c r="F29" s="11">
        <f>'Ind T2'!F19</f>
        <v>17.561999999999983</v>
      </c>
      <c r="H29" s="11">
        <f t="shared" ref="H29:H31" si="9">C29-B29</f>
        <v>-2.2220000000000102</v>
      </c>
      <c r="I29" s="31">
        <f t="shared" ref="I29:I31" si="10">D29-C29</f>
        <v>2.315999999999983</v>
      </c>
      <c r="J29" s="11">
        <f t="shared" ref="J29:J31" si="11">E29-D29</f>
        <v>-1.3999999999969148E-2</v>
      </c>
      <c r="K29" s="11">
        <f t="shared" ref="K29:K31" si="12">F29-E29</f>
        <v>1.5639999999999699</v>
      </c>
      <c r="L29" s="31">
        <f t="shared" si="4"/>
        <v>1.5500000000000007</v>
      </c>
    </row>
    <row r="30" spans="1:12" ht="13" x14ac:dyDescent="0.3">
      <c r="A30" s="10" t="str">
        <f>'Ind T2'!A20</f>
        <v>Professional services</v>
      </c>
      <c r="B30" s="11">
        <f>'Ind T2'!B20</f>
        <v>61.511999999999965</v>
      </c>
      <c r="C30" s="11">
        <f>'Ind T2'!C20</f>
        <v>70.123999999999981</v>
      </c>
      <c r="D30" s="11">
        <f>'Ind T2'!D20</f>
        <v>64.254000000000019</v>
      </c>
      <c r="E30" s="11">
        <f>'Ind T2'!E20</f>
        <v>67.820000000000036</v>
      </c>
      <c r="F30" s="11">
        <f>'Ind T2'!F20</f>
        <v>72.967000000000098</v>
      </c>
      <c r="H30" s="11">
        <f t="shared" si="9"/>
        <v>8.6120000000000161</v>
      </c>
      <c r="I30" s="31">
        <f t="shared" si="10"/>
        <v>-5.8699999999999619</v>
      </c>
      <c r="J30" s="11">
        <f t="shared" si="11"/>
        <v>3.5660000000000167</v>
      </c>
      <c r="K30" s="11">
        <f t="shared" si="12"/>
        <v>5.1470000000000624</v>
      </c>
      <c r="L30" s="31">
        <f t="shared" si="4"/>
        <v>8.7130000000000791</v>
      </c>
    </row>
    <row r="31" spans="1:12" ht="13" x14ac:dyDescent="0.3">
      <c r="A31" s="10" t="str">
        <f>'Ind T2'!A21</f>
        <v>Support services</v>
      </c>
      <c r="B31" s="11">
        <f>'Ind T2'!B21</f>
        <v>62.630999999999929</v>
      </c>
      <c r="C31" s="11">
        <f>'Ind T2'!C21</f>
        <v>70.592000000000112</v>
      </c>
      <c r="D31" s="11">
        <f>'Ind T2'!D21</f>
        <v>62.427999999999976</v>
      </c>
      <c r="E31" s="11">
        <f>'Ind T2'!E21</f>
        <v>65.627000000000081</v>
      </c>
      <c r="F31" s="11">
        <f>'Ind T2'!F21</f>
        <v>71.665000000000035</v>
      </c>
      <c r="H31" s="11">
        <f t="shared" si="9"/>
        <v>7.9610000000001833</v>
      </c>
      <c r="I31" s="31">
        <f t="shared" si="10"/>
        <v>-8.1640000000001365</v>
      </c>
      <c r="J31" s="11">
        <f t="shared" si="11"/>
        <v>3.1990000000001046</v>
      </c>
      <c r="K31" s="11">
        <f t="shared" si="12"/>
        <v>6.0379999999999541</v>
      </c>
      <c r="L31" s="31">
        <f t="shared" si="4"/>
        <v>9.2370000000000587</v>
      </c>
    </row>
    <row r="32" spans="1:12" ht="13" x14ac:dyDescent="0.3">
      <c r="A32" s="10" t="str">
        <f>'Ind T2'!A25</f>
        <v>Arts and entertainment</v>
      </c>
      <c r="B32" s="11">
        <f>'Ind T2'!B25</f>
        <v>29.802000000000081</v>
      </c>
      <c r="C32" s="11">
        <f>'Ind T2'!C25</f>
        <v>25.946999999999967</v>
      </c>
      <c r="D32" s="11">
        <f>'Ind T2'!D25</f>
        <v>25.744000000000032</v>
      </c>
      <c r="E32" s="11">
        <f>'Ind T2'!E25</f>
        <v>27.413999999999938</v>
      </c>
      <c r="F32" s="11">
        <f>'Ind T2'!F25</f>
        <v>29.766999999999939</v>
      </c>
      <c r="H32" s="11">
        <f t="shared" ref="H32" si="13">C32-B32</f>
        <v>-3.8550000000001141</v>
      </c>
      <c r="I32" s="31">
        <f t="shared" ref="I32:I33" si="14">D32-C32</f>
        <v>-0.20299999999993545</v>
      </c>
      <c r="J32" s="11">
        <f t="shared" ref="J32:J33" si="15">E32-D32</f>
        <v>1.6699999999999058</v>
      </c>
      <c r="K32" s="11">
        <f t="shared" ref="K32:K33" si="16">F32-E32</f>
        <v>2.3530000000000015</v>
      </c>
      <c r="L32" s="31">
        <f t="shared" si="4"/>
        <v>4.0229999999999073</v>
      </c>
    </row>
    <row r="33" spans="1:12" ht="13" x14ac:dyDescent="0.3">
      <c r="A33" s="10" t="str">
        <f>'Ind T2'!A26</f>
        <v>Other services</v>
      </c>
      <c r="B33" s="11">
        <f>'Ind T2'!B26</f>
        <v>30.292000000000012</v>
      </c>
      <c r="C33" s="11">
        <f>'Ind T2'!C26</f>
        <v>29.364000000000072</v>
      </c>
      <c r="D33" s="11">
        <f>'Ind T2'!D26</f>
        <v>28.401000000000007</v>
      </c>
      <c r="E33" s="11">
        <f>'Ind T2'!E26</f>
        <v>27.216000000000044</v>
      </c>
      <c r="F33" s="11">
        <f>'Ind T2'!F26</f>
        <v>26.942000000000004</v>
      </c>
      <c r="H33" s="11">
        <f>C33-B33</f>
        <v>-0.92799999999994043</v>
      </c>
      <c r="I33" s="31">
        <f t="shared" si="14"/>
        <v>-0.96300000000006492</v>
      </c>
      <c r="J33" s="11">
        <f t="shared" si="15"/>
        <v>-1.1849999999999632</v>
      </c>
      <c r="K33" s="11">
        <f t="shared" si="16"/>
        <v>-0.27400000000003999</v>
      </c>
      <c r="L33" s="31">
        <f t="shared" si="4"/>
        <v>-1.4590000000000032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224.44399999999987</v>
      </c>
      <c r="C35" s="31">
        <f>'Ind T1'!C12</f>
        <v>232.04399999999987</v>
      </c>
      <c r="D35" s="31">
        <f>'Ind T1'!D12</f>
        <v>230.22200000000041</v>
      </c>
      <c r="E35" s="31">
        <f>'Ind T1'!E12</f>
        <v>235.29899999999998</v>
      </c>
      <c r="F35" s="31">
        <f>'Ind T1'!F12</f>
        <v>238.05899999999997</v>
      </c>
      <c r="H35" s="31">
        <f t="shared" si="0"/>
        <v>7.5999999999999943</v>
      </c>
      <c r="I35" s="31">
        <f t="shared" si="1"/>
        <v>-1.8219999999994627</v>
      </c>
      <c r="J35" s="31">
        <f t="shared" si="2"/>
        <v>5.0769999999995719</v>
      </c>
      <c r="K35" s="31">
        <f t="shared" si="3"/>
        <v>2.7599999999999909</v>
      </c>
      <c r="L35" s="31">
        <f t="shared" si="4"/>
        <v>7.8369999999995628</v>
      </c>
    </row>
    <row r="36" spans="1:12" ht="13" x14ac:dyDescent="0.3">
      <c r="A36" s="10" t="str">
        <f>'Ind T2'!A22</f>
        <v>Public admin. and defence</v>
      </c>
      <c r="B36" s="32">
        <f>'Ind T2'!B22</f>
        <v>33.664999999999992</v>
      </c>
      <c r="C36" s="32">
        <f>'Ind T2'!C22</f>
        <v>35.198000000000036</v>
      </c>
      <c r="D36" s="32">
        <f>'Ind T2'!D22</f>
        <v>35.802999999999976</v>
      </c>
      <c r="E36" s="32">
        <f>'Ind T2'!E22</f>
        <v>36.966999999999985</v>
      </c>
      <c r="F36" s="32">
        <f>'Ind T2'!F22</f>
        <v>36.400000000000048</v>
      </c>
      <c r="H36" s="11">
        <f t="shared" si="0"/>
        <v>1.5330000000000439</v>
      </c>
      <c r="I36" s="31">
        <f t="shared" si="1"/>
        <v>0.60499999999994003</v>
      </c>
      <c r="J36" s="11">
        <f t="shared" si="2"/>
        <v>1.1640000000000086</v>
      </c>
      <c r="K36" s="11">
        <f t="shared" si="3"/>
        <v>-0.56699999999993622</v>
      </c>
      <c r="L36" s="31">
        <f t="shared" si="4"/>
        <v>0.59700000000007236</v>
      </c>
    </row>
    <row r="37" spans="1:12" ht="13" x14ac:dyDescent="0.3">
      <c r="A37" s="10" t="str">
        <f>'Ind T2'!A23</f>
        <v>Education</v>
      </c>
      <c r="B37" s="32">
        <f>'Ind T2'!B23</f>
        <v>78.15699999999984</v>
      </c>
      <c r="C37" s="32">
        <f>'Ind T2'!C23</f>
        <v>79.137999999999707</v>
      </c>
      <c r="D37" s="32">
        <f>'Ind T2'!D23</f>
        <v>77.34100000000015</v>
      </c>
      <c r="E37" s="32">
        <f>'Ind T2'!E23</f>
        <v>77.160999999999888</v>
      </c>
      <c r="F37" s="32">
        <f>'Ind T2'!F23</f>
        <v>78.876999999999938</v>
      </c>
      <c r="H37" s="11">
        <f t="shared" si="0"/>
        <v>0.98099999999986665</v>
      </c>
      <c r="I37" s="31">
        <f t="shared" si="1"/>
        <v>-1.7969999999995565</v>
      </c>
      <c r="J37" s="11">
        <f t="shared" si="2"/>
        <v>-0.18000000000026262</v>
      </c>
      <c r="K37" s="11">
        <f t="shared" si="3"/>
        <v>1.7160000000000508</v>
      </c>
      <c r="L37" s="31">
        <f t="shared" si="4"/>
        <v>1.5359999999997882</v>
      </c>
    </row>
    <row r="38" spans="1:12" ht="13" x14ac:dyDescent="0.3">
      <c r="A38" s="10" t="str">
        <f>'Ind T2'!A24</f>
        <v>Health and social work</v>
      </c>
      <c r="B38" s="32">
        <f>'Ind T2'!B24</f>
        <v>112.62200000000004</v>
      </c>
      <c r="C38" s="32">
        <f>'Ind T2'!C24</f>
        <v>117.70800000000013</v>
      </c>
      <c r="D38" s="32">
        <f>'Ind T2'!D24</f>
        <v>117.07800000000029</v>
      </c>
      <c r="E38" s="32">
        <f>'Ind T2'!E24</f>
        <v>121.17100000000009</v>
      </c>
      <c r="F38" s="32">
        <f>'Ind T2'!F24</f>
        <v>122.782</v>
      </c>
      <c r="H38" s="11">
        <f t="shared" si="0"/>
        <v>5.0860000000000838</v>
      </c>
      <c r="I38" s="31">
        <f t="shared" si="1"/>
        <v>-0.62999999999983913</v>
      </c>
      <c r="J38" s="11">
        <f t="shared" si="2"/>
        <v>4.0929999999998046</v>
      </c>
      <c r="K38" s="11">
        <f t="shared" si="3"/>
        <v>1.6109999999999047</v>
      </c>
      <c r="L38" s="31">
        <f t="shared" si="4"/>
        <v>5.7039999999997093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836.63299999999981</v>
      </c>
      <c r="C40" s="33">
        <f>'Ind T1'!C14</f>
        <v>882.79800000000046</v>
      </c>
      <c r="D40" s="33">
        <f>'Ind T1'!D14</f>
        <v>861.89100000000019</v>
      </c>
      <c r="E40" s="33">
        <f>'Ind T1'!E14</f>
        <v>879.06400000000031</v>
      </c>
      <c r="F40" s="33">
        <f>'Ind T1'!F14</f>
        <v>906.50900000000024</v>
      </c>
      <c r="G40" s="24"/>
      <c r="H40" s="34">
        <f t="shared" si="0"/>
        <v>46.165000000000646</v>
      </c>
      <c r="I40" s="34">
        <f>D40-C40</f>
        <v>-20.907000000000266</v>
      </c>
      <c r="J40" s="34">
        <f>E40-D40</f>
        <v>17.173000000000116</v>
      </c>
      <c r="K40" s="34">
        <f>F40-E40</f>
        <v>27.444999999999936</v>
      </c>
      <c r="L40" s="205">
        <f t="shared" si="4"/>
        <v>44.618000000000052</v>
      </c>
    </row>
    <row r="44" spans="1:12" ht="15.5" x14ac:dyDescent="0.35">
      <c r="A44" s="19" t="str">
        <f>CONCATENATE(A1," (Continued)")</f>
        <v>Industry Table 4  Employment by Industry Group in Sector (SIC 2007), 2015-2035, Brighton and Hove East Sussex West Sussex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7.1949772870575801</v>
      </c>
      <c r="C50" s="44">
        <f t="shared" ref="B50:E54" si="17">IF(AND(D$5-C$5 &lt;&gt; 0,C7&lt;&gt;0,D7&lt;&gt;0),(EXP(LN(D7/C7)/(D$5-C$5))-1)*100,0)</f>
        <v>-11.195753673760244</v>
      </c>
      <c r="D50" s="44">
        <f t="shared" si="17"/>
        <v>0.5625649179269443</v>
      </c>
      <c r="E50" s="44">
        <f t="shared" si="17"/>
        <v>0.41408901363226835</v>
      </c>
      <c r="F50" s="44">
        <f>IF(AND(F$5-D$5 &lt;&gt; 0,D7&lt;&gt;0,F7&lt;&gt;0),(EXP(LN(F7/D7)/(F$5-D$5))-1)*100,0)</f>
        <v>0.4635566082110909</v>
      </c>
      <c r="H50" s="44">
        <f>(B7/B$40)*100</f>
        <v>1.8419067858905895</v>
      </c>
      <c r="I50" s="44">
        <f>(C7/C$40)*100</f>
        <v>2.3048307766895726</v>
      </c>
      <c r="J50" s="44">
        <f>(D7/D$40)*100</f>
        <v>2.0964367884106019</v>
      </c>
      <c r="K50" s="44">
        <f>(E7/E$40)*100</f>
        <v>2.113953022760573</v>
      </c>
      <c r="L50" s="44">
        <f>(F7/F$40)*100</f>
        <v>2.1364376967024024</v>
      </c>
    </row>
    <row r="51" spans="1:12" ht="13" x14ac:dyDescent="0.3">
      <c r="A51" t="str">
        <f>A8</f>
        <v>Agriculture</v>
      </c>
      <c r="B51" s="40">
        <f t="shared" si="17"/>
        <v>3.9768814092012938</v>
      </c>
      <c r="C51" s="44">
        <f t="shared" si="17"/>
        <v>-20.670136035789135</v>
      </c>
      <c r="D51" s="40">
        <f t="shared" si="17"/>
        <v>0.65428903807704941</v>
      </c>
      <c r="E51" s="40">
        <f t="shared" si="17"/>
        <v>0.2576580816727958</v>
      </c>
      <c r="F51" s="44">
        <f t="shared" ref="F51:F83" si="18">IF(AND(F$5-D$5 &lt;&gt; 0,D8&lt;&gt;0,F8&lt;&gt;0),(EXP(LN(F8/D8)/(F$5-D$5))-1)*100,0)</f>
        <v>0.3896944361863719</v>
      </c>
      <c r="H51" s="40">
        <f t="shared" ref="H51:L54" si="19">(B8/B$7)*100</f>
        <v>60.81116158338736</v>
      </c>
      <c r="I51" s="40">
        <f t="shared" si="19"/>
        <v>53.831031601710343</v>
      </c>
      <c r="J51" s="40">
        <f t="shared" si="19"/>
        <v>48.087885328463209</v>
      </c>
      <c r="K51" s="40">
        <f t="shared" si="19"/>
        <v>48.307592961308671</v>
      </c>
      <c r="L51" s="40">
        <f t="shared" si="19"/>
        <v>47.560282955542831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24.851999802150271</v>
      </c>
      <c r="C52" s="44">
        <f t="shared" si="17"/>
        <v>-22.718808193668295</v>
      </c>
      <c r="D52" s="40">
        <f t="shared" si="17"/>
        <v>-1.9544358799539641</v>
      </c>
      <c r="E52" s="40">
        <f t="shared" si="17"/>
        <v>-0.94330674638355427</v>
      </c>
      <c r="F52" s="44">
        <f t="shared" si="18"/>
        <v>-1.2815031368089147</v>
      </c>
      <c r="H52" s="40">
        <f t="shared" si="19"/>
        <v>1.4341336794289381</v>
      </c>
      <c r="I52" s="40">
        <f t="shared" si="19"/>
        <v>2.6392097115053752</v>
      </c>
      <c r="J52" s="40">
        <f t="shared" si="19"/>
        <v>2.2967513420775925</v>
      </c>
      <c r="K52" s="40">
        <f t="shared" si="19"/>
        <v>2.0233546790076904</v>
      </c>
      <c r="L52" s="40">
        <f t="shared" si="19"/>
        <v>1.7658904321784514</v>
      </c>
    </row>
    <row r="53" spans="1:12" ht="13" x14ac:dyDescent="0.3">
      <c r="A53" t="str">
        <f>A10</f>
        <v>Electricity and gas</v>
      </c>
      <c r="B53" s="40">
        <f t="shared" si="17"/>
        <v>19.42971887112337</v>
      </c>
      <c r="C53" s="44">
        <f t="shared" si="17"/>
        <v>14.369158878504873</v>
      </c>
      <c r="D53" s="40">
        <f t="shared" si="17"/>
        <v>-0.36527368088681289</v>
      </c>
      <c r="E53" s="40">
        <f t="shared" si="17"/>
        <v>4.9305284988365727E-2</v>
      </c>
      <c r="F53" s="44">
        <f t="shared" si="18"/>
        <v>-8.9079023180727024E-2</v>
      </c>
      <c r="H53" s="40">
        <f t="shared" si="19"/>
        <v>10.921479558728084</v>
      </c>
      <c r="I53" s="40">
        <f t="shared" si="19"/>
        <v>16.828033616749366</v>
      </c>
      <c r="J53" s="40">
        <f t="shared" si="19"/>
        <v>21.672477724279148</v>
      </c>
      <c r="K53" s="40">
        <f t="shared" si="19"/>
        <v>20.690954097831327</v>
      </c>
      <c r="L53" s="40">
        <f t="shared" si="19"/>
        <v>19.95146383022669</v>
      </c>
    </row>
    <row r="54" spans="1:12" ht="13" x14ac:dyDescent="0.3">
      <c r="A54" t="str">
        <f>A11</f>
        <v>Water and sewerage</v>
      </c>
      <c r="B54" s="40">
        <f t="shared" si="17"/>
        <v>7.0634041120686053</v>
      </c>
      <c r="C54" s="44">
        <f t="shared" si="17"/>
        <v>-7.0679182771952291</v>
      </c>
      <c r="D54" s="40">
        <f t="shared" si="17"/>
        <v>1.2968796109409819</v>
      </c>
      <c r="E54" s="40">
        <f t="shared" si="17"/>
        <v>1.0027331011955409</v>
      </c>
      <c r="F54" s="44">
        <f t="shared" si="18"/>
        <v>1.1006869101462868</v>
      </c>
      <c r="H54" s="40">
        <f t="shared" si="19"/>
        <v>26.833225178455606</v>
      </c>
      <c r="I54" s="40">
        <f t="shared" si="19"/>
        <v>26.701725070034911</v>
      </c>
      <c r="J54" s="40">
        <f t="shared" si="19"/>
        <v>27.942885605180063</v>
      </c>
      <c r="K54" s="40">
        <f t="shared" si="19"/>
        <v>28.978098261852313</v>
      </c>
      <c r="L54" s="40">
        <f t="shared" si="19"/>
        <v>30.72236278205202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3.8494634977087161</v>
      </c>
      <c r="C56" s="44">
        <f t="shared" si="20"/>
        <v>-0.40802186381306838</v>
      </c>
      <c r="D56" s="44">
        <f t="shared" si="20"/>
        <v>-0.95976921626832468</v>
      </c>
      <c r="E56" s="44">
        <f t="shared" si="20"/>
        <v>-1.3020520465711338</v>
      </c>
      <c r="F56" s="44">
        <f t="shared" si="18"/>
        <v>-1.1880894086250926</v>
      </c>
      <c r="H56" s="44">
        <f>(B13/B$40)*100</f>
        <v>5.3394977248088509</v>
      </c>
      <c r="I56" s="44">
        <f>(C13/C$40)*100</f>
        <v>5.8856046343557633</v>
      </c>
      <c r="J56" s="44">
        <f>(D13/D$40)*100</f>
        <v>6.0037754193975816</v>
      </c>
      <c r="K56" s="44">
        <f>(E13/E$40)*100</f>
        <v>5.6093754265900913</v>
      </c>
      <c r="L56" s="44">
        <f>(F13/F$40)*100</f>
        <v>4.7713811997454041</v>
      </c>
    </row>
    <row r="57" spans="1:12" ht="13" x14ac:dyDescent="0.3">
      <c r="A57" t="str">
        <f>A14</f>
        <v>Food drink and tobacco</v>
      </c>
      <c r="B57" s="40">
        <f t="shared" si="20"/>
        <v>8.1525734377488668</v>
      </c>
      <c r="C57" s="44">
        <f t="shared" si="20"/>
        <v>-0.3830141548707533</v>
      </c>
      <c r="D57" s="40">
        <f t="shared" si="20"/>
        <v>1.8245389694005354</v>
      </c>
      <c r="E57" s="40">
        <f t="shared" si="20"/>
        <v>1.0027006957401552</v>
      </c>
      <c r="F57" s="44">
        <f t="shared" si="18"/>
        <v>1.2759071132035116</v>
      </c>
      <c r="H57" s="40">
        <f t="shared" ref="H57:L59" si="21">(B14/B$13)*100</f>
        <v>9.8249462750716408</v>
      </c>
      <c r="I57" s="40">
        <f t="shared" si="21"/>
        <v>11.557411755648788</v>
      </c>
      <c r="J57" s="40">
        <f t="shared" si="21"/>
        <v>11.560313840683353</v>
      </c>
      <c r="K57" s="40">
        <f t="shared" si="21"/>
        <v>13.279253701074825</v>
      </c>
      <c r="L57" s="40">
        <f t="shared" si="21"/>
        <v>16.727163433750253</v>
      </c>
    </row>
    <row r="58" spans="1:12" ht="13" x14ac:dyDescent="0.3">
      <c r="A58" t="str">
        <f>A15</f>
        <v>Engineering</v>
      </c>
      <c r="B58" s="40">
        <f t="shared" si="20"/>
        <v>7.1209865739463973</v>
      </c>
      <c r="C58" s="44">
        <f t="shared" si="20"/>
        <v>-1.383581499538955</v>
      </c>
      <c r="D58" s="40">
        <f t="shared" si="20"/>
        <v>-1.414380753624811</v>
      </c>
      <c r="E58" s="40">
        <f t="shared" si="20"/>
        <v>-2.982984719697257</v>
      </c>
      <c r="F58" s="44">
        <f t="shared" si="18"/>
        <v>-2.4629096574134812</v>
      </c>
      <c r="H58" s="40">
        <f t="shared" si="21"/>
        <v>25.803635386819479</v>
      </c>
      <c r="I58" s="40">
        <f t="shared" si="21"/>
        <v>29.212055891296814</v>
      </c>
      <c r="J58" s="40">
        <f t="shared" si="21"/>
        <v>28.925907316507505</v>
      </c>
      <c r="K58" s="40">
        <f t="shared" si="21"/>
        <v>28.268099776921584</v>
      </c>
      <c r="L58" s="40">
        <f t="shared" si="21"/>
        <v>23.806441171710642</v>
      </c>
    </row>
    <row r="59" spans="1:12" ht="13" x14ac:dyDescent="0.3">
      <c r="A59" t="str">
        <f>A16</f>
        <v>Rest of manufacturing</v>
      </c>
      <c r="B59" s="40">
        <f t="shared" si="20"/>
        <v>1.7108764477773208</v>
      </c>
      <c r="C59" s="44">
        <f t="shared" si="20"/>
        <v>6.8237205524002142E-2</v>
      </c>
      <c r="D59" s="40">
        <f t="shared" si="20"/>
        <v>-1.3154933837571381</v>
      </c>
      <c r="E59" s="40">
        <f t="shared" si="20"/>
        <v>-1.1322008205173484</v>
      </c>
      <c r="F59" s="44">
        <f t="shared" si="18"/>
        <v>-1.1933361370836892</v>
      </c>
      <c r="H59" s="40">
        <f t="shared" si="21"/>
        <v>64.371418338108867</v>
      </c>
      <c r="I59" s="40">
        <f t="shared" si="21"/>
        <v>59.2305323530544</v>
      </c>
      <c r="J59" s="40">
        <f t="shared" si="21"/>
        <v>59.513778842809138</v>
      </c>
      <c r="K59" s="40">
        <f t="shared" si="21"/>
        <v>58.45264652200359</v>
      </c>
      <c r="L59" s="40">
        <f t="shared" si="21"/>
        <v>59.46639539453912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2.637975132309478</v>
      </c>
      <c r="C61" s="44">
        <f>IF(AND(D$5-C$5 &lt;&gt; 0,C18&lt;&gt;0,D18&lt;&gt;0),(EXP(LN(D18/C18)/(D$5-C$5))-1)*100,0)</f>
        <v>2.0414959869448746</v>
      </c>
      <c r="D61" s="44">
        <f>IF(AND(E$5-D$5 &lt;&gt; 0,D18&lt;&gt;0,E18&lt;&gt;0),(EXP(LN(E18/D18)/(E$5-D$5))-1)*100,0)</f>
        <v>0.88939082820926885</v>
      </c>
      <c r="E61" s="44">
        <f>IF(AND(F$5-E$5 &lt;&gt; 0,E18&lt;&gt;0,F18&lt;&gt;0),(EXP(LN(F18/E18)/(F$5-E$5))-1)*100,0)</f>
        <v>0.52300346453952873</v>
      </c>
      <c r="F61" s="44">
        <f t="shared" si="18"/>
        <v>0.64498450629277837</v>
      </c>
      <c r="H61" s="44">
        <f>(B18/B$40)*100</f>
        <v>6.4680690338535598</v>
      </c>
      <c r="I61" s="44">
        <f>(C18/C$40)*100</f>
        <v>6.8026887238077132</v>
      </c>
      <c r="J61" s="44">
        <f>(D18/D$40)*100</f>
        <v>7.109947777619201</v>
      </c>
      <c r="K61" s="44">
        <f>(E18/E$40)*100</f>
        <v>7.2866139439221875</v>
      </c>
      <c r="L61" s="44">
        <f>(F18/F$40)*100</f>
        <v>7.444382791566305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1.9235461777298068</v>
      </c>
      <c r="C63" s="44">
        <f t="shared" si="22"/>
        <v>-2.5034753894628947</v>
      </c>
      <c r="D63" s="44">
        <f t="shared" si="22"/>
        <v>0.26399874621028108</v>
      </c>
      <c r="E63" s="44">
        <f t="shared" si="22"/>
        <v>0.46712716968135837</v>
      </c>
      <c r="F63" s="44">
        <f t="shared" si="18"/>
        <v>0.39937201129804922</v>
      </c>
      <c r="H63" s="44">
        <f>(B20/B$40)*100</f>
        <v>27.805381810184386</v>
      </c>
      <c r="I63" s="44">
        <f>(C20/C$40)*100</f>
        <v>28.438102487771843</v>
      </c>
      <c r="J63" s="44">
        <f>(D20/D$40)*100</f>
        <v>28.398718631474239</v>
      </c>
      <c r="K63" s="44">
        <f>(E20/E$40)*100</f>
        <v>28.213417908138656</v>
      </c>
      <c r="L63" s="44">
        <f>(F20/F$40)*100</f>
        <v>28.664469961136639</v>
      </c>
    </row>
    <row r="64" spans="1:12" ht="13" x14ac:dyDescent="0.3">
      <c r="A64" t="str">
        <f>A21</f>
        <v>Wholesale and retail trade</v>
      </c>
      <c r="B64" s="40">
        <f t="shared" si="22"/>
        <v>0.53372701392540023</v>
      </c>
      <c r="C64" s="44">
        <f t="shared" si="22"/>
        <v>2.4451774144262917</v>
      </c>
      <c r="D64" s="40">
        <f t="shared" si="22"/>
        <v>0.12160659935858131</v>
      </c>
      <c r="E64" s="40">
        <f t="shared" si="22"/>
        <v>0.12329040201115582</v>
      </c>
      <c r="F64" s="44">
        <f t="shared" si="18"/>
        <v>0.1227291313139256</v>
      </c>
      <c r="H64" s="40">
        <f t="shared" ref="H64:L66" si="23">(B21/B$20)*100</f>
        <v>53.712133912796723</v>
      </c>
      <c r="I64" s="40">
        <f t="shared" si="23"/>
        <v>50.841860817124854</v>
      </c>
      <c r="J64" s="40">
        <f t="shared" si="23"/>
        <v>53.422452464803108</v>
      </c>
      <c r="K64" s="40">
        <f t="shared" si="23"/>
        <v>53.044182989669984</v>
      </c>
      <c r="L64" s="40">
        <f t="shared" si="23"/>
        <v>51.256513473365025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3.9360107148434853</v>
      </c>
      <c r="C65" s="44">
        <f t="shared" si="22"/>
        <v>-7.777338342890916</v>
      </c>
      <c r="D65" s="40">
        <f t="shared" si="22"/>
        <v>-0.48673594412083077</v>
      </c>
      <c r="E65" s="40">
        <f t="shared" si="22"/>
        <v>-7.4513854186852857E-2</v>
      </c>
      <c r="F65" s="44">
        <f t="shared" si="18"/>
        <v>-0.2121106003587836</v>
      </c>
      <c r="H65" s="40">
        <f t="shared" si="23"/>
        <v>18.62794406544328</v>
      </c>
      <c r="I65" s="40">
        <f t="shared" si="23"/>
        <v>20.143317493258266</v>
      </c>
      <c r="J65" s="40">
        <f t="shared" si="23"/>
        <v>19.05370843989769</v>
      </c>
      <c r="K65" s="40">
        <f t="shared" si="23"/>
        <v>18.350980186602293</v>
      </c>
      <c r="L65" s="40">
        <f t="shared" si="23"/>
        <v>17.385297445409943</v>
      </c>
    </row>
    <row r="66" spans="1:12" ht="13" x14ac:dyDescent="0.3">
      <c r="A66" t="str">
        <f>A23</f>
        <v>Accommodation and food</v>
      </c>
      <c r="B66" s="40">
        <f t="shared" si="22"/>
        <v>3.1494137708469871</v>
      </c>
      <c r="C66" s="44">
        <f t="shared" si="22"/>
        <v>-7.5135224183851772</v>
      </c>
      <c r="D66" s="40">
        <f t="shared" si="22"/>
        <v>1.0394827109360794</v>
      </c>
      <c r="E66" s="40">
        <f t="shared" si="22"/>
        <v>1.3946718174923101</v>
      </c>
      <c r="F66" s="44">
        <f t="shared" si="18"/>
        <v>1.2761369300765324</v>
      </c>
      <c r="H66" s="40">
        <f t="shared" si="23"/>
        <v>27.659922021759993</v>
      </c>
      <c r="I66" s="40">
        <f t="shared" si="23"/>
        <v>29.01482168961688</v>
      </c>
      <c r="J66" s="40">
        <f t="shared" si="23"/>
        <v>27.523839095299213</v>
      </c>
      <c r="K66" s="40">
        <f t="shared" si="23"/>
        <v>28.604836823727727</v>
      </c>
      <c r="L66" s="40">
        <f t="shared" si="23"/>
        <v>31.358189081225017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0.18601655315357846</v>
      </c>
      <c r="C68" s="44">
        <f t="shared" si="24"/>
        <v>-4.3150397989108136</v>
      </c>
      <c r="D68" s="44">
        <f t="shared" si="24"/>
        <v>0.61748341874023893</v>
      </c>
      <c r="E68" s="44">
        <f t="shared" si="24"/>
        <v>0.54358867278518908</v>
      </c>
      <c r="F68" s="44">
        <f t="shared" si="18"/>
        <v>0.56821422288657608</v>
      </c>
      <c r="H68" s="44">
        <f>(B25/B$40)*100</f>
        <v>31.71808905457949</v>
      </c>
      <c r="I68" s="44">
        <f>(C25/C$40)*100</f>
        <v>30.283711562554522</v>
      </c>
      <c r="J68" s="44">
        <f>(D25/D$40)*100</f>
        <v>29.679855109288766</v>
      </c>
      <c r="K68" s="44">
        <f>(E25/E$40)*100</f>
        <v>30.009646624136582</v>
      </c>
      <c r="L68" s="44">
        <f>(F25/F$40)*100</f>
        <v>30.722254274364637</v>
      </c>
    </row>
    <row r="69" spans="1:12" ht="13" x14ac:dyDescent="0.3">
      <c r="A69" t="str">
        <f>A26</f>
        <v>Media</v>
      </c>
      <c r="B69" s="40">
        <f t="shared" si="24"/>
        <v>-9.0235439739480015</v>
      </c>
      <c r="C69" s="44">
        <f t="shared" si="24"/>
        <v>11.567567567567716</v>
      </c>
      <c r="D69" s="40">
        <f t="shared" si="24"/>
        <v>-0.77321621986620181</v>
      </c>
      <c r="E69" s="40">
        <f t="shared" si="24"/>
        <v>-0.24884677327102755</v>
      </c>
      <c r="F69" s="44">
        <f t="shared" si="18"/>
        <v>-0.42394376336671868</v>
      </c>
      <c r="H69" s="40">
        <f t="shared" ref="H69:L71" si="25">(B26/B$25)*100</f>
        <v>3.561899880918288</v>
      </c>
      <c r="I69" s="40">
        <f t="shared" si="25"/>
        <v>2.4219731881022222</v>
      </c>
      <c r="J69" s="40">
        <f t="shared" si="25"/>
        <v>2.8239929947460669</v>
      </c>
      <c r="K69" s="40">
        <f t="shared" si="25"/>
        <v>2.6341526284665862</v>
      </c>
      <c r="L69" s="40">
        <f t="shared" si="25"/>
        <v>2.4337522441651669</v>
      </c>
    </row>
    <row r="70" spans="1:12" ht="13" x14ac:dyDescent="0.3">
      <c r="A70" t="str">
        <f>A27</f>
        <v>Information technology</v>
      </c>
      <c r="B70" s="40">
        <f t="shared" si="24"/>
        <v>-2.6400680463527726</v>
      </c>
      <c r="C70" s="44">
        <f t="shared" si="24"/>
        <v>1.5759726061303159</v>
      </c>
      <c r="D70" s="40">
        <f t="shared" si="24"/>
        <v>1.3920018870932971</v>
      </c>
      <c r="E70" s="40">
        <f t="shared" si="24"/>
        <v>0.76421571516012143</v>
      </c>
      <c r="F70" s="44">
        <f t="shared" si="18"/>
        <v>0.97304468553869317</v>
      </c>
      <c r="H70" s="40">
        <f t="shared" si="25"/>
        <v>10.166036086281457</v>
      </c>
      <c r="I70" s="40">
        <f t="shared" si="25"/>
        <v>9.0665958465497631</v>
      </c>
      <c r="J70" s="40">
        <f t="shared" si="25"/>
        <v>9.6247967225418822</v>
      </c>
      <c r="K70" s="40">
        <f t="shared" si="25"/>
        <v>10.000985580203468</v>
      </c>
      <c r="L70" s="40">
        <f t="shared" si="25"/>
        <v>10.22262118491925</v>
      </c>
    </row>
    <row r="71" spans="1:12" ht="13" x14ac:dyDescent="0.3">
      <c r="A71" t="str">
        <f>A28</f>
        <v>Finance and insurance</v>
      </c>
      <c r="B71" s="40">
        <f t="shared" si="24"/>
        <v>-1.6682830662952952</v>
      </c>
      <c r="C71" s="44">
        <f t="shared" si="24"/>
        <v>0.80648158471783304</v>
      </c>
      <c r="D71" s="40">
        <f t="shared" si="24"/>
        <v>-0.54189795683208253</v>
      </c>
      <c r="E71" s="40">
        <f t="shared" si="24"/>
        <v>-0.80434356970268128</v>
      </c>
      <c r="F71" s="44">
        <f t="shared" si="18"/>
        <v>-0.71693873688355447</v>
      </c>
      <c r="H71" s="40">
        <f t="shared" si="25"/>
        <v>10.84548017063355</v>
      </c>
      <c r="I71" s="40">
        <f t="shared" si="25"/>
        <v>10.064561015021859</v>
      </c>
      <c r="J71" s="40">
        <f t="shared" si="25"/>
        <v>10.603264948711564</v>
      </c>
      <c r="K71" s="40">
        <f t="shared" si="25"/>
        <v>10.006292550529936</v>
      </c>
      <c r="L71" s="40">
        <f t="shared" si="25"/>
        <v>8.7429084380610362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-3.6889069553069254</v>
      </c>
      <c r="C72" s="44">
        <f t="shared" si="27"/>
        <v>16.910046728971828</v>
      </c>
      <c r="D72" s="40">
        <f t="shared" si="27"/>
        <v>-1.7493003869528678E-2</v>
      </c>
      <c r="E72" s="40">
        <f t="shared" si="27"/>
        <v>0.93710117878202936</v>
      </c>
      <c r="F72" s="44">
        <f t="shared" si="18"/>
        <v>0.61789471408679741</v>
      </c>
      <c r="H72" s="40">
        <f t="shared" ref="H72:L72" si="28">(B29/B$25)*100</f>
        <v>5.9985529310682724</v>
      </c>
      <c r="I72" s="40">
        <f t="shared" si="28"/>
        <v>5.1229876114668702</v>
      </c>
      <c r="J72" s="40">
        <f t="shared" si="28"/>
        <v>6.2593820365273878</v>
      </c>
      <c r="K72" s="40">
        <f t="shared" si="28"/>
        <v>6.0643508059013547</v>
      </c>
      <c r="L72" s="40">
        <f t="shared" si="28"/>
        <v>6.305924596050259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3.3300663587813473</v>
      </c>
      <c r="C73" s="44">
        <f t="shared" si="29"/>
        <v>-8.3708858593348427</v>
      </c>
      <c r="D73" s="40">
        <f t="shared" si="29"/>
        <v>1.0861190709156254</v>
      </c>
      <c r="E73" s="40">
        <f t="shared" si="29"/>
        <v>0.73418348217748619</v>
      </c>
      <c r="F73" s="44">
        <f t="shared" si="18"/>
        <v>0.85135899193482523</v>
      </c>
      <c r="H73" s="40">
        <f t="shared" ref="H73:L73" si="30">(B30/B$25)*100</f>
        <v>23.180235450174088</v>
      </c>
      <c r="I73" s="40">
        <f t="shared" si="30"/>
        <v>26.229876114668709</v>
      </c>
      <c r="J73" s="40">
        <f t="shared" si="30"/>
        <v>25.118057292969727</v>
      </c>
      <c r="K73" s="40">
        <f t="shared" si="30"/>
        <v>25.708480538581679</v>
      </c>
      <c r="L73" s="40">
        <f t="shared" si="30"/>
        <v>26.200000000000017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3.0366037277503199</v>
      </c>
      <c r="C74" s="44">
        <f t="shared" si="31"/>
        <v>-11.565049864007426</v>
      </c>
      <c r="D74" s="40">
        <f t="shared" si="31"/>
        <v>1.0044774230141273</v>
      </c>
      <c r="E74" s="40">
        <f t="shared" si="31"/>
        <v>0.88403760155824074</v>
      </c>
      <c r="F74" s="44">
        <f t="shared" si="18"/>
        <v>0.92416824303349632</v>
      </c>
      <c r="H74" s="40">
        <f>(B31/B$25)*100</f>
        <v>23.601920381061461</v>
      </c>
      <c r="I74" s="40">
        <f t="shared" ref="I74:L74" si="32">(C31/C$25)*100</f>
        <v>26.404931474055921</v>
      </c>
      <c r="J74" s="40">
        <f t="shared" si="32"/>
        <v>24.404240680510366</v>
      </c>
      <c r="K74" s="40">
        <f t="shared" si="32"/>
        <v>24.877181543873501</v>
      </c>
      <c r="L74" s="40">
        <f t="shared" si="32"/>
        <v>25.732495511669658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-3.4037125149766201</v>
      </c>
      <c r="C75" s="44">
        <f t="shared" si="33"/>
        <v>-0.78236404979356022</v>
      </c>
      <c r="D75" s="40">
        <f t="shared" si="33"/>
        <v>1.2649788495897152</v>
      </c>
      <c r="E75" s="40">
        <f t="shared" si="33"/>
        <v>0.82686545960206637</v>
      </c>
      <c r="F75" s="44">
        <f t="shared" si="18"/>
        <v>0.97269224402007914</v>
      </c>
      <c r="H75" s="40">
        <f t="shared" ref="H75:L75" si="34">(B32/B$25)*100</f>
        <v>11.230611537360035</v>
      </c>
      <c r="I75" s="40">
        <f t="shared" si="34"/>
        <v>9.7054730983302218</v>
      </c>
      <c r="J75" s="40">
        <f t="shared" si="34"/>
        <v>10.063797848386299</v>
      </c>
      <c r="K75" s="40">
        <f t="shared" si="34"/>
        <v>10.391806037815927</v>
      </c>
      <c r="L75" s="40">
        <f t="shared" si="34"/>
        <v>10.688330341113078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-0.7748379586753007</v>
      </c>
      <c r="C76" s="44">
        <f t="shared" si="35"/>
        <v>-3.2795259501432472</v>
      </c>
      <c r="D76" s="40">
        <f t="shared" si="35"/>
        <v>-0.84876389023473831</v>
      </c>
      <c r="E76" s="40">
        <f t="shared" si="35"/>
        <v>-0.10113510771370127</v>
      </c>
      <c r="F76" s="44">
        <f t="shared" si="18"/>
        <v>-0.35096898258268894</v>
      </c>
      <c r="H76" s="40">
        <f t="shared" ref="H76:L76" si="36">(B33/B$25)*100</f>
        <v>11.415263562502833</v>
      </c>
      <c r="I76" s="40">
        <f t="shared" si="36"/>
        <v>10.983601651804435</v>
      </c>
      <c r="J76" s="40">
        <f t="shared" si="36"/>
        <v>11.102467475606705</v>
      </c>
      <c r="K76" s="40">
        <f t="shared" si="36"/>
        <v>10.316750314627541</v>
      </c>
      <c r="L76" s="40">
        <f t="shared" si="36"/>
        <v>9.6739676840215392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0.8359944795680585</v>
      </c>
      <c r="C78" s="44">
        <f t="shared" ref="C78:C83" si="38">IF(AND(D$5-C$5 &lt;&gt; 0,C35&lt;&gt;0,D35&lt;&gt;0),(EXP(LN(D35/C35)/(D$5-C$5))-1)*100,0)</f>
        <v>-0.78519591112007348</v>
      </c>
      <c r="D78" s="44">
        <f t="shared" si="37"/>
        <v>0.43721269875351965</v>
      </c>
      <c r="E78" s="44">
        <f t="shared" si="37"/>
        <v>0.11668298447315983</v>
      </c>
      <c r="F78" s="44">
        <f t="shared" si="18"/>
        <v>0.22341240320769007</v>
      </c>
      <c r="H78" s="44">
        <f>(B35/B$40)*100</f>
        <v>26.827055590683123</v>
      </c>
      <c r="I78" s="44">
        <f>(C35/C$40)*100</f>
        <v>26.285061814820576</v>
      </c>
      <c r="J78" s="44">
        <f>(D35/D$40)*100</f>
        <v>26.71126627380961</v>
      </c>
      <c r="K78" s="44">
        <f>(E35/E$40)*100</f>
        <v>26.766993074451907</v>
      </c>
      <c r="L78" s="44">
        <f>(F35/F$40)*100</f>
        <v>26.261074076484615</v>
      </c>
    </row>
    <row r="79" spans="1:12" ht="13" x14ac:dyDescent="0.3">
      <c r="A79" t="str">
        <f>A36</f>
        <v>Public admin. and defence</v>
      </c>
      <c r="B79" s="40">
        <f t="shared" si="37"/>
        <v>1.1194833582309327</v>
      </c>
      <c r="C79" s="44">
        <f t="shared" si="38"/>
        <v>1.7188476617987947</v>
      </c>
      <c r="D79" s="40">
        <f t="shared" si="37"/>
        <v>0.6419302772365354</v>
      </c>
      <c r="E79" s="40">
        <f t="shared" si="37"/>
        <v>-0.15444908582084027</v>
      </c>
      <c r="F79" s="44">
        <f t="shared" si="18"/>
        <v>0.11030803370331022</v>
      </c>
      <c r="H79" s="40">
        <f>(B36/B$35)*100</f>
        <v>14.999287127301248</v>
      </c>
      <c r="I79" s="40">
        <f t="shared" ref="I79:L81" si="39">(C36/C$35)*100</f>
        <v>15.168674906483275</v>
      </c>
      <c r="J79" s="40">
        <f t="shared" si="39"/>
        <v>15.551511150107251</v>
      </c>
      <c r="K79" s="40">
        <f t="shared" si="39"/>
        <v>15.710649004033161</v>
      </c>
      <c r="L79" s="40">
        <f t="shared" si="39"/>
        <v>15.290327187798006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0.31232521638269173</v>
      </c>
      <c r="C80" s="44">
        <f t="shared" si="38"/>
        <v>-2.2707169754094925</v>
      </c>
      <c r="D80" s="40">
        <f t="shared" si="40"/>
        <v>-4.6590502831089786E-2</v>
      </c>
      <c r="E80" s="40">
        <f t="shared" si="40"/>
        <v>0.2201973699085702</v>
      </c>
      <c r="F80" s="44">
        <f t="shared" si="18"/>
        <v>0.13118905165820927</v>
      </c>
      <c r="H80" s="40">
        <f>(B37/B$35)*100</f>
        <v>34.822494698009251</v>
      </c>
      <c r="I80" s="40">
        <f t="shared" si="39"/>
        <v>34.104738756442636</v>
      </c>
      <c r="J80" s="40">
        <f t="shared" si="39"/>
        <v>33.594096133297427</v>
      </c>
      <c r="K80" s="40">
        <f t="shared" si="39"/>
        <v>32.79274455055053</v>
      </c>
      <c r="L80" s="40">
        <f t="shared" si="39"/>
        <v>33.133382900877493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1.1103668885508622</v>
      </c>
      <c r="C81" s="44">
        <f t="shared" si="38"/>
        <v>-0.53522275461297397</v>
      </c>
      <c r="D81" s="40">
        <f t="shared" si="40"/>
        <v>0.68961480186158219</v>
      </c>
      <c r="E81" s="40">
        <f t="shared" si="40"/>
        <v>0.13216380034908326</v>
      </c>
      <c r="F81" s="44">
        <f t="shared" si="18"/>
        <v>0.31763703955935974</v>
      </c>
      <c r="H81" s="40">
        <f>(B38/B$35)*100</f>
        <v>50.178218174689505</v>
      </c>
      <c r="I81" s="40">
        <f t="shared" si="39"/>
        <v>50.726586337074089</v>
      </c>
      <c r="J81" s="40">
        <f t="shared" si="39"/>
        <v>50.854392716595321</v>
      </c>
      <c r="K81" s="40">
        <f t="shared" si="39"/>
        <v>51.496606445416305</v>
      </c>
      <c r="L81" s="40">
        <f t="shared" si="39"/>
        <v>51.576289911324515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1.3518283101180417</v>
      </c>
      <c r="C83" s="206">
        <f t="shared" si="38"/>
        <v>-2.3682654469086128</v>
      </c>
      <c r="D83" s="43">
        <f>IF(AND(E$5-D$5 &lt;&gt; 0,D40&lt;&gt;0,E40&lt;&gt;0),(EXP(LN(E40/D40)/(E$5-D$5))-1)*100,0)</f>
        <v>0.39535733316045096</v>
      </c>
      <c r="E83" s="43">
        <f>IF(AND(F$5-E$5 &lt;&gt; 0,E40&lt;&gt;0,F40&lt;&gt;0),(EXP(LN(F40/E40)/(F$5-E$5))-1)*100,0)</f>
        <v>0.30790559242128701</v>
      </c>
      <c r="F83" s="206">
        <f t="shared" si="18"/>
        <v>0.33704770528932837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3.2348416201623431</v>
      </c>
      <c r="C89" s="44">
        <f>IF(AND(F$5-D$5 &lt;&gt; 0,D7&lt;&gt;0,F7&lt;&gt;0),(EXP(LN(F7/D7)/(F$5-D$5))-1)*100,0)</f>
        <v>0.4635566082110909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-1.4998772144406258</v>
      </c>
      <c r="C90" s="44">
        <f t="shared" ref="C90:C122" si="43">IF(AND(F$5-D$5 &lt;&gt; 0,D8&lt;&gt;0,F8&lt;&gt;0),(EXP(LN(F8/D8)/(F$5-D$5))-1)*100,0)</f>
        <v>0.3896944361863719</v>
      </c>
    </row>
    <row r="91" spans="1:12" ht="13" x14ac:dyDescent="0.3">
      <c r="A91" s="30" t="str">
        <f t="shared" si="41"/>
        <v>Mining and quarrying</v>
      </c>
      <c r="B91" s="44">
        <f t="shared" si="42"/>
        <v>13.430844280750232</v>
      </c>
      <c r="C91" s="44">
        <f t="shared" si="43"/>
        <v>-1.2815031368089147</v>
      </c>
    </row>
    <row r="92" spans="1:12" ht="13" x14ac:dyDescent="0.3">
      <c r="A92" s="30" t="str">
        <f t="shared" si="41"/>
        <v>Electricity and gas</v>
      </c>
      <c r="B92" s="44">
        <f t="shared" si="42"/>
        <v>18.400003010924504</v>
      </c>
      <c r="C92" s="44">
        <f t="shared" si="43"/>
        <v>-8.9079023180727024E-2</v>
      </c>
    </row>
    <row r="93" spans="1:12" ht="13" x14ac:dyDescent="0.3">
      <c r="A93" s="30" t="str">
        <f t="shared" si="41"/>
        <v>Water and sewerage</v>
      </c>
      <c r="B93" s="44">
        <f t="shared" si="42"/>
        <v>4.0748925933311808</v>
      </c>
      <c r="C93" s="44">
        <f t="shared" si="43"/>
        <v>1.1006869101462868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2.983649350086659</v>
      </c>
      <c r="C95" s="44">
        <f t="shared" si="43"/>
        <v>-1.1880894086250926</v>
      </c>
    </row>
    <row r="96" spans="1:12" ht="13" x14ac:dyDescent="0.3">
      <c r="A96" s="30" t="str">
        <f t="shared" si="41"/>
        <v>Food drink and tobacco</v>
      </c>
      <c r="B96" s="44">
        <f t="shared" si="42"/>
        <v>6.3888625225169804</v>
      </c>
      <c r="C96" s="44">
        <f t="shared" si="43"/>
        <v>1.2759071132035116</v>
      </c>
    </row>
    <row r="97" spans="1:3" ht="13" x14ac:dyDescent="0.3">
      <c r="A97" s="30" t="str">
        <f t="shared" si="41"/>
        <v>Engineering</v>
      </c>
      <c r="B97" s="44">
        <f t="shared" si="42"/>
        <v>5.363332001961596</v>
      </c>
      <c r="C97" s="44">
        <f t="shared" si="43"/>
        <v>-2.4629096574134812</v>
      </c>
    </row>
    <row r="98" spans="1:3" ht="13" x14ac:dyDescent="0.3">
      <c r="A98" s="30" t="str">
        <f t="shared" si="41"/>
        <v>Rest of manufacturing</v>
      </c>
      <c r="B98" s="44">
        <f t="shared" si="42"/>
        <v>1.3802054977444023</v>
      </c>
      <c r="C98" s="44">
        <f t="shared" si="43"/>
        <v>-1.1933361370836892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2.5184010179087002</v>
      </c>
      <c r="C100" s="44">
        <f t="shared" si="43"/>
        <v>0.64498450629277837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1.0223454484350025</v>
      </c>
      <c r="C102" s="44">
        <f t="shared" si="43"/>
        <v>0.39937201129804922</v>
      </c>
    </row>
    <row r="103" spans="1:3" ht="13" x14ac:dyDescent="0.3">
      <c r="A103" s="30" t="str">
        <f t="shared" si="41"/>
        <v>Wholesale and retail trade</v>
      </c>
      <c r="B103" s="44">
        <f t="shared" si="42"/>
        <v>0.91314242938267398</v>
      </c>
      <c r="C103" s="44">
        <f t="shared" si="43"/>
        <v>0.1227291313139256</v>
      </c>
    </row>
    <row r="104" spans="1:3" ht="13" x14ac:dyDescent="0.3">
      <c r="A104" s="30" t="str">
        <f t="shared" si="41"/>
        <v>Transport and storage</v>
      </c>
      <c r="B104" s="44">
        <f t="shared" si="42"/>
        <v>1.479978232623691</v>
      </c>
      <c r="C104" s="44">
        <f t="shared" si="43"/>
        <v>-0.2121106003587836</v>
      </c>
    </row>
    <row r="105" spans="1:3" ht="13" x14ac:dyDescent="0.3">
      <c r="A105" s="30" t="str">
        <f t="shared" si="41"/>
        <v>Accommodation and food</v>
      </c>
      <c r="B105" s="44">
        <f t="shared" si="42"/>
        <v>0.92274610267049084</v>
      </c>
      <c r="C105" s="44">
        <f t="shared" si="43"/>
        <v>1.2761369300765324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-0.73082251536997767</v>
      </c>
      <c r="C107" s="44">
        <f t="shared" si="43"/>
        <v>0.56821422288657608</v>
      </c>
    </row>
    <row r="108" spans="1:3" ht="13" x14ac:dyDescent="0.3">
      <c r="A108" s="30" t="str">
        <f t="shared" si="41"/>
        <v>Media</v>
      </c>
      <c r="B108" s="44">
        <f t="shared" si="42"/>
        <v>-5.2343807496560419</v>
      </c>
      <c r="C108" s="44">
        <f t="shared" si="43"/>
        <v>-0.42394376336671868</v>
      </c>
    </row>
    <row r="109" spans="1:3" ht="13" x14ac:dyDescent="0.3">
      <c r="A109" s="30" t="str">
        <f t="shared" si="41"/>
        <v>Information technology</v>
      </c>
      <c r="B109" s="44">
        <f t="shared" si="42"/>
        <v>-1.8110971644204832</v>
      </c>
      <c r="C109" s="44">
        <f t="shared" si="43"/>
        <v>0.97304468553869317</v>
      </c>
    </row>
    <row r="110" spans="1:3" ht="13" x14ac:dyDescent="0.3">
      <c r="A110" s="30" t="str">
        <f t="shared" si="41"/>
        <v>Finance and insurance</v>
      </c>
      <c r="B110" s="44">
        <f t="shared" si="42"/>
        <v>-1.1782388890778761</v>
      </c>
      <c r="C110" s="44">
        <f t="shared" si="43"/>
        <v>-0.71693873688355447</v>
      </c>
    </row>
    <row r="111" spans="1:3" ht="13" x14ac:dyDescent="0.3">
      <c r="A111" s="30" t="str">
        <f t="shared" si="41"/>
        <v>Real estate</v>
      </c>
      <c r="B111" s="44">
        <f t="shared" si="42"/>
        <v>0.11782729681326654</v>
      </c>
      <c r="C111" s="44">
        <f t="shared" si="43"/>
        <v>0.61789471408679741</v>
      </c>
    </row>
    <row r="112" spans="1:3" ht="13" x14ac:dyDescent="0.3">
      <c r="A112" s="30" t="str">
        <f t="shared" si="41"/>
        <v>Professional services</v>
      </c>
      <c r="B112" s="44">
        <f t="shared" si="42"/>
        <v>0.87604906322471532</v>
      </c>
      <c r="C112" s="44">
        <f t="shared" si="43"/>
        <v>0.85135899193482523</v>
      </c>
    </row>
    <row r="113" spans="1:3" ht="13" x14ac:dyDescent="0.3">
      <c r="A113" s="30" t="str">
        <f t="shared" si="41"/>
        <v>Support services</v>
      </c>
      <c r="B113" s="44">
        <f t="shared" si="42"/>
        <v>-6.4908335792279725E-2</v>
      </c>
      <c r="C113" s="44">
        <f t="shared" si="43"/>
        <v>0.92416824303349632</v>
      </c>
    </row>
    <row r="114" spans="1:3" ht="13" x14ac:dyDescent="0.3">
      <c r="A114" s="30" t="str">
        <f t="shared" si="41"/>
        <v>Arts and entertainment</v>
      </c>
      <c r="B114" s="44">
        <f t="shared" si="42"/>
        <v>-2.8850427613423713</v>
      </c>
      <c r="C114" s="44">
        <f t="shared" si="43"/>
        <v>0.97269224402007914</v>
      </c>
    </row>
    <row r="115" spans="1:3" ht="13" x14ac:dyDescent="0.3">
      <c r="A115" s="30" t="str">
        <f t="shared" si="41"/>
        <v>Other services</v>
      </c>
      <c r="B115" s="44">
        <f t="shared" si="42"/>
        <v>-1.2809115028567075</v>
      </c>
      <c r="C115" s="44">
        <f t="shared" si="43"/>
        <v>-0.35096898258268894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0.50965088293848382</v>
      </c>
      <c r="C117" s="44">
        <f t="shared" si="43"/>
        <v>0.22341240320769007</v>
      </c>
    </row>
    <row r="118" spans="1:3" ht="13" x14ac:dyDescent="0.3">
      <c r="A118" s="30" t="str">
        <f t="shared" si="41"/>
        <v>Public admin. and defence</v>
      </c>
      <c r="B118" s="44">
        <f t="shared" si="42"/>
        <v>1.239073017131509</v>
      </c>
      <c r="C118" s="44">
        <f t="shared" si="43"/>
        <v>0.11030803370331022</v>
      </c>
    </row>
    <row r="119" spans="1:3" ht="13" x14ac:dyDescent="0.3">
      <c r="A119" s="30" t="str">
        <f t="shared" si="41"/>
        <v>Education</v>
      </c>
      <c r="B119" s="44">
        <f t="shared" si="42"/>
        <v>-0.20968801044081165</v>
      </c>
      <c r="C119" s="44">
        <f t="shared" si="43"/>
        <v>0.13118905165820927</v>
      </c>
    </row>
    <row r="120" spans="1:3" ht="13" x14ac:dyDescent="0.3">
      <c r="A120" s="30" t="str">
        <f t="shared" si="41"/>
        <v>Health and social work</v>
      </c>
      <c r="B120" s="44">
        <f t="shared" si="42"/>
        <v>0.77908521432237254</v>
      </c>
      <c r="C120" s="44">
        <f t="shared" si="43"/>
        <v>0.31763703955935974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0.59663902141597891</v>
      </c>
      <c r="C122" s="206">
        <f t="shared" si="43"/>
        <v>0.33704770528932837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topLeftCell="A448" zoomScale="85" zoomScaleNormal="85" workbookViewId="0"/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Brighton and Hove East Sussex West Sussex</v>
      </c>
    </row>
    <row r="2" spans="1:17" ht="13" x14ac:dyDescent="0.3">
      <c r="A2" s="1" t="s">
        <v>514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287.96120979132235</v>
      </c>
      <c r="C9" s="299" t="str">
        <f>CONCATENATE("(",ROUND((B9/$H11)*100,1),")")</f>
        <v>(33.4)</v>
      </c>
      <c r="D9" s="249">
        <f>SUM(D30,D51,D72,D93,D114,D135,D156,D177,D198,D219,D240,D261,D282,D303,D324,D345,D366,D387,D408,D429,D450,D471)</f>
        <v>77.197974112890734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64.291164657616392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429.45034856182946</v>
      </c>
      <c r="I9" s="299" t="str">
        <f>CONCATENATE("(",ROUND((H9/$H11)*100,1),")")</f>
        <v>(49.8)</v>
      </c>
      <c r="K9" s="249">
        <f>B14-B9</f>
        <v>3.7158687643496364</v>
      </c>
      <c r="L9" s="249">
        <f>D14-D9</f>
        <v>2.5373575390859031</v>
      </c>
      <c r="M9" s="249">
        <f>F14-F9</f>
        <v>2.1513316199638837</v>
      </c>
      <c r="N9" s="249">
        <f>SUM(K9:M9)</f>
        <v>8.4045579233994232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199.01769619905852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184.67706010412203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48.745895134989752</v>
      </c>
      <c r="G10" s="299" t="str">
        <f>CONCATENATE("(",ROUND((F10/$H11)*100,1),")")</f>
        <v>(5.7)</v>
      </c>
      <c r="H10" s="249">
        <f t="shared" ref="H10" si="3">SUM(H31,H52,H73,H94,H115,H136,H157,H178,H199,H220,H241,H262,H283,H304,H325,H346,H367,H388,H409,H430,H451,H472)</f>
        <v>432.44065143817033</v>
      </c>
      <c r="I10" s="299" t="str">
        <f>CONCATENATE("(",ROUND((H10/$H11)*100,1),")")</f>
        <v>(50.2)</v>
      </c>
      <c r="K10" s="249">
        <f t="shared" ref="K10:K11" si="4">B15-B10</f>
        <v>7.0882652898231129</v>
      </c>
      <c r="L10" s="249">
        <f t="shared" ref="L10:L11" si="5">D15-D10</f>
        <v>0.30406327774593933</v>
      </c>
      <c r="M10" s="249">
        <f t="shared" ref="M10:M11" si="6">F15-F10</f>
        <v>1.3761135090318177</v>
      </c>
      <c r="N10" s="249">
        <f t="shared" ref="N10:N11" si="7">SUM(K10:M10)</f>
        <v>8.7684420766008699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486.97890599038089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261.87503421701274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113.03705979260616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861.89099999999974</v>
      </c>
      <c r="I11" s="299" t="str">
        <f>CONCATENATE("(",ROUND((H11/$H11)*100,1),")")</f>
        <v>(100)</v>
      </c>
      <c r="K11" s="249">
        <f t="shared" si="4"/>
        <v>10.804134054172721</v>
      </c>
      <c r="L11" s="249">
        <f t="shared" si="5"/>
        <v>2.8414208168318851</v>
      </c>
      <c r="M11" s="249">
        <f t="shared" si="6"/>
        <v>3.5274451289957085</v>
      </c>
      <c r="N11" s="249">
        <f t="shared" si="7"/>
        <v>17.173000000000314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291.67707855567198</v>
      </c>
      <c r="C14" s="299" t="str">
        <f>CONCATENATE("(",ROUND((B14/$H16)*100,1),")")</f>
        <v>(33.2)</v>
      </c>
      <c r="D14" s="249">
        <f t="shared" ref="D14" si="11">SUM(D35,D56,D77,D98,D119,D140,D161,D182,D203,D224,D245,D266,D287,D308,D329,D350,D371,D392,D413,D434,D455,D476)</f>
        <v>79.735331651976637</v>
      </c>
      <c r="E14" s="299" t="str">
        <f>CONCATENATE("(",ROUND((D14/$H16)*100,1),")")</f>
        <v>(9.1)</v>
      </c>
      <c r="F14" s="249">
        <f t="shared" ref="F14" si="12">SUM(F35,F56,F77,F98,F119,F140,F161,F182,F203,F224,F245,F266,F287,F308,F329,F350,F371,F392,F413,F434,F455,F476)</f>
        <v>66.442496277580275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437.85490648522887</v>
      </c>
      <c r="I14" s="299" t="str">
        <f>CONCATENATE("(",ROUND((H14/$H16)*100,1),")")</f>
        <v>(49.8)</v>
      </c>
      <c r="K14" s="249">
        <f>B19-B14</f>
        <v>3.4073961693266028</v>
      </c>
      <c r="L14" s="249">
        <f>D19-D14</f>
        <v>5.6117472579022092</v>
      </c>
      <c r="M14" s="249">
        <f>F19-F14</f>
        <v>3.6869670459239927</v>
      </c>
      <c r="N14" s="249">
        <f>SUM(K14:M14)</f>
        <v>12.706110473152805</v>
      </c>
    </row>
    <row r="15" spans="1:17" x14ac:dyDescent="0.25">
      <c r="A15" s="282" t="s">
        <v>365</v>
      </c>
      <c r="B15" s="249">
        <f t="shared" si="0"/>
        <v>206.10596148888163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184.98112338186797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50.12200864402157</v>
      </c>
      <c r="G15" s="299" t="str">
        <f>CONCATENATE("(",ROUND((F15/$H16)*100,1),")")</f>
        <v>(5.7)</v>
      </c>
      <c r="H15" s="249">
        <f t="shared" ref="H15" si="16">SUM(H36,H57,H78,H99,H120,H141,H162,H183,H204,H225,H246,H267,H288,H309,H330,H351,H372,H393,H414,H435,H456,H477)</f>
        <v>441.2090935147711</v>
      </c>
      <c r="I15" s="299" t="str">
        <f>CONCATENATE("(",ROUND((H15/$H16)*100,1),")")</f>
        <v>(50.2)</v>
      </c>
      <c r="K15" s="249">
        <f t="shared" ref="K15:K16" si="17">B20-B15</f>
        <v>12.042315714377878</v>
      </c>
      <c r="L15" s="249">
        <f t="shared" ref="L15:L16" si="18">D20-D15</f>
        <v>-0.2791710866038386</v>
      </c>
      <c r="M15" s="249">
        <f t="shared" ref="M15:M16" si="19">F20-F15</f>
        <v>2.9757448990731774</v>
      </c>
      <c r="N15" s="249">
        <f t="shared" ref="N15:N16" si="20">SUM(K15:M15)</f>
        <v>14.738889526847217</v>
      </c>
    </row>
    <row r="16" spans="1:17" x14ac:dyDescent="0.25">
      <c r="A16" s="282" t="s">
        <v>363</v>
      </c>
      <c r="B16" s="249">
        <f t="shared" si="0"/>
        <v>497.78304004455362</v>
      </c>
      <c r="C16" s="299" t="str">
        <f>CONCATENATE("(",ROUND((B16/$H16)*100,1),")")</f>
        <v>(56.6)</v>
      </c>
      <c r="D16" s="249">
        <f t="shared" ref="D16" si="21">SUM(D37,D58,D79,D100,D121,D142,D163,D184,D205,D226,D247,D268,D289,D310,D331,D352,D373,D394,D415,D436,D457,D478)</f>
        <v>264.71645503384462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116.56450492160187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879.06399999999985</v>
      </c>
      <c r="I16" s="299" t="str">
        <f>CONCATENATE("(",ROUND((H16/$H16)*100,1),")")</f>
        <v>(100)</v>
      </c>
      <c r="K16" s="249">
        <f t="shared" si="17"/>
        <v>15.449711883704538</v>
      </c>
      <c r="L16" s="249">
        <f t="shared" si="18"/>
        <v>5.332576171298399</v>
      </c>
      <c r="M16" s="249">
        <f t="shared" si="19"/>
        <v>6.6627119449971133</v>
      </c>
      <c r="N16" s="249">
        <f t="shared" si="20"/>
        <v>27.44500000000005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295.08447472499859</v>
      </c>
      <c r="C19" s="299" t="str">
        <f>CONCATENATE("(",ROUND((B19/$H21)*100,1),")")</f>
        <v>(32.6)</v>
      </c>
      <c r="D19" s="249">
        <f t="shared" ref="D19" si="24">SUM(D40,D61,D82,D103,D124,D145,D166,D187,D208,D229,D250,D271,D292,D313,D334,D355,D376,D397,D418,D439,D460,D481)</f>
        <v>85.347078909878846</v>
      </c>
      <c r="E19" s="299" t="str">
        <f>CONCATENATE("(",ROUND((D19/$H21)*100,1),")")</f>
        <v>(9.4)</v>
      </c>
      <c r="F19" s="249">
        <f t="shared" ref="F19" si="25">SUM(F40,F61,F82,F103,F124,F145,F166,F187,F208,F229,F250,F271,F292,F313,F334,F355,F376,F397,F418,F439,F460,F481)</f>
        <v>70.129463323504268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450.5610169583818</v>
      </c>
      <c r="I19" s="299" t="str">
        <f>CONCATENATE("(",ROUND((H19/$H21)*100,1),")")</f>
        <v>(49.7)</v>
      </c>
      <c r="K19" s="249">
        <f>B19-B9</f>
        <v>7.1232649336762393</v>
      </c>
      <c r="L19" s="249">
        <f>D19-D9</f>
        <v>8.1491047969881123</v>
      </c>
      <c r="M19" s="249">
        <f>F19-F9</f>
        <v>5.8382986658878764</v>
      </c>
      <c r="N19" s="249">
        <f>SUM(K19:M19)</f>
        <v>21.110668396552228</v>
      </c>
    </row>
    <row r="20" spans="1:14" x14ac:dyDescent="0.25">
      <c r="A20" s="282" t="s">
        <v>365</v>
      </c>
      <c r="B20" s="249">
        <f t="shared" si="0"/>
        <v>218.14827720325951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184.70195229526414</v>
      </c>
      <c r="E20" s="299" t="str">
        <f>CONCATENATE("(",ROUND((D20/$H21)*100,1),")")</f>
        <v>(20.4)</v>
      </c>
      <c r="F20" s="249">
        <f t="shared" ref="F20" si="28">SUM(F41,F62,F83,F104,F125,F146,F167,F188,F209,F230,F251,F272,F293,F314,F335,F356,F377,F398,F419,F440,F461,F482)</f>
        <v>53.097753543094747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455.94798304161833</v>
      </c>
      <c r="I20" s="299" t="str">
        <f>CONCATENATE("(",ROUND((H20/$H21)*100,1),")")</f>
        <v>(50.3)</v>
      </c>
      <c r="K20" s="249">
        <f t="shared" ref="K20:K21" si="30">B20-B10</f>
        <v>19.130581004200991</v>
      </c>
      <c r="L20" s="249">
        <f t="shared" ref="L20:L21" si="31">D20-D10</f>
        <v>2.4892191142100728E-2</v>
      </c>
      <c r="M20" s="249">
        <f t="shared" ref="M20:M21" si="32">F20-F10</f>
        <v>4.3518584081049951</v>
      </c>
      <c r="N20" s="249">
        <f t="shared" ref="N20:N21" si="33">SUM(K20:M20)</f>
        <v>23.507331603448087</v>
      </c>
    </row>
    <row r="21" spans="1:14" x14ac:dyDescent="0.25">
      <c r="A21" s="282" t="s">
        <v>363</v>
      </c>
      <c r="B21" s="249">
        <f t="shared" si="0"/>
        <v>513.23275192825815</v>
      </c>
      <c r="C21" s="299" t="str">
        <f>CONCATENATE("(",ROUND((B21/$H21)*100,1),")")</f>
        <v>(56.6)</v>
      </c>
      <c r="D21" s="249">
        <f t="shared" ref="D21" si="34">SUM(D42,D63,D84,D105,D126,D147,D168,D189,D210,D231,D252,D273,D294,D315,D336,D357,D378,D399,D420,D441,D462,D483)</f>
        <v>270.04903120514302</v>
      </c>
      <c r="E21" s="299" t="str">
        <f>CONCATENATE("(",ROUND((D21/$H21)*100,1),")")</f>
        <v>(29.8)</v>
      </c>
      <c r="F21" s="249">
        <f>SUM(F42,F63,F84,F105,F126,F147,F168,F189,F210,F231,F252,F273,F294,F315,F336,F357,F378,F399,F420,F441,F462,F483)</f>
        <v>123.22721686659898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906.5089999999999</v>
      </c>
      <c r="I21" s="299" t="str">
        <f>CONCATENATE("(",ROUND((H21/$H21)*100,1),")")</f>
        <v>(100)</v>
      </c>
      <c r="K21" s="249">
        <f t="shared" si="30"/>
        <v>26.253845937877259</v>
      </c>
      <c r="L21" s="249">
        <f t="shared" si="31"/>
        <v>8.1739969881302841</v>
      </c>
      <c r="M21" s="249">
        <f t="shared" si="32"/>
        <v>10.190157073992822</v>
      </c>
      <c r="N21" s="249">
        <f t="shared" si="33"/>
        <v>44.618000000000364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3.976160023549872</v>
      </c>
      <c r="C30" s="299" t="str">
        <f>CONCATENATE("(",ROUND((B30/$H32)*100,1),")")</f>
        <v>(45.8)</v>
      </c>
      <c r="D30" s="302">
        <f>'Ind T6'!M9</f>
        <v>1.155925092106286E-2</v>
      </c>
      <c r="E30" s="299" t="str">
        <f>CONCATENATE("(",ROUND((D30/$H32)*100,1),")")</f>
        <v>(0.1)</v>
      </c>
      <c r="F30" s="302">
        <f>'Ind T6'!N9</f>
        <v>1.2050519084973204</v>
      </c>
      <c r="G30" s="299" t="str">
        <f>CONCATENATE("(",ROUND((F30/$H32)*100,1),")")</f>
        <v>(13.9)</v>
      </c>
      <c r="H30" s="302">
        <f>SUM(B30,D30,F30)</f>
        <v>5.1927711829682552</v>
      </c>
      <c r="I30" s="299" t="str">
        <f>CONCATENATE("(",ROUND((H30/$H32)*100,1),")")</f>
        <v>(59.8)</v>
      </c>
      <c r="K30" s="302">
        <f>B35-B30</f>
        <v>0.23159381308990534</v>
      </c>
      <c r="L30" s="302">
        <f>D35-D30</f>
        <v>1.9858918759330102E-4</v>
      </c>
      <c r="M30" s="302">
        <f>F35-F30</f>
        <v>-8.1925238935181E-3</v>
      </c>
      <c r="N30" s="302">
        <f>SUM(K30:M30)</f>
        <v>0.22359987838398054</v>
      </c>
    </row>
    <row r="31" spans="1:14" x14ac:dyDescent="0.25">
      <c r="A31" s="282" t="s">
        <v>365</v>
      </c>
      <c r="B31" s="302">
        <f>'Ind T6'!L8</f>
        <v>1.9724083350404387</v>
      </c>
      <c r="C31" s="299" t="str">
        <f>CONCATENATE("(",ROUND((B31/$H32)*100,1),")")</f>
        <v>(22.7)</v>
      </c>
      <c r="D31" s="302">
        <f>'Ind T6'!M8</f>
        <v>0.90740119731384528</v>
      </c>
      <c r="E31" s="299" t="str">
        <f>CONCATENATE("(",ROUND((D31/$H32)*100,1),")")</f>
        <v>(10.4)</v>
      </c>
      <c r="F31" s="302">
        <f>'Ind T6'!N8</f>
        <v>0.61641928467748064</v>
      </c>
      <c r="G31" s="299" t="str">
        <f>CONCATENATE("(",ROUND((F31/$H32)*100,1),")")</f>
        <v>(7.1)</v>
      </c>
      <c r="H31" s="302">
        <f t="shared" ref="H31" si="36">SUM(B31,D31,F31)</f>
        <v>3.4962288170317648</v>
      </c>
      <c r="I31" s="299" t="str">
        <f>CONCATENATE("(",ROUND((H31/$H32)*100,1),")")</f>
        <v>(40.2)</v>
      </c>
      <c r="K31" s="302">
        <f t="shared" ref="K31:K32" si="37">B36-B31</f>
        <v>4.705616518675404E-2</v>
      </c>
      <c r="L31" s="302">
        <f t="shared" ref="L31:L32" si="38">D36-D31</f>
        <v>-6.7062757600286904E-3</v>
      </c>
      <c r="M31" s="302">
        <f t="shared" ref="M31:M32" si="39">F36-F31</f>
        <v>2.4050232189261056E-2</v>
      </c>
      <c r="N31" s="302">
        <f t="shared" ref="N31:N32" si="40">SUM(K31:M31)</f>
        <v>6.4400121615986405E-2</v>
      </c>
    </row>
    <row r="32" spans="1:14" x14ac:dyDescent="0.25">
      <c r="A32" s="282" t="s">
        <v>363</v>
      </c>
      <c r="B32" s="302">
        <f>SUM(B30:B31)</f>
        <v>5.9485683585903111</v>
      </c>
      <c r="C32" s="299" t="str">
        <f>CONCATENATE("(",ROUND((B32/$H32)*100,1),")")</f>
        <v>(68.5)</v>
      </c>
      <c r="D32" s="302">
        <f>SUM(D30:D31)</f>
        <v>0.91896044823490819</v>
      </c>
      <c r="E32" s="299" t="str">
        <f>CONCATENATE("(",ROUND((D32/$H32)*100,1),")")</f>
        <v>(10.6)</v>
      </c>
      <c r="F32" s="302">
        <f>SUM(F30:F31)</f>
        <v>1.8214711931748009</v>
      </c>
      <c r="G32" s="299" t="str">
        <f>CONCATENATE("(",ROUND((F32/$H32)*100,1),")")</f>
        <v>(21)</v>
      </c>
      <c r="H32" s="302">
        <f>SUM(H30:H31)</f>
        <v>8.6890000000000196</v>
      </c>
      <c r="I32" s="299" t="str">
        <f>CONCATENATE("(",ROUND((H32/$H32)*100,1),")")</f>
        <v>(100)</v>
      </c>
      <c r="K32" s="302">
        <f t="shared" si="37"/>
        <v>0.27864997827665938</v>
      </c>
      <c r="L32" s="302">
        <f t="shared" si="38"/>
        <v>-6.5076865724353894E-3</v>
      </c>
      <c r="M32" s="302">
        <f t="shared" si="39"/>
        <v>1.5857708295742956E-2</v>
      </c>
      <c r="N32" s="302">
        <f t="shared" si="40"/>
        <v>0.28799999999996695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4.2077538366397773</v>
      </c>
      <c r="C35" s="299" t="str">
        <f>CONCATENATE("(",ROUND((B35/$H37)*100,1),")")</f>
        <v>(46.9)</v>
      </c>
      <c r="D35" s="302">
        <f>'Ind T6'!R9</f>
        <v>1.1757840108656161E-2</v>
      </c>
      <c r="E35" s="299" t="str">
        <f>CONCATENATE("(",ROUND((D35/$H37)*100,1),")")</f>
        <v>(0.1)</v>
      </c>
      <c r="F35" s="302">
        <f>'Ind T6'!S9</f>
        <v>1.1968593846038023</v>
      </c>
      <c r="G35" s="299" t="str">
        <f>CONCATENATE("(",ROUND((F35/$H37)*100,1),")")</f>
        <v>(13.3)</v>
      </c>
      <c r="H35" s="302">
        <f>SUM(B35,D35,F35)</f>
        <v>5.4163710613522351</v>
      </c>
      <c r="I35" s="299" t="str">
        <f>CONCATENATE("(",ROUND((H35/$H37)*100,1),")")</f>
        <v>(60.3)</v>
      </c>
      <c r="K35" s="302">
        <f>B40-B35</f>
        <v>0.36164457158305474</v>
      </c>
      <c r="L35" s="302">
        <f>D40-D35</f>
        <v>2.0219644037302101E-4</v>
      </c>
      <c r="M35" s="302">
        <f>F40-F35</f>
        <v>-8.7233771480231814E-2</v>
      </c>
      <c r="N35" s="302">
        <f>SUM(K35:M35)</f>
        <v>0.27461299654319593</v>
      </c>
    </row>
    <row r="36" spans="1:14" x14ac:dyDescent="0.25">
      <c r="A36" s="282" t="s">
        <v>365</v>
      </c>
      <c r="B36" s="302">
        <f>'Ind T6'!Q8</f>
        <v>2.0194645002271927</v>
      </c>
      <c r="C36" s="299" t="str">
        <f>CONCATENATE("(",ROUND((B36/$H37)*100,1),")")</f>
        <v>(22.5)</v>
      </c>
      <c r="D36" s="302">
        <f>'Ind T6'!R8</f>
        <v>0.90069492155381659</v>
      </c>
      <c r="E36" s="299" t="str">
        <f>CONCATENATE("(",ROUND((D36/$H37)*100,1),")")</f>
        <v>(10)</v>
      </c>
      <c r="F36" s="302">
        <f>'Ind T6'!S8</f>
        <v>0.64046951686674169</v>
      </c>
      <c r="G36" s="299" t="str">
        <f>CONCATENATE("(",ROUND((F36/$H37)*100,1),")")</f>
        <v>(7.1)</v>
      </c>
      <c r="H36" s="302">
        <f t="shared" ref="H36" si="41">SUM(B36,D36,F36)</f>
        <v>3.560628938647751</v>
      </c>
      <c r="I36" s="299" t="str">
        <f>CONCATENATE("(",ROUND((H36/$H37)*100,1),")")</f>
        <v>(39.7)</v>
      </c>
      <c r="K36" s="302">
        <f t="shared" ref="K36:K37" si="42">B41-B36</f>
        <v>1.5601944034768778E-3</v>
      </c>
      <c r="L36" s="302">
        <f t="shared" ref="L36:L37" si="43">D41-D36</f>
        <v>-6.2384952334795685E-2</v>
      </c>
      <c r="M36" s="302">
        <f t="shared" ref="M36:M37" si="44">F41-F36</f>
        <v>2.02117613881303E-2</v>
      </c>
      <c r="N36" s="302">
        <f t="shared" ref="N36:N37" si="45">SUM(K36:M36)</f>
        <v>-4.0612996543188506E-2</v>
      </c>
    </row>
    <row r="37" spans="1:14" x14ac:dyDescent="0.25">
      <c r="A37" s="282" t="s">
        <v>363</v>
      </c>
      <c r="B37" s="302">
        <f>SUM(B35:B36)</f>
        <v>6.2272183368669705</v>
      </c>
      <c r="C37" s="299" t="str">
        <f>CONCATENATE("(",ROUND((B37/$H37)*100,1),")")</f>
        <v>(69.4)</v>
      </c>
      <c r="D37" s="302">
        <f>SUM(D35:D36)</f>
        <v>0.9124527616624728</v>
      </c>
      <c r="E37" s="299" t="str">
        <f>CONCATENATE("(",ROUND((D37/$H37)*100,1),")")</f>
        <v>(10.2)</v>
      </c>
      <c r="F37" s="302">
        <f>SUM(F35:F36)</f>
        <v>1.8373289014705438</v>
      </c>
      <c r="G37" s="299" t="str">
        <f>CONCATENATE("(",ROUND((F37/$H37)*100,1),")")</f>
        <v>(20.5)</v>
      </c>
      <c r="H37" s="302">
        <f>SUM(H35:H36)</f>
        <v>8.9769999999999861</v>
      </c>
      <c r="I37" s="299" t="str">
        <f>CONCATENATE("(",ROUND((H37/$H37)*100,1),")")</f>
        <v>(100)</v>
      </c>
      <c r="K37" s="302">
        <f t="shared" si="42"/>
        <v>0.36320476598653073</v>
      </c>
      <c r="L37" s="302">
        <f t="shared" si="43"/>
        <v>-6.2182755894422681E-2</v>
      </c>
      <c r="M37" s="302">
        <f t="shared" si="44"/>
        <v>-6.7022010092101514E-2</v>
      </c>
      <c r="N37" s="302">
        <f t="shared" si="45"/>
        <v>0.23400000000000654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4.5693984082228321</v>
      </c>
      <c r="C40" s="299" t="str">
        <f>CONCATENATE("(",ROUND((B40/$H42)*100,1),")")</f>
        <v>(49.6)</v>
      </c>
      <c r="D40" s="302">
        <f>'Ind T6'!W9</f>
        <v>1.1960036549029182E-2</v>
      </c>
      <c r="E40" s="299" t="str">
        <f>CONCATENATE("(",ROUND((D40/$H42)*100,1),")")</f>
        <v>(0.1)</v>
      </c>
      <c r="F40" s="302">
        <f>'Ind T6'!X9</f>
        <v>1.1096256131235704</v>
      </c>
      <c r="G40" s="299" t="str">
        <f>CONCATENATE("(",ROUND((F40/$H42)*100,1),")")</f>
        <v>(12)</v>
      </c>
      <c r="H40" s="302">
        <f>SUM(B40,D40,F40)</f>
        <v>5.6909840578954309</v>
      </c>
      <c r="I40" s="299" t="str">
        <f>CONCATENATE("(",ROUND((H40/$H42)*100,1),")")</f>
        <v>(61.8)</v>
      </c>
      <c r="K40" s="302">
        <f>B40-B30</f>
        <v>0.59323838467296008</v>
      </c>
      <c r="L40" s="302">
        <f>D40-D30</f>
        <v>4.0078562796632203E-4</v>
      </c>
      <c r="M40" s="302">
        <f>F40-F30</f>
        <v>-9.5426295373749914E-2</v>
      </c>
      <c r="N40" s="302">
        <f>SUM(K40:M40)</f>
        <v>0.49821287492717647</v>
      </c>
    </row>
    <row r="41" spans="1:14" x14ac:dyDescent="0.25">
      <c r="A41" s="282" t="s">
        <v>365</v>
      </c>
      <c r="B41" s="302">
        <f>'Ind T6'!V8</f>
        <v>2.0210246946306696</v>
      </c>
      <c r="C41" s="299" t="str">
        <f>CONCATENATE("(",ROUND((B41/$H42)*100,1),")")</f>
        <v>(21.9)</v>
      </c>
      <c r="D41" s="302">
        <f>'Ind T6'!W8</f>
        <v>0.8383099692190209</v>
      </c>
      <c r="E41" s="299" t="str">
        <f>CONCATENATE("(",ROUND((D41/$H42)*100,1),")")</f>
        <v>(9.1)</v>
      </c>
      <c r="F41" s="302">
        <f>'Ind T6'!X8</f>
        <v>0.660681278254872</v>
      </c>
      <c r="G41" s="299" t="str">
        <f>CONCATENATE("(",ROUND((F41/$H42)*100,1),")")</f>
        <v>(7.2)</v>
      </c>
      <c r="H41" s="302">
        <f t="shared" ref="H41" si="46">SUM(B41,D41,F41)</f>
        <v>3.5200159421045623</v>
      </c>
      <c r="I41" s="299" t="str">
        <f>CONCATENATE("(",ROUND((H41/$H42)*100,1),")")</f>
        <v>(38.2)</v>
      </c>
      <c r="K41" s="302">
        <f t="shared" ref="K41:K42" si="47">B41-B31</f>
        <v>4.8616359590230918E-2</v>
      </c>
      <c r="L41" s="302">
        <f t="shared" ref="L41:L42" si="48">D41-D31</f>
        <v>-6.9091228094824375E-2</v>
      </c>
      <c r="M41" s="302">
        <f t="shared" ref="M41:M42" si="49">F41-F31</f>
        <v>4.4261993577391356E-2</v>
      </c>
      <c r="N41" s="302">
        <f t="shared" ref="N41:N42" si="50">SUM(K41:M41)</f>
        <v>2.3787125072797899E-2</v>
      </c>
    </row>
    <row r="42" spans="1:14" x14ac:dyDescent="0.25">
      <c r="A42" s="282" t="s">
        <v>363</v>
      </c>
      <c r="B42" s="302">
        <f>SUM(B40:B41)</f>
        <v>6.5904231028535012</v>
      </c>
      <c r="C42" s="299" t="str">
        <f>CONCATENATE("(",ROUND((B42/$H42)*100,1),")")</f>
        <v>(71.5)</v>
      </c>
      <c r="D42" s="302">
        <f>SUM(D40:D41)</f>
        <v>0.85027000576805012</v>
      </c>
      <c r="E42" s="299" t="str">
        <f>CONCATENATE("(",ROUND((D42/$H42)*100,1),")")</f>
        <v>(9.2)</v>
      </c>
      <c r="F42" s="302">
        <f>SUM(F40:F41)</f>
        <v>1.7703068913784423</v>
      </c>
      <c r="G42" s="299" t="str">
        <f>CONCATENATE("(",ROUND((F42/$H42)*100,1),")")</f>
        <v>(19.2)</v>
      </c>
      <c r="H42" s="302">
        <f>SUM(H40:H41)</f>
        <v>9.2109999999999932</v>
      </c>
      <c r="I42" s="299" t="str">
        <f>CONCATENATE("(",ROUND((H42/$H42)*100,1),")")</f>
        <v>(100)</v>
      </c>
      <c r="K42" s="302">
        <f t="shared" si="47"/>
        <v>0.64185474426319011</v>
      </c>
      <c r="L42" s="302">
        <f t="shared" si="48"/>
        <v>-6.869044246685807E-2</v>
      </c>
      <c r="M42" s="302">
        <f t="shared" si="49"/>
        <v>-5.1164301796358558E-2</v>
      </c>
      <c r="N42" s="302">
        <f t="shared" si="50"/>
        <v>0.52199999999997349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0.22475742574278404</v>
      </c>
      <c r="C51" s="299" t="str">
        <f>CONCATENATE("(",ROUND((B51/$H53)*100,1),")")</f>
        <v>(54.2)</v>
      </c>
      <c r="D51" s="302">
        <f>'Ind T6'!M18</f>
        <v>1.6435643564427741E-3</v>
      </c>
      <c r="E51" s="299" t="str">
        <f>CONCATENATE("(",ROUND((D51/$H53)*100,1),")")</f>
        <v>(0.4)</v>
      </c>
      <c r="F51" s="302">
        <f>'Ind T6'!N18</f>
        <v>0.1406617161716095</v>
      </c>
      <c r="G51" s="299" t="str">
        <f>CONCATENATE("(",ROUND((F51/$H53)*100,1),")")</f>
        <v>(33.9)</v>
      </c>
      <c r="H51" s="302">
        <f>SUM(B51,D51,F51)</f>
        <v>0.36706270627083631</v>
      </c>
      <c r="I51" s="299" t="str">
        <f>CONCATENATE("(",ROUND((H51/$H53)*100,1),")")</f>
        <v>(88.4)</v>
      </c>
      <c r="K51" s="302">
        <f>B56-B51</f>
        <v>-2.1154327254556848E-2</v>
      </c>
      <c r="L51" s="302">
        <f>D56-D51</f>
        <v>-1.1792805987207279E-4</v>
      </c>
      <c r="M51" s="302">
        <f>F56-F51</f>
        <v>-1.3201738304740945E-2</v>
      </c>
      <c r="N51" s="302">
        <f>SUM(K51:M51)</f>
        <v>-3.4473993619169863E-2</v>
      </c>
    </row>
    <row r="52" spans="1:14" x14ac:dyDescent="0.25">
      <c r="A52" s="282" t="s">
        <v>365</v>
      </c>
      <c r="B52" s="302">
        <f>'Ind T6'!L17</f>
        <v>3.8623762375956779E-2</v>
      </c>
      <c r="C52" s="299" t="str">
        <f>CONCATENATE("(",ROUND((B52/$H53)*100,1),")")</f>
        <v>(9.3)</v>
      </c>
      <c r="D52" s="302">
        <f>'Ind T6'!M17</f>
        <v>9.3135313532068387E-3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4.7937293729163617E-2</v>
      </c>
      <c r="I52" s="299" t="str">
        <f>CONCATENATE("(",ROUND((H52/$H53)*100,1),")")</f>
        <v>(11.6)</v>
      </c>
      <c r="K52" s="302">
        <f t="shared" ref="K52:K53" si="52">B57-B52</f>
        <v>-3.8115159720368968E-3</v>
      </c>
      <c r="L52" s="302">
        <f t="shared" ref="L52:L53" si="53">D57-D52</f>
        <v>-7.1449040879414082E-4</v>
      </c>
      <c r="M52" s="302">
        <f t="shared" ref="M52:M53" si="54">F57-F52</f>
        <v>0</v>
      </c>
      <c r="N52" s="302">
        <f t="shared" ref="N52:N53" si="55">SUM(K52:M52)</f>
        <v>-4.5260063808310377E-3</v>
      </c>
    </row>
    <row r="53" spans="1:14" x14ac:dyDescent="0.25">
      <c r="A53" s="282" t="s">
        <v>363</v>
      </c>
      <c r="B53" s="302">
        <f>SUM(B51:B52)</f>
        <v>0.26338118811874084</v>
      </c>
      <c r="C53" s="299" t="str">
        <f>CONCATENATE("(",ROUND((B53/$H53)*100,1),")")</f>
        <v>(63.5)</v>
      </c>
      <c r="D53" s="302">
        <f>SUM(D51:D52)</f>
        <v>1.0957095709649613E-2</v>
      </c>
      <c r="E53" s="299" t="str">
        <f>CONCATENATE("(",ROUND((D53/$H53)*100,1),")")</f>
        <v>(2.6)</v>
      </c>
      <c r="F53" s="302">
        <f>SUM(F51:F52)</f>
        <v>0.1406617161716095</v>
      </c>
      <c r="G53" s="299" t="str">
        <f>CONCATENATE("(",ROUND((F53/$H53)*100,1),")")</f>
        <v>(33.9)</v>
      </c>
      <c r="H53" s="302">
        <f>SUM(H51:H52)</f>
        <v>0.41499999999999992</v>
      </c>
      <c r="I53" s="299" t="str">
        <f>CONCATENATE("(",ROUND((H53/$H53)*100,1),")")</f>
        <v>(100)</v>
      </c>
      <c r="K53" s="302">
        <f t="shared" si="52"/>
        <v>-2.4965843226593759E-2</v>
      </c>
      <c r="L53" s="302">
        <f t="shared" si="53"/>
        <v>-8.3241846866621491E-4</v>
      </c>
      <c r="M53" s="302">
        <f t="shared" si="54"/>
        <v>-1.3201738304740945E-2</v>
      </c>
      <c r="N53" s="302">
        <f t="shared" si="55"/>
        <v>-3.9000000000000923E-2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0.20360309848822719</v>
      </c>
      <c r="C56" s="299" t="str">
        <f>CONCATENATE("(",ROUND((B56/$H58)*100,1),")")</f>
        <v>(54.1)</v>
      </c>
      <c r="D56" s="302">
        <f>'Ind T6'!R18</f>
        <v>1.5256362965707013E-3</v>
      </c>
      <c r="E56" s="299" t="str">
        <f>CONCATENATE("(",ROUND((D56/$H58)*100,1),")")</f>
        <v>(0.4)</v>
      </c>
      <c r="F56" s="302">
        <f>'Ind T6'!S18</f>
        <v>0.12745997786686855</v>
      </c>
      <c r="G56" s="299" t="str">
        <f>CONCATENATE("(",ROUND((F56/$H58)*100,1),")")</f>
        <v>(33.9)</v>
      </c>
      <c r="H56" s="302">
        <f>SUM(B56,D56,F56)</f>
        <v>0.33258871265166645</v>
      </c>
      <c r="I56" s="299" t="str">
        <f>CONCATENATE("(",ROUND((H56/$H58)*100,1),")")</f>
        <v>(88.5)</v>
      </c>
      <c r="K56" s="302">
        <f>B61-B56</f>
        <v>-1.4261514329273833E-2</v>
      </c>
      <c r="L56" s="302">
        <f>D61-D56</f>
        <v>2.6343901450606288E-5</v>
      </c>
      <c r="M56" s="302">
        <f>F61-F56</f>
        <v>-1.5999581827732617E-2</v>
      </c>
      <c r="N56" s="302">
        <f>SUM(K56:M56)</f>
        <v>-3.0234752255555844E-2</v>
      </c>
    </row>
    <row r="57" spans="1:14" x14ac:dyDescent="0.25">
      <c r="A57" s="282" t="s">
        <v>365</v>
      </c>
      <c r="B57" s="302">
        <f>'Ind T6'!Q17</f>
        <v>3.4812246403919882E-2</v>
      </c>
      <c r="C57" s="299" t="str">
        <f>CONCATENATE("(",ROUND((B57/$H58)*100,1),")")</f>
        <v>(9.3)</v>
      </c>
      <c r="D57" s="302">
        <f>'Ind T6'!R17</f>
        <v>8.5990409444126979E-3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4.3411287348332578E-2</v>
      </c>
      <c r="I57" s="299" t="str">
        <f>CONCATENATE("(",ROUND((H57/$H58)*100,1),")")</f>
        <v>(11.5)</v>
      </c>
      <c r="K57" s="302">
        <f t="shared" ref="K57:K58" si="57">B62-B57</f>
        <v>-3.4904642257903157E-3</v>
      </c>
      <c r="L57" s="302">
        <f t="shared" ref="L57:L58" si="58">D62-D57</f>
        <v>-2.7478351865296499E-4</v>
      </c>
      <c r="M57" s="302">
        <f t="shared" ref="M57:M58" si="59">F62-F57</f>
        <v>0</v>
      </c>
      <c r="N57" s="302">
        <f t="shared" ref="N57:N58" si="60">SUM(K57:M57)</f>
        <v>-3.7652477444432807E-3</v>
      </c>
    </row>
    <row r="58" spans="1:14" x14ac:dyDescent="0.25">
      <c r="A58" s="282" t="s">
        <v>363</v>
      </c>
      <c r="B58" s="302">
        <f>SUM(B56:B57)</f>
        <v>0.23841534489214708</v>
      </c>
      <c r="C58" s="299" t="str">
        <f>CONCATENATE("(",ROUND((B58/$H58)*100,1),")")</f>
        <v>(63.4)</v>
      </c>
      <c r="D58" s="302">
        <f>SUM(D56:D57)</f>
        <v>1.0124677240983398E-2</v>
      </c>
      <c r="E58" s="299" t="str">
        <f>CONCATENATE("(",ROUND((D58/$H58)*100,1),")")</f>
        <v>(2.7)</v>
      </c>
      <c r="F58" s="302">
        <f>SUM(F56:F57)</f>
        <v>0.12745997786686855</v>
      </c>
      <c r="G58" s="299" t="str">
        <f>CONCATENATE("(",ROUND((F58/$H58)*100,1),")")</f>
        <v>(33.9)</v>
      </c>
      <c r="H58" s="302">
        <f>SUM(H56:H57)</f>
        <v>0.375999999999999</v>
      </c>
      <c r="I58" s="299" t="str">
        <f>CONCATENATE("(",ROUND((H58/$H58)*100,1),")")</f>
        <v>(100)</v>
      </c>
      <c r="K58" s="302">
        <f t="shared" si="57"/>
        <v>-1.7751978555064163E-2</v>
      </c>
      <c r="L58" s="302">
        <f t="shared" si="58"/>
        <v>-2.4843961720235827E-4</v>
      </c>
      <c r="M58" s="302">
        <f t="shared" si="59"/>
        <v>-1.5999581827732617E-2</v>
      </c>
      <c r="N58" s="302">
        <f t="shared" si="60"/>
        <v>-3.3999999999999142E-2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0.18934158415895336</v>
      </c>
      <c r="C61" s="299" t="str">
        <f>CONCATENATE("(",ROUND((B61/$H63)*100,1),")")</f>
        <v>(55.4)</v>
      </c>
      <c r="D61" s="302">
        <f>'Ind T6'!W18</f>
        <v>1.5519801980213076E-3</v>
      </c>
      <c r="E61" s="299" t="str">
        <f>CONCATENATE("(",ROUND((D61/$H63)*100,1),")")</f>
        <v>(0.5)</v>
      </c>
      <c r="F61" s="302">
        <f>'Ind T6'!X18</f>
        <v>0.11146039603913593</v>
      </c>
      <c r="G61" s="299" t="str">
        <f>CONCATENATE("(",ROUND((F61/$H63)*100,1),")")</f>
        <v>(32.6)</v>
      </c>
      <c r="H61" s="302">
        <f>SUM(B61,D61,F61)</f>
        <v>0.30235396039611062</v>
      </c>
      <c r="I61" s="299" t="str">
        <f>CONCATENATE("(",ROUND((H61/$H63)*100,1),")")</f>
        <v>(88.4)</v>
      </c>
      <c r="K61" s="302">
        <f>B61-B51</f>
        <v>-3.5415841583830682E-2</v>
      </c>
      <c r="L61" s="302">
        <f>D61-D51</f>
        <v>-9.1584158421466506E-5</v>
      </c>
      <c r="M61" s="302">
        <f>F61-F51</f>
        <v>-2.9201320132473563E-2</v>
      </c>
      <c r="N61" s="302">
        <f>SUM(K61:M61)</f>
        <v>-6.470874587472572E-2</v>
      </c>
    </row>
    <row r="62" spans="1:14" x14ac:dyDescent="0.25">
      <c r="A62" s="282" t="s">
        <v>365</v>
      </c>
      <c r="B62" s="302">
        <f>'Ind T6'!V17</f>
        <v>3.1321782178129566E-2</v>
      </c>
      <c r="C62" s="299" t="str">
        <f>CONCATENATE("(",ROUND((B62/$H63)*100,1),")")</f>
        <v>(9.2)</v>
      </c>
      <c r="D62" s="302">
        <f>'Ind T6'!W17</f>
        <v>8.3242574257597329E-3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3.9646039603889301E-2</v>
      </c>
      <c r="I62" s="299" t="str">
        <f>CONCATENATE("(",ROUND((H62/$H63)*100,1),")")</f>
        <v>(11.6)</v>
      </c>
      <c r="K62" s="302">
        <f t="shared" ref="K62:K63" si="62">B62-B52</f>
        <v>-7.3019801978272125E-3</v>
      </c>
      <c r="L62" s="302">
        <f t="shared" ref="L62:L63" si="63">D62-D52</f>
        <v>-9.8927392744710581E-4</v>
      </c>
      <c r="M62" s="302">
        <f t="shared" ref="M62:M63" si="64">F62-F52</f>
        <v>0</v>
      </c>
      <c r="N62" s="302">
        <f t="shared" ref="N62:N63" si="65">SUM(K62:M62)</f>
        <v>-8.2912541252743183E-3</v>
      </c>
    </row>
    <row r="63" spans="1:14" x14ac:dyDescent="0.25">
      <c r="A63" s="282" t="s">
        <v>363</v>
      </c>
      <c r="B63" s="302">
        <f>SUM(B61:B62)</f>
        <v>0.22066336633708292</v>
      </c>
      <c r="C63" s="299" t="str">
        <f>CONCATENATE("(",ROUND((B63/$H63)*100,1),")")</f>
        <v>(64.5)</v>
      </c>
      <c r="D63" s="302">
        <f>SUM(D61:D62)</f>
        <v>9.8762376237810402E-3</v>
      </c>
      <c r="E63" s="299" t="str">
        <f>CONCATENATE("(",ROUND((D63/$H63)*100,1),")")</f>
        <v>(2.9)</v>
      </c>
      <c r="F63" s="302">
        <f>SUM(F61:F62)</f>
        <v>0.11146039603913593</v>
      </c>
      <c r="G63" s="299" t="str">
        <f>CONCATENATE("(",ROUND((F63/$H63)*100,1),")")</f>
        <v>(32.6)</v>
      </c>
      <c r="H63" s="302">
        <f>SUM(H61:H62)</f>
        <v>0.34199999999999992</v>
      </c>
      <c r="I63" s="299" t="str">
        <f>CONCATENATE("(",ROUND((H63/$H63)*100,1),")")</f>
        <v>(100)</v>
      </c>
      <c r="K63" s="302">
        <f t="shared" si="62"/>
        <v>-4.2717821781657922E-2</v>
      </c>
      <c r="L63" s="302">
        <f t="shared" si="63"/>
        <v>-1.0808580858685732E-3</v>
      </c>
      <c r="M63" s="302">
        <f t="shared" si="64"/>
        <v>-2.9201320132473563E-2</v>
      </c>
      <c r="N63" s="302">
        <f t="shared" si="65"/>
        <v>-7.3000000000000065E-2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3.1832183526446332</v>
      </c>
      <c r="C72" s="299" t="str">
        <f>CONCATENATE("(",ROUND((B72/$H74)*100,1),")")</f>
        <v>(53.2)</v>
      </c>
      <c r="D72" s="302">
        <f>'Ind T6'!M27</f>
        <v>0.24729846539066433</v>
      </c>
      <c r="E72" s="299" t="str">
        <f>CONCATENATE("(",ROUND((D72/$H74)*100,1),")")</f>
        <v>(4.1)</v>
      </c>
      <c r="F72" s="302">
        <f>'Ind T6'!N27</f>
        <v>0.1223378014401197</v>
      </c>
      <c r="G72" s="299" t="str">
        <f>CONCATENATE("(",ROUND((F72/$H74)*100,1),")")</f>
        <v>(2)</v>
      </c>
      <c r="H72" s="302">
        <f>SUM(B72,D72,F72)</f>
        <v>3.5528546194754171</v>
      </c>
      <c r="I72" s="299" t="str">
        <f>CONCATENATE("(",ROUND((H72/$H74)*100,1),")")</f>
        <v>(59.4)</v>
      </c>
      <c r="K72" s="302">
        <f>B77-B72</f>
        <v>0.24934241309178251</v>
      </c>
      <c r="L72" s="302">
        <f>D77-D72</f>
        <v>2.2254836409880602E-2</v>
      </c>
      <c r="M72" s="302">
        <f>F77-F72</f>
        <v>1.215903634475525E-2</v>
      </c>
      <c r="N72" s="302">
        <f>SUM(K72:M72)</f>
        <v>0.28375628584641832</v>
      </c>
    </row>
    <row r="73" spans="1:14" x14ac:dyDescent="0.25">
      <c r="A73" s="282" t="s">
        <v>365</v>
      </c>
      <c r="B73" s="302">
        <f>'Ind T6'!L26</f>
        <v>1.4489441904039386</v>
      </c>
      <c r="C73" s="299" t="str">
        <f>CONCATENATE("(",ROUND((B73/$H74)*100,1),")")</f>
        <v>(24.2)</v>
      </c>
      <c r="D73" s="302">
        <f>'Ind T6'!M26</f>
        <v>0.79210447856759381</v>
      </c>
      <c r="E73" s="299" t="str">
        <f>CONCATENATE("(",ROUND((D73/$H74)*100,1),")")</f>
        <v>(13.2)</v>
      </c>
      <c r="F73" s="302">
        <f>'Ind T6'!N26</f>
        <v>0.18809671155306562</v>
      </c>
      <c r="G73" s="299" t="str">
        <f>CONCATENATE("(",ROUND((F73/$H74)*100,1),")")</f>
        <v>(3.1)</v>
      </c>
      <c r="H73" s="302">
        <f t="shared" ref="H73" si="66">SUM(B73,D73,F73)</f>
        <v>2.4291453805245982</v>
      </c>
      <c r="I73" s="299" t="str">
        <f>CONCATENATE("(",ROUND((H73/$H74)*100,1),")")</f>
        <v>(40.6)</v>
      </c>
      <c r="K73" s="302">
        <f t="shared" ref="K73:K74" si="67">B78-B73</f>
        <v>0.18982795934055341</v>
      </c>
      <c r="L73" s="302">
        <f t="shared" ref="L73:L74" si="68">D78-D73</f>
        <v>6.9719918935860603E-2</v>
      </c>
      <c r="M73" s="302">
        <f t="shared" ref="M73:M74" si="69">F78-F73</f>
        <v>2.2695835877144882E-2</v>
      </c>
      <c r="N73" s="302">
        <f t="shared" ref="N73:N74" si="70">SUM(K73:M73)</f>
        <v>0.28224371415355887</v>
      </c>
    </row>
    <row r="74" spans="1:14" x14ac:dyDescent="0.25">
      <c r="A74" s="282" t="s">
        <v>363</v>
      </c>
      <c r="B74" s="302">
        <f>SUM(B72:B73)</f>
        <v>4.6321625430485716</v>
      </c>
      <c r="C74" s="299" t="str">
        <f>CONCATENATE("(",ROUND((B74/$H74)*100,1),")")</f>
        <v>(77.4)</v>
      </c>
      <c r="D74" s="302">
        <f>SUM(D72:D73)</f>
        <v>1.0394029439582582</v>
      </c>
      <c r="E74" s="299" t="str">
        <f>CONCATENATE("(",ROUND((D74/$H74)*100,1),")")</f>
        <v>(17.4)</v>
      </c>
      <c r="F74" s="302">
        <f>SUM(F72:F73)</f>
        <v>0.31043451299318531</v>
      </c>
      <c r="G74" s="299" t="str">
        <f>CONCATENATE("(",ROUND((F74/$H74)*100,1),")")</f>
        <v>(5.2)</v>
      </c>
      <c r="H74" s="302">
        <f>SUM(H72:H73)</f>
        <v>5.9820000000000153</v>
      </c>
      <c r="I74" s="299" t="str">
        <f>CONCATENATE("(",ROUND((H74/$H74)*100,1),")")</f>
        <v>(100)</v>
      </c>
      <c r="K74" s="302">
        <f t="shared" si="67"/>
        <v>0.43917037243233636</v>
      </c>
      <c r="L74" s="302">
        <f t="shared" si="68"/>
        <v>9.1974755345741066E-2</v>
      </c>
      <c r="M74" s="302">
        <f t="shared" si="69"/>
        <v>3.4854872221900146E-2</v>
      </c>
      <c r="N74" s="302">
        <f t="shared" si="70"/>
        <v>0.56599999999997763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3.4325607657364157</v>
      </c>
      <c r="C77" s="299" t="str">
        <f>CONCATENATE("(",ROUND((B77/$H79)*100,1),")")</f>
        <v>(52.4)</v>
      </c>
      <c r="D77" s="302">
        <f>'Ind T6'!R27</f>
        <v>0.26955330180054493</v>
      </c>
      <c r="E77" s="299" t="str">
        <f>CONCATENATE("(",ROUND((D77/$H79)*100,1),")")</f>
        <v>(4.1)</v>
      </c>
      <c r="F77" s="302">
        <f>'Ind T6'!S27</f>
        <v>0.13449683778487495</v>
      </c>
      <c r="G77" s="299" t="str">
        <f>CONCATENATE("(",ROUND((F77/$H79)*100,1),")")</f>
        <v>(2.1)</v>
      </c>
      <c r="H77" s="302">
        <f>SUM(B77,D77,F77)</f>
        <v>3.8366109053218356</v>
      </c>
      <c r="I77" s="299" t="str">
        <f>CONCATENATE("(",ROUND((H77/$H79)*100,1),")")</f>
        <v>(58.6)</v>
      </c>
      <c r="K77" s="302">
        <f>B82-B77</f>
        <v>0.25284690230252505</v>
      </c>
      <c r="L77" s="302">
        <f>D82-D77</f>
        <v>2.6416370263690314E-2</v>
      </c>
      <c r="M77" s="302">
        <f>F82-F77</f>
        <v>1.8411536421482494E-2</v>
      </c>
      <c r="N77" s="302">
        <f>SUM(K77:M77)</f>
        <v>0.29767480898769783</v>
      </c>
    </row>
    <row r="78" spans="1:14" x14ac:dyDescent="0.25">
      <c r="A78" s="282" t="s">
        <v>365</v>
      </c>
      <c r="B78" s="302">
        <f>'Ind T6'!Q26</f>
        <v>1.638772149744492</v>
      </c>
      <c r="C78" s="299" t="str">
        <f>CONCATENATE("(",ROUND((B78/$H79)*100,1),")")</f>
        <v>(25)</v>
      </c>
      <c r="D78" s="302">
        <f>'Ind T6'!R26</f>
        <v>0.86182439750345441</v>
      </c>
      <c r="E78" s="299" t="str">
        <f>CONCATENATE("(",ROUND((D78/$H79)*100,1),")")</f>
        <v>(13.2)</v>
      </c>
      <c r="F78" s="302">
        <f>'Ind T6'!S26</f>
        <v>0.2107925474302105</v>
      </c>
      <c r="G78" s="299" t="str">
        <f>CONCATENATE("(",ROUND((F78/$H79)*100,1),")")</f>
        <v>(3.2)</v>
      </c>
      <c r="H78" s="302">
        <f t="shared" ref="H78" si="71">SUM(B78,D78,F78)</f>
        <v>2.7113890946781569</v>
      </c>
      <c r="I78" s="299" t="str">
        <f>CONCATENATE("(",ROUND((H78/$H79)*100,1),")")</f>
        <v>(41.4)</v>
      </c>
      <c r="K78" s="302">
        <f t="shared" ref="K78:K79" si="72">B83-B78</f>
        <v>0.28233670723035798</v>
      </c>
      <c r="L78" s="302">
        <f t="shared" ref="L78:L79" si="73">D83-D78</f>
        <v>7.6992145463897543E-2</v>
      </c>
      <c r="M78" s="302">
        <f t="shared" ref="M78:M79" si="74">F83-F78</f>
        <v>2.9996338318062532E-2</v>
      </c>
      <c r="N78" s="302">
        <f t="shared" ref="N78:N79" si="75">SUM(K78:M78)</f>
        <v>0.38932519101231805</v>
      </c>
    </row>
    <row r="79" spans="1:14" x14ac:dyDescent="0.25">
      <c r="A79" s="282" t="s">
        <v>363</v>
      </c>
      <c r="B79" s="302">
        <f>SUM(B77:B78)</f>
        <v>5.0713329154809079</v>
      </c>
      <c r="C79" s="299" t="str">
        <f>CONCATENATE("(",ROUND((B79/$H79)*100,1),")")</f>
        <v>(77.4)</v>
      </c>
      <c r="D79" s="302">
        <f>SUM(D77:D78)</f>
        <v>1.1313776993039992</v>
      </c>
      <c r="E79" s="299" t="str">
        <f>CONCATENATE("(",ROUND((D79/$H79)*100,1),")")</f>
        <v>(17.3)</v>
      </c>
      <c r="F79" s="302">
        <f>SUM(F77:F78)</f>
        <v>0.34528938521508545</v>
      </c>
      <c r="G79" s="299" t="str">
        <f>CONCATENATE("(",ROUND((F79/$H79)*100,1),")")</f>
        <v>(5.3)</v>
      </c>
      <c r="H79" s="302">
        <f>SUM(H77:H78)</f>
        <v>6.5479999999999929</v>
      </c>
      <c r="I79" s="299" t="str">
        <f>CONCATENATE("(",ROUND((H79/$H79)*100,1),")")</f>
        <v>(100)</v>
      </c>
      <c r="K79" s="302">
        <f t="shared" si="72"/>
        <v>0.5351836095328828</v>
      </c>
      <c r="L79" s="302">
        <f t="shared" si="73"/>
        <v>0.10340851572758791</v>
      </c>
      <c r="M79" s="302">
        <f t="shared" si="74"/>
        <v>4.8407874739544998E-2</v>
      </c>
      <c r="N79" s="302">
        <f t="shared" si="75"/>
        <v>0.68700000000001571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3.6854076680389407</v>
      </c>
      <c r="C82" s="299" t="str">
        <f>CONCATENATE("(",ROUND((B82/$H84)*100,1),")")</f>
        <v>(50.9)</v>
      </c>
      <c r="D82" s="302">
        <f>'Ind T6'!W27</f>
        <v>0.29596967206423525</v>
      </c>
      <c r="E82" s="299" t="str">
        <f>CONCATENATE("(",ROUND((D82/$H84)*100,1),")")</f>
        <v>(4.1)</v>
      </c>
      <c r="F82" s="302">
        <f>'Ind T6'!X27</f>
        <v>0.15290837420635744</v>
      </c>
      <c r="G82" s="299" t="str">
        <f>CONCATENATE("(",ROUND((F82/$H84)*100,1),")")</f>
        <v>(2.1)</v>
      </c>
      <c r="H82" s="302">
        <f>SUM(B82,D82,F82)</f>
        <v>4.1342857143095335</v>
      </c>
      <c r="I82" s="299" t="str">
        <f>CONCATENATE("(",ROUND((H82/$H84)*100,1),")")</f>
        <v>(57.1)</v>
      </c>
      <c r="K82" s="302">
        <f>B82-B72</f>
        <v>0.50218931539430756</v>
      </c>
      <c r="L82" s="302">
        <f>D82-D72</f>
        <v>4.8671206673570916E-2</v>
      </c>
      <c r="M82" s="302">
        <f>F82-F72</f>
        <v>3.0570572766237744E-2</v>
      </c>
      <c r="N82" s="302">
        <f>SUM(K82:M82)</f>
        <v>0.58143109483411626</v>
      </c>
    </row>
    <row r="83" spans="1:14" x14ac:dyDescent="0.25">
      <c r="A83" s="282" t="s">
        <v>365</v>
      </c>
      <c r="B83" s="302">
        <f>'Ind T6'!V26</f>
        <v>1.92110885697485</v>
      </c>
      <c r="C83" s="299" t="str">
        <f>CONCATENATE("(",ROUND((B83/$H84)*100,1),")")</f>
        <v>(26.6)</v>
      </c>
      <c r="D83" s="302">
        <f>'Ind T6'!W26</f>
        <v>0.93881654296735195</v>
      </c>
      <c r="E83" s="299" t="str">
        <f>CONCATENATE("(",ROUND((D83/$H84)*100,1),")")</f>
        <v>(13)</v>
      </c>
      <c r="F83" s="302">
        <f>'Ind T6'!X26</f>
        <v>0.24078888574827303</v>
      </c>
      <c r="G83" s="299" t="str">
        <f>CONCATENATE("(",ROUND((F83/$H84)*100,1),")")</f>
        <v>(3.3)</v>
      </c>
      <c r="H83" s="302">
        <f t="shared" ref="H83" si="76">SUM(B83,D83,F83)</f>
        <v>3.1007142856904752</v>
      </c>
      <c r="I83" s="299" t="str">
        <f>CONCATENATE("(",ROUND((H83/$H84)*100,1),")")</f>
        <v>(42.9)</v>
      </c>
      <c r="K83" s="302">
        <f t="shared" ref="K83:K84" si="77">B83-B73</f>
        <v>0.47216466657091138</v>
      </c>
      <c r="L83" s="302">
        <f t="shared" ref="L83:L84" si="78">D83-D73</f>
        <v>0.14671206439975815</v>
      </c>
      <c r="M83" s="302">
        <f t="shared" ref="M83:M84" si="79">F83-F73</f>
        <v>5.2692174195207414E-2</v>
      </c>
      <c r="N83" s="302">
        <f t="shared" ref="N83:N84" si="80">SUM(K83:M83)</f>
        <v>0.67156890516587697</v>
      </c>
    </row>
    <row r="84" spans="1:14" x14ac:dyDescent="0.25">
      <c r="A84" s="282" t="s">
        <v>363</v>
      </c>
      <c r="B84" s="302">
        <f>SUM(B82:B83)</f>
        <v>5.6065165250137907</v>
      </c>
      <c r="C84" s="299" t="str">
        <f>CONCATENATE("(",ROUND((B84/$H84)*100,1),")")</f>
        <v>(77.5)</v>
      </c>
      <c r="D84" s="302">
        <f>SUM(D82:D83)</f>
        <v>1.2347862150315871</v>
      </c>
      <c r="E84" s="299" t="str">
        <f>CONCATENATE("(",ROUND((D84/$H84)*100,1),")")</f>
        <v>(17.1)</v>
      </c>
      <c r="F84" s="302">
        <f>SUM(F82:F83)</f>
        <v>0.39369725995463045</v>
      </c>
      <c r="G84" s="299" t="str">
        <f>CONCATENATE("(",ROUND((F84/$H84)*100,1),")")</f>
        <v>(5.4)</v>
      </c>
      <c r="H84" s="302">
        <f>SUM(H82:H83)</f>
        <v>7.2350000000000083</v>
      </c>
      <c r="I84" s="299" t="str">
        <f>CONCATENATE("(",ROUND((H84/$H84)*100,1),")")</f>
        <v>(100)</v>
      </c>
      <c r="K84" s="302">
        <f t="shared" si="77"/>
        <v>0.97435398196521916</v>
      </c>
      <c r="L84" s="302">
        <f t="shared" si="78"/>
        <v>0.19538327107332898</v>
      </c>
      <c r="M84" s="302">
        <f t="shared" si="79"/>
        <v>8.3262746961445144E-2</v>
      </c>
      <c r="N84" s="302">
        <f t="shared" si="80"/>
        <v>1.2529999999999932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10.282300135306897</v>
      </c>
      <c r="C93" s="299" t="str">
        <f>CONCATENATE("(",ROUND((B93/$H95)*100,1),")")</f>
        <v>(68.7)</v>
      </c>
      <c r="D93" s="302">
        <f>'Ind T6'!M36</f>
        <v>0.33525889758187744</v>
      </c>
      <c r="E93" s="299" t="str">
        <f>CONCATENATE("(",ROUND((D93/$H95)*100,1),")")</f>
        <v>(2.2)</v>
      </c>
      <c r="F93" s="302">
        <f>'Ind T6'!N36</f>
        <v>0.53271604212389112</v>
      </c>
      <c r="G93" s="299" t="str">
        <f>CONCATENATE("(",ROUND((F93/$H95)*100,1),")")</f>
        <v>(3.6)</v>
      </c>
      <c r="H93" s="302">
        <f>SUM(B93,D93,F93)</f>
        <v>11.150275075012665</v>
      </c>
      <c r="I93" s="299" t="str">
        <f>CONCATENATE("(",ROUND((H93/$H95)*100,1),")")</f>
        <v>(74.5)</v>
      </c>
      <c r="K93" s="302">
        <f>B98-B93</f>
        <v>-0.64223600423084015</v>
      </c>
      <c r="L93" s="302">
        <f>D98-D93</f>
        <v>-1.501532924826815E-2</v>
      </c>
      <c r="M93" s="302">
        <f>F98-F93</f>
        <v>-9.2492672308085444E-3</v>
      </c>
      <c r="N93" s="302">
        <f>SUM(K93:M93)</f>
        <v>-0.6665006007099169</v>
      </c>
    </row>
    <row r="94" spans="1:14" x14ac:dyDescent="0.25">
      <c r="A94" s="282" t="s">
        <v>365</v>
      </c>
      <c r="B94" s="302">
        <f>'Ind T6'!L35</f>
        <v>2.5878552855853156</v>
      </c>
      <c r="C94" s="299" t="str">
        <f>CONCATENATE("(",ROUND((B94/$H95)*100,1),")")</f>
        <v>(17.3)</v>
      </c>
      <c r="D94" s="302">
        <f>'Ind T6'!M35</f>
        <v>0.86137102183935021</v>
      </c>
      <c r="E94" s="299" t="str">
        <f>CONCATENATE("(",ROUND((D94/$H95)*100,1),")")</f>
        <v>(5.8)</v>
      </c>
      <c r="F94" s="302">
        <f>'Ind T6'!N35</f>
        <v>0.36849861756266727</v>
      </c>
      <c r="G94" s="299" t="str">
        <f>CONCATENATE("(",ROUND((F94/$H95)*100,1),")")</f>
        <v>(2.5)</v>
      </c>
      <c r="H94" s="302">
        <f t="shared" ref="H94" si="81">SUM(B94,D94,F94)</f>
        <v>3.8177249249873331</v>
      </c>
      <c r="I94" s="299" t="str">
        <f>CONCATENATE("(",ROUND((H94/$H95)*100,1),")")</f>
        <v>(25.5)</v>
      </c>
      <c r="K94" s="302">
        <f t="shared" ref="K94:K95" si="82">B99-B94</f>
        <v>-0.28623933009729585</v>
      </c>
      <c r="L94" s="302">
        <f t="shared" ref="L94:L95" si="83">D99-D94</f>
        <v>-5.6236451627467376E-2</v>
      </c>
      <c r="M94" s="302">
        <f t="shared" ref="M94:M95" si="84">F99-F94</f>
        <v>-2.002361756531873E-2</v>
      </c>
      <c r="N94" s="302">
        <f t="shared" ref="N94:N95" si="85">SUM(K94:M94)</f>
        <v>-0.36249939929008196</v>
      </c>
    </row>
    <row r="95" spans="1:14" x14ac:dyDescent="0.25">
      <c r="A95" s="282" t="s">
        <v>363</v>
      </c>
      <c r="B95" s="302">
        <f>SUM(B93:B94)</f>
        <v>12.870155420892214</v>
      </c>
      <c r="C95" s="299" t="str">
        <f>CONCATENATE("(",ROUND((B95/$H95)*100,1),")")</f>
        <v>(86)</v>
      </c>
      <c r="D95" s="302">
        <f>SUM(D93:D94)</f>
        <v>1.1966299194212278</v>
      </c>
      <c r="E95" s="299" t="str">
        <f>CONCATENATE("(",ROUND((D95/$H95)*100,1),")")</f>
        <v>(8)</v>
      </c>
      <c r="F95" s="302">
        <f>SUM(F93:F94)</f>
        <v>0.90121465968655845</v>
      </c>
      <c r="G95" s="299" t="str">
        <f>CONCATENATE("(",ROUND((F95/$H95)*100,1),")")</f>
        <v>(6)</v>
      </c>
      <c r="H95" s="302">
        <f>SUM(H93:H94)</f>
        <v>14.967999999999998</v>
      </c>
      <c r="I95" s="299" t="str">
        <f>CONCATENATE("(",ROUND((H95/$H95)*100,1),")")</f>
        <v>(100)</v>
      </c>
      <c r="K95" s="302">
        <f t="shared" si="82"/>
        <v>-0.92847533432813734</v>
      </c>
      <c r="L95" s="302">
        <f t="shared" si="83"/>
        <v>-7.1251780875735582E-2</v>
      </c>
      <c r="M95" s="302">
        <f t="shared" si="84"/>
        <v>-2.927288479612733E-2</v>
      </c>
      <c r="N95" s="302">
        <f t="shared" si="85"/>
        <v>-1.0290000000000004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9.6400641310760573</v>
      </c>
      <c r="C98" s="299" t="str">
        <f>CONCATENATE("(",ROUND((B98/$H100)*100,1),")")</f>
        <v>(69.2)</v>
      </c>
      <c r="D98" s="302">
        <f>'Ind T6'!R36</f>
        <v>0.32024356833360929</v>
      </c>
      <c r="E98" s="299" t="str">
        <f>CONCATENATE("(",ROUND((D98/$H100)*100,1),")")</f>
        <v>(2.3)</v>
      </c>
      <c r="F98" s="302">
        <f>'Ind T6'!S36</f>
        <v>0.52346677489308258</v>
      </c>
      <c r="G98" s="299" t="str">
        <f>CONCATENATE("(",ROUND((F98/$H100)*100,1),")")</f>
        <v>(3.8)</v>
      </c>
      <c r="H98" s="302">
        <f>SUM(B98,D98,F98)</f>
        <v>10.483774474302749</v>
      </c>
      <c r="I98" s="299" t="str">
        <f>CONCATENATE("(",ROUND((H98/$H100)*100,1),")")</f>
        <v>(75.2)</v>
      </c>
      <c r="K98" s="302">
        <f>B103-B98</f>
        <v>-2.4858255359039729</v>
      </c>
      <c r="L98" s="302">
        <f>D103-D98</f>
        <v>-7.1013419724917592E-2</v>
      </c>
      <c r="M98" s="302">
        <f>F103-F98</f>
        <v>-0.10500627845723909</v>
      </c>
      <c r="N98" s="302">
        <f>SUM(K98:M98)</f>
        <v>-2.6618452340861296</v>
      </c>
    </row>
    <row r="99" spans="1:14" x14ac:dyDescent="0.25">
      <c r="A99" s="282" t="s">
        <v>365</v>
      </c>
      <c r="B99" s="302">
        <f>'Ind T6'!Q35</f>
        <v>2.3016159554880198</v>
      </c>
      <c r="C99" s="299" t="str">
        <f>CONCATENATE("(",ROUND((B99/$H100)*100,1),")")</f>
        <v>(16.5)</v>
      </c>
      <c r="D99" s="302">
        <f>'Ind T6'!R35</f>
        <v>0.80513457021188284</v>
      </c>
      <c r="E99" s="299" t="str">
        <f>CONCATENATE("(",ROUND((D99/$H100)*100,1),")")</f>
        <v>(5.8)</v>
      </c>
      <c r="F99" s="302">
        <f>'Ind T6'!S35</f>
        <v>0.34847499999734854</v>
      </c>
      <c r="G99" s="299" t="str">
        <f>CONCATENATE("(",ROUND((F99/$H100)*100,1),")")</f>
        <v>(2.5)</v>
      </c>
      <c r="H99" s="302">
        <f t="shared" ref="H99" si="86">SUM(B99,D99,F99)</f>
        <v>3.4552255256972511</v>
      </c>
      <c r="I99" s="299" t="str">
        <f>CONCATENATE("(",ROUND((H99/$H100)*100,1),")")</f>
        <v>(24.8)</v>
      </c>
      <c r="K99" s="302">
        <f t="shared" ref="K99:K100" si="87">B104-B99</f>
        <v>-0.69669687505202327</v>
      </c>
      <c r="L99" s="302">
        <f t="shared" ref="L99:L100" si="88">D104-D99</f>
        <v>-0.21272578898627703</v>
      </c>
      <c r="M99" s="302">
        <f t="shared" ref="M99:M100" si="89">F104-F99</f>
        <v>-7.0732101875542408E-2</v>
      </c>
      <c r="N99" s="302">
        <f t="shared" ref="N99:N100" si="90">SUM(K99:M99)</f>
        <v>-0.98015476591384276</v>
      </c>
    </row>
    <row r="100" spans="1:14" x14ac:dyDescent="0.25">
      <c r="A100" s="282" t="s">
        <v>363</v>
      </c>
      <c r="B100" s="302">
        <f>SUM(B98:B99)</f>
        <v>11.941680086564077</v>
      </c>
      <c r="C100" s="299" t="str">
        <f>CONCATENATE("(",ROUND((B100/$H100)*100,1),")")</f>
        <v>(85.7)</v>
      </c>
      <c r="D100" s="302">
        <f>SUM(D98:D99)</f>
        <v>1.1253781385454922</v>
      </c>
      <c r="E100" s="299" t="str">
        <f>CONCATENATE("(",ROUND((D100/$H100)*100,1),")")</f>
        <v>(8.1)</v>
      </c>
      <c r="F100" s="302">
        <f>SUM(F98:F99)</f>
        <v>0.87194177489043112</v>
      </c>
      <c r="G100" s="299" t="str">
        <f>CONCATENATE("(",ROUND((F100/$H100)*100,1),")")</f>
        <v>(6.3)</v>
      </c>
      <c r="H100" s="302">
        <f>SUM(H98:H99)</f>
        <v>13.939</v>
      </c>
      <c r="I100" s="299" t="str">
        <f>CONCATENATE("(",ROUND((H100/$H100)*100,1),")")</f>
        <v>(100)</v>
      </c>
      <c r="K100" s="302">
        <f t="shared" si="87"/>
        <v>-3.1825224109559951</v>
      </c>
      <c r="L100" s="302">
        <f t="shared" si="88"/>
        <v>-0.28373920871119473</v>
      </c>
      <c r="M100" s="302">
        <f t="shared" si="89"/>
        <v>-0.17573838033278155</v>
      </c>
      <c r="N100" s="302">
        <f t="shared" si="90"/>
        <v>-3.6419999999999715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7.1542385951720844</v>
      </c>
      <c r="C103" s="299" t="str">
        <f>CONCATENATE("(",ROUND((B103/$H105)*100,1),")")</f>
        <v>(69.5)</v>
      </c>
      <c r="D103" s="302">
        <f>'Ind T6'!W36</f>
        <v>0.24923014860869169</v>
      </c>
      <c r="E103" s="299" t="str">
        <f>CONCATENATE("(",ROUND((D103/$H105)*100,1),")")</f>
        <v>(2.4)</v>
      </c>
      <c r="F103" s="302">
        <f>'Ind T6'!X36</f>
        <v>0.41846049643584349</v>
      </c>
      <c r="G103" s="299" t="str">
        <f>CONCATENATE("(",ROUND((F103/$H105)*100,1),")")</f>
        <v>(4.1)</v>
      </c>
      <c r="H103" s="302">
        <f>SUM(B103,D103,F103)</f>
        <v>7.821929240216619</v>
      </c>
      <c r="I103" s="299" t="str">
        <f>CONCATENATE("(",ROUND((H103/$H105)*100,1),")")</f>
        <v>(76)</v>
      </c>
      <c r="K103" s="302">
        <f>B103-B93</f>
        <v>-3.1280615401348131</v>
      </c>
      <c r="L103" s="302">
        <f>D103-D93</f>
        <v>-8.6028748973185742E-2</v>
      </c>
      <c r="M103" s="302">
        <f>F103-F93</f>
        <v>-0.11425554568804763</v>
      </c>
      <c r="N103" s="302">
        <f>SUM(K103:M103)</f>
        <v>-3.3283458347960466</v>
      </c>
    </row>
    <row r="104" spans="1:14" x14ac:dyDescent="0.25">
      <c r="A104" s="282" t="s">
        <v>365</v>
      </c>
      <c r="B104" s="302">
        <f>'Ind T6'!V35</f>
        <v>1.6049190804359965</v>
      </c>
      <c r="C104" s="299" t="str">
        <f>CONCATENATE("(",ROUND((B104/$H105)*100,1),")")</f>
        <v>(15.6)</v>
      </c>
      <c r="D104" s="302">
        <f>'Ind T6'!W35</f>
        <v>0.59240878122560581</v>
      </c>
      <c r="E104" s="299" t="str">
        <f>CONCATENATE("(",ROUND((D104/$H105)*100,1),")")</f>
        <v>(5.8)</v>
      </c>
      <c r="F104" s="302">
        <f>'Ind T6'!X35</f>
        <v>0.27774289812180614</v>
      </c>
      <c r="G104" s="299" t="str">
        <f>CONCATENATE("(",ROUND((F104/$H105)*100,1),")")</f>
        <v>(2.7)</v>
      </c>
      <c r="H104" s="302">
        <f t="shared" ref="H104" si="91">SUM(B104,D104,F104)</f>
        <v>2.4750707597834083</v>
      </c>
      <c r="I104" s="299" t="str">
        <f>CONCATENATE("(",ROUND((H104/$H105)*100,1),")")</f>
        <v>(24)</v>
      </c>
      <c r="K104" s="302">
        <f t="shared" ref="K104:K105" si="92">B104-B94</f>
        <v>-0.98293620514931912</v>
      </c>
      <c r="L104" s="302">
        <f t="shared" ref="L104:L105" si="93">D104-D94</f>
        <v>-0.26896224061374441</v>
      </c>
      <c r="M104" s="302">
        <f t="shared" ref="M104:M105" si="94">F104-F94</f>
        <v>-9.0755719440861138E-2</v>
      </c>
      <c r="N104" s="302">
        <f t="shared" ref="N104:N105" si="95">SUM(K104:M104)</f>
        <v>-1.3426541652039248</v>
      </c>
    </row>
    <row r="105" spans="1:14" x14ac:dyDescent="0.25">
      <c r="A105" s="282" t="s">
        <v>363</v>
      </c>
      <c r="B105" s="302">
        <f>SUM(B103:B104)</f>
        <v>8.7591576756080816</v>
      </c>
      <c r="C105" s="299" t="str">
        <f>CONCATENATE("(",ROUND((B105/$H105)*100,1),")")</f>
        <v>(85.1)</v>
      </c>
      <c r="D105" s="302">
        <f>SUM(D103:D104)</f>
        <v>0.84163892983429744</v>
      </c>
      <c r="E105" s="299" t="str">
        <f>CONCATENATE("(",ROUND((D105/$H105)*100,1),")")</f>
        <v>(8.2)</v>
      </c>
      <c r="F105" s="302">
        <f>SUM(F103:F104)</f>
        <v>0.69620339455764957</v>
      </c>
      <c r="G105" s="299" t="str">
        <f>CONCATENATE("(",ROUND((F105/$H105)*100,1),")")</f>
        <v>(6.8)</v>
      </c>
      <c r="H105" s="302">
        <f>SUM(H103:H104)</f>
        <v>10.297000000000027</v>
      </c>
      <c r="I105" s="299" t="str">
        <f>CONCATENATE("(",ROUND((H105/$H105)*100,1),")")</f>
        <v>(100)</v>
      </c>
      <c r="K105" s="302">
        <f t="shared" si="92"/>
        <v>-4.1109977452841324</v>
      </c>
      <c r="L105" s="302">
        <f t="shared" si="93"/>
        <v>-0.35499098958693032</v>
      </c>
      <c r="M105" s="302">
        <f t="shared" si="94"/>
        <v>-0.20501126512890888</v>
      </c>
      <c r="N105" s="302">
        <f t="shared" si="95"/>
        <v>-4.6709999999999718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20.289960996026199</v>
      </c>
      <c r="C114" s="299" t="str">
        <f>CONCATENATE("(",ROUND((B114/$H116)*100,1),")")</f>
        <v>(65.9)</v>
      </c>
      <c r="D114" s="302">
        <f>'Ind T6'!M45</f>
        <v>0.8628566258251017</v>
      </c>
      <c r="E114" s="299" t="str">
        <f>CONCATENATE("(",ROUND((D114/$H116)*100,1),")")</f>
        <v>(2.8)</v>
      </c>
      <c r="F114" s="302">
        <f>'Ind T6'!N45</f>
        <v>2.0519017078983586</v>
      </c>
      <c r="G114" s="299" t="str">
        <f>CONCATENATE("(",ROUND((F114/$H116)*100,1),")")</f>
        <v>(6.7)</v>
      </c>
      <c r="H114" s="302">
        <f>SUM(B114,D114,F114)</f>
        <v>23.204719329749661</v>
      </c>
      <c r="I114" s="299" t="str">
        <f>CONCATENATE("(",ROUND((H114/$H116)*100,1),")")</f>
        <v>(75.3)</v>
      </c>
      <c r="K114" s="302">
        <f>B119-B114</f>
        <v>-1.3257665437203414</v>
      </c>
      <c r="L114" s="302">
        <f>D119-D114</f>
        <v>-5.1994725655854834E-2</v>
      </c>
      <c r="M114" s="302">
        <f>F119-F114</f>
        <v>-0.12827467382398683</v>
      </c>
      <c r="N114" s="302">
        <f>SUM(K114:M114)</f>
        <v>-1.5060359432001831</v>
      </c>
    </row>
    <row r="115" spans="1:14" x14ac:dyDescent="0.25">
      <c r="A115" s="282" t="s">
        <v>365</v>
      </c>
      <c r="B115" s="302">
        <f>'Ind T6'!L44</f>
        <v>4.7383910929373272</v>
      </c>
      <c r="C115" s="299" t="str">
        <f>CONCATENATE("(",ROUND((B115/$H116)*100,1),")")</f>
        <v>(15.4)</v>
      </c>
      <c r="D115" s="302">
        <f>'Ind T6'!M44</f>
        <v>1.9091155448900599</v>
      </c>
      <c r="E115" s="299" t="str">
        <f>CONCATENATE("(",ROUND((D115/$H116)*100,1),")")</f>
        <v>(6.2)</v>
      </c>
      <c r="F115" s="302">
        <f>'Ind T6'!N44</f>
        <v>0.94377403242298763</v>
      </c>
      <c r="G115" s="299" t="str">
        <f>CONCATENATE("(",ROUND((F115/$H116)*100,1),")")</f>
        <v>(3.1)</v>
      </c>
      <c r="H115" s="302">
        <f t="shared" ref="H115" si="96">SUM(B115,D115,F115)</f>
        <v>7.5912806702503746</v>
      </c>
      <c r="I115" s="299" t="str">
        <f>CONCATENATE("(",ROUND((H115/$H116)*100,1),")")</f>
        <v>(24.7)</v>
      </c>
      <c r="K115" s="302">
        <f t="shared" ref="K115:K116" si="97">B120-B115</f>
        <v>-0.27407395936963219</v>
      </c>
      <c r="L115" s="302">
        <f t="shared" ref="L115:L116" si="98">D120-D115</f>
        <v>-0.10716514075434036</v>
      </c>
      <c r="M115" s="302">
        <f t="shared" ref="M115:M116" si="99">F120-F115</f>
        <v>-8.5724956675930719E-2</v>
      </c>
      <c r="N115" s="302">
        <f t="shared" ref="N115:N116" si="100">SUM(K115:M115)</f>
        <v>-0.46696405679990327</v>
      </c>
    </row>
    <row r="116" spans="1:14" x14ac:dyDescent="0.25">
      <c r="A116" s="282" t="s">
        <v>363</v>
      </c>
      <c r="B116" s="302">
        <f>SUM(B114:B115)</f>
        <v>25.028352088963526</v>
      </c>
      <c r="C116" s="299" t="str">
        <f>CONCATENATE("(",ROUND((B116/$H116)*100,1),")")</f>
        <v>(81.3)</v>
      </c>
      <c r="D116" s="302">
        <f>SUM(D114:D115)</f>
        <v>2.7719721707151614</v>
      </c>
      <c r="E116" s="299" t="str">
        <f>CONCATENATE("(",ROUND((D116/$H116)*100,1),")")</f>
        <v>(9)</v>
      </c>
      <c r="F116" s="302">
        <f>SUM(F114:F115)</f>
        <v>2.9956757403213463</v>
      </c>
      <c r="G116" s="299" t="str">
        <f>CONCATENATE("(",ROUND((F116/$H116)*100,1),")")</f>
        <v>(9.7)</v>
      </c>
      <c r="H116" s="302">
        <f>SUM(H114:H115)</f>
        <v>30.796000000000035</v>
      </c>
      <c r="I116" s="299" t="str">
        <f>CONCATENATE("(",ROUND((H116/$H116)*100,1),")")</f>
        <v>(100)</v>
      </c>
      <c r="K116" s="302">
        <f t="shared" si="97"/>
        <v>-1.5998405030899754</v>
      </c>
      <c r="L116" s="302">
        <f t="shared" si="98"/>
        <v>-0.15915986641019497</v>
      </c>
      <c r="M116" s="302">
        <f t="shared" si="99"/>
        <v>-0.21399963049991788</v>
      </c>
      <c r="N116" s="302">
        <f t="shared" si="100"/>
        <v>-1.9730000000000882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18.964194452305858</v>
      </c>
      <c r="C119" s="299" t="str">
        <f>CONCATENATE("(",ROUND((B119/$H121)*100,1),")")</f>
        <v>(65.8)</v>
      </c>
      <c r="D119" s="302">
        <f>'Ind T6'!R45</f>
        <v>0.81086190016924686</v>
      </c>
      <c r="E119" s="299" t="str">
        <f>CONCATENATE("(",ROUND((D119/$H121)*100,1),")")</f>
        <v>(2.8)</v>
      </c>
      <c r="F119" s="302">
        <f>'Ind T6'!S45</f>
        <v>1.9236270340743717</v>
      </c>
      <c r="G119" s="299" t="str">
        <f>CONCATENATE("(",ROUND((F119/$H121)*100,1),")")</f>
        <v>(6.7)</v>
      </c>
      <c r="H119" s="302">
        <f>SUM(B119,D119,F119)</f>
        <v>21.698683386549476</v>
      </c>
      <c r="I119" s="299" t="str">
        <f>CONCATENATE("(",ROUND((H119/$H121)*100,1),")")</f>
        <v>(75.3)</v>
      </c>
      <c r="K119" s="302">
        <f>B124-B119</f>
        <v>-2.2436825326293324</v>
      </c>
      <c r="L119" s="302">
        <f>D124-D119</f>
        <v>-8.218859579161697E-2</v>
      </c>
      <c r="M119" s="302">
        <f>F124-F119</f>
        <v>-0.14265354198567026</v>
      </c>
      <c r="N119" s="302">
        <f>SUM(K119:M119)</f>
        <v>-2.4685246704066195</v>
      </c>
    </row>
    <row r="120" spans="1:14" x14ac:dyDescent="0.25">
      <c r="A120" s="282" t="s">
        <v>365</v>
      </c>
      <c r="B120" s="302">
        <f>'Ind T6'!Q44</f>
        <v>4.464317133567695</v>
      </c>
      <c r="C120" s="299" t="str">
        <f>CONCATENATE("(",ROUND((B120/$H121)*100,1),")")</f>
        <v>(15.5)</v>
      </c>
      <c r="D120" s="302">
        <f>'Ind T6'!R44</f>
        <v>1.8019504041357195</v>
      </c>
      <c r="E120" s="299" t="str">
        <f>CONCATENATE("(",ROUND((D120/$H121)*100,1),")")</f>
        <v>(6.3)</v>
      </c>
      <c r="F120" s="302">
        <f>'Ind T6'!S44</f>
        <v>0.85804907574705691</v>
      </c>
      <c r="G120" s="299" t="str">
        <f>CONCATENATE("(",ROUND((F120/$H121)*100,1),")")</f>
        <v>(3)</v>
      </c>
      <c r="H120" s="302">
        <f t="shared" ref="H120" si="101">SUM(B120,D120,F120)</f>
        <v>7.1243166134504712</v>
      </c>
      <c r="I120" s="299" t="str">
        <f>CONCATENATE("(",ROUND((H120/$H121)*100,1),")")</f>
        <v>(24.7)</v>
      </c>
      <c r="K120" s="302">
        <f t="shared" ref="K120:K121" si="102">B125-B120</f>
        <v>-0.38734423654700212</v>
      </c>
      <c r="L120" s="302">
        <f t="shared" ref="L120:L121" si="103">D125-D120</f>
        <v>-0.15604498231269459</v>
      </c>
      <c r="M120" s="302">
        <f t="shared" ref="M120:M121" si="104">F125-F120</f>
        <v>-9.0086110733564317E-2</v>
      </c>
      <c r="N120" s="302">
        <f t="shared" ref="N120:N121" si="105">SUM(K120:M120)</f>
        <v>-0.63347532959326103</v>
      </c>
    </row>
    <row r="121" spans="1:14" x14ac:dyDescent="0.25">
      <c r="A121" s="282" t="s">
        <v>363</v>
      </c>
      <c r="B121" s="302">
        <f>SUM(B119:B120)</f>
        <v>23.428511585873551</v>
      </c>
      <c r="C121" s="299" t="str">
        <f>CONCATENATE("(",ROUND((B121/$H121)*100,1),")")</f>
        <v>(81.3)</v>
      </c>
      <c r="D121" s="302">
        <f>SUM(D119:D120)</f>
        <v>2.6128123043049665</v>
      </c>
      <c r="E121" s="299" t="str">
        <f>CONCATENATE("(",ROUND((D121/$H121)*100,1),")")</f>
        <v>(9.1)</v>
      </c>
      <c r="F121" s="302">
        <f>SUM(F119:F120)</f>
        <v>2.7816761098214284</v>
      </c>
      <c r="G121" s="299" t="str">
        <f>CONCATENATE("(",ROUND((F121/$H121)*100,1),")")</f>
        <v>(9.7)</v>
      </c>
      <c r="H121" s="302">
        <f>SUM(H119:H120)</f>
        <v>28.822999999999947</v>
      </c>
      <c r="I121" s="299" t="str">
        <f>CONCATENATE("(",ROUND((H121/$H121)*100,1),")")</f>
        <v>(100)</v>
      </c>
      <c r="K121" s="302">
        <f t="shared" si="102"/>
        <v>-2.6310267691763336</v>
      </c>
      <c r="L121" s="302">
        <f t="shared" si="103"/>
        <v>-0.23823357810431167</v>
      </c>
      <c r="M121" s="302">
        <f t="shared" si="104"/>
        <v>-0.23273965271923425</v>
      </c>
      <c r="N121" s="302">
        <f t="shared" si="105"/>
        <v>-3.1019999999998795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16.720511919676525</v>
      </c>
      <c r="C124" s="299" t="str">
        <f>CONCATENATE("(",ROUND((B124/$H126)*100,1),")")</f>
        <v>(65)</v>
      </c>
      <c r="D124" s="302">
        <f>'Ind T6'!W45</f>
        <v>0.72867330437762989</v>
      </c>
      <c r="E124" s="299" t="str">
        <f>CONCATENATE("(",ROUND((D124/$H126)*100,1),")")</f>
        <v>(2.8)</v>
      </c>
      <c r="F124" s="302">
        <f>'Ind T6'!X45</f>
        <v>1.7809734920887015</v>
      </c>
      <c r="G124" s="299" t="str">
        <f>CONCATENATE("(",ROUND((F124/$H126)*100,1),")")</f>
        <v>(6.9)</v>
      </c>
      <c r="H124" s="302">
        <f>SUM(B124,D124,F124)</f>
        <v>19.230158716142856</v>
      </c>
      <c r="I124" s="299" t="str">
        <f>CONCATENATE("(",ROUND((H124/$H126)*100,1),")")</f>
        <v>(74.8)</v>
      </c>
      <c r="K124" s="302">
        <f>B124-B114</f>
        <v>-3.5694490763496738</v>
      </c>
      <c r="L124" s="302">
        <f>D124-D114</f>
        <v>-0.1341833214474718</v>
      </c>
      <c r="M124" s="302">
        <f>F124-F114</f>
        <v>-0.27092821580965709</v>
      </c>
      <c r="N124" s="302">
        <f>SUM(K124:M124)</f>
        <v>-3.974560613606803</v>
      </c>
    </row>
    <row r="125" spans="1:14" x14ac:dyDescent="0.25">
      <c r="A125" s="282" t="s">
        <v>365</v>
      </c>
      <c r="B125" s="302">
        <f>'Ind T6'!V44</f>
        <v>4.0769728970206929</v>
      </c>
      <c r="C125" s="299" t="str">
        <f>CONCATENATE("(",ROUND((B125/$H126)*100,1),")")</f>
        <v>(15.9)</v>
      </c>
      <c r="D125" s="302">
        <f>'Ind T6'!W44</f>
        <v>1.6459054218230249</v>
      </c>
      <c r="E125" s="299" t="str">
        <f>CONCATENATE("(",ROUND((D125/$H126)*100,1),")")</f>
        <v>(6.4)</v>
      </c>
      <c r="F125" s="302">
        <f>'Ind T6'!X44</f>
        <v>0.76796296501349259</v>
      </c>
      <c r="G125" s="299" t="str">
        <f>CONCATENATE("(",ROUND((F125/$H126)*100,1),")")</f>
        <v>(3)</v>
      </c>
      <c r="H125" s="302">
        <f t="shared" ref="H125" si="106">SUM(B125,D125,F125)</f>
        <v>6.4908412838572103</v>
      </c>
      <c r="I125" s="299" t="str">
        <f>CONCATENATE("(",ROUND((H125/$H126)*100,1),")")</f>
        <v>(25.2)</v>
      </c>
      <c r="K125" s="302">
        <f t="shared" ref="K125:K126" si="107">B125-B115</f>
        <v>-0.66141819591663431</v>
      </c>
      <c r="L125" s="302">
        <f t="shared" ref="L125:L126" si="108">D125-D115</f>
        <v>-0.26321012306703495</v>
      </c>
      <c r="M125" s="302">
        <f t="shared" ref="M125:M126" si="109">F125-F115</f>
        <v>-0.17581106740949504</v>
      </c>
      <c r="N125" s="302">
        <f t="shared" ref="N125:N126" si="110">SUM(K125:M125)</f>
        <v>-1.1004393863931643</v>
      </c>
    </row>
    <row r="126" spans="1:14" x14ac:dyDescent="0.25">
      <c r="A126" s="282" t="s">
        <v>363</v>
      </c>
      <c r="B126" s="302">
        <f>SUM(B124:B125)</f>
        <v>20.797484816697217</v>
      </c>
      <c r="C126" s="299" t="str">
        <f>CONCATENATE("(",ROUND((B126/$H126)*100,1),")")</f>
        <v>(80.9)</v>
      </c>
      <c r="D126" s="302">
        <f>SUM(D124:D125)</f>
        <v>2.3745787262006548</v>
      </c>
      <c r="E126" s="299" t="str">
        <f>CONCATENATE("(",ROUND((D126/$H126)*100,1),")")</f>
        <v>(9.2)</v>
      </c>
      <c r="F126" s="302">
        <f>SUM(F124:F125)</f>
        <v>2.5489364571021942</v>
      </c>
      <c r="G126" s="299" t="str">
        <f>CONCATENATE("(",ROUND((F126/$H126)*100,1),")")</f>
        <v>(9.9)</v>
      </c>
      <c r="H126" s="302">
        <f>SUM(H124:H125)</f>
        <v>25.721000000000068</v>
      </c>
      <c r="I126" s="299" t="str">
        <f>CONCATENATE("(",ROUND((H126/$H126)*100,1),")")</f>
        <v>(100)</v>
      </c>
      <c r="K126" s="302">
        <f t="shared" si="107"/>
        <v>-4.230867272266309</v>
      </c>
      <c r="L126" s="302">
        <f t="shared" si="108"/>
        <v>-0.39739344451450664</v>
      </c>
      <c r="M126" s="302">
        <f t="shared" si="109"/>
        <v>-0.44673928321915213</v>
      </c>
      <c r="N126" s="302">
        <f t="shared" si="110"/>
        <v>-5.0749999999999673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2.5519171027759655</v>
      </c>
      <c r="C135" s="299" t="str">
        <f>CONCATENATE("(",ROUND((B135/$H137)*100,1),")")</f>
        <v>(65.2)</v>
      </c>
      <c r="D135" s="302">
        <f>'Ind T6'!M54</f>
        <v>3.9184592840776696E-2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2.5911016956167421</v>
      </c>
      <c r="I135" s="299" t="str">
        <f>CONCATENATE("(",ROUND((H135/$H137)*100,1),")")</f>
        <v>(66.2)</v>
      </c>
      <c r="K135" s="302">
        <f>B140-B135</f>
        <v>-5.4072801734856846E-2</v>
      </c>
      <c r="L135" s="302">
        <f>D140-D135</f>
        <v>9.6007073730405845E-6</v>
      </c>
      <c r="M135" s="302">
        <f>F140-F135</f>
        <v>0</v>
      </c>
      <c r="N135" s="302">
        <f>SUM(K135:M135)</f>
        <v>-5.4063201027483805E-2</v>
      </c>
    </row>
    <row r="136" spans="1:14" x14ac:dyDescent="0.25">
      <c r="A136" s="282" t="s">
        <v>365</v>
      </c>
      <c r="B136" s="302">
        <f>'Ind T6'!L53</f>
        <v>0.78418371362946859</v>
      </c>
      <c r="C136" s="299" t="str">
        <f>CONCATENATE("(",ROUND((B136/$H137)*100,1),")")</f>
        <v>(20)</v>
      </c>
      <c r="D136" s="302">
        <f>'Ind T6'!M53</f>
        <v>0.21346585723919495</v>
      </c>
      <c r="E136" s="299" t="str">
        <f>CONCATENATE("(",ROUND((D136/$H137)*100,1),")")</f>
        <v>(5.5)</v>
      </c>
      <c r="F136" s="302">
        <f>'Ind T6'!N53</f>
        <v>0.32724873351460043</v>
      </c>
      <c r="G136" s="299" t="str">
        <f>CONCATENATE("(",ROUND((F136/$H137)*100,1),")")</f>
        <v>(8.4)</v>
      </c>
      <c r="H136" s="302">
        <f t="shared" ref="H136" si="111">SUM(B136,D136,F136)</f>
        <v>1.3248983043832641</v>
      </c>
      <c r="I136" s="299" t="str">
        <f>CONCATENATE("(",ROUND((H136/$H137)*100,1),")")</f>
        <v>(33.8)</v>
      </c>
      <c r="K136" s="302">
        <f t="shared" ref="K136:K137" si="112">B141-B136</f>
        <v>-4.4342512395747491E-3</v>
      </c>
      <c r="L136" s="302">
        <f t="shared" ref="L136:L137" si="113">D141-D136</f>
        <v>-3.1071475521022573E-3</v>
      </c>
      <c r="M136" s="302">
        <f t="shared" ref="M136:M137" si="114">F141-F136</f>
        <v>-9.3954001808453369E-3</v>
      </c>
      <c r="N136" s="302">
        <f t="shared" ref="N136:N137" si="115">SUM(K136:M136)</f>
        <v>-1.6936798972522343E-2</v>
      </c>
    </row>
    <row r="137" spans="1:14" x14ac:dyDescent="0.25">
      <c r="A137" s="282" t="s">
        <v>363</v>
      </c>
      <c r="B137" s="302">
        <f>SUM(B135:B136)</f>
        <v>3.336100816405434</v>
      </c>
      <c r="C137" s="299" t="str">
        <f>CONCATENATE("(",ROUND((B137/$H137)*100,1),")")</f>
        <v>(85.2)</v>
      </c>
      <c r="D137" s="302">
        <f>SUM(D135:D136)</f>
        <v>0.25265045007997167</v>
      </c>
      <c r="E137" s="299" t="str">
        <f>CONCATENATE("(",ROUND((D137/$H137)*100,1),")")</f>
        <v>(6.5)</v>
      </c>
      <c r="F137" s="302">
        <f>SUM(F135:F136)</f>
        <v>0.32724873351460043</v>
      </c>
      <c r="G137" s="299" t="str">
        <f>CONCATENATE("(",ROUND((F137/$H137)*100,1),")")</f>
        <v>(8.4)</v>
      </c>
      <c r="H137" s="302">
        <f>SUM(H135:H136)</f>
        <v>3.9160000000000061</v>
      </c>
      <c r="I137" s="299" t="str">
        <f>CONCATENATE("(",ROUND((H137/$H137)*100,1),")")</f>
        <v>(100)</v>
      </c>
      <c r="K137" s="302">
        <f t="shared" si="112"/>
        <v>-5.8507052974431595E-2</v>
      </c>
      <c r="L137" s="302">
        <f t="shared" si="113"/>
        <v>-3.0975468447292376E-3</v>
      </c>
      <c r="M137" s="302">
        <f t="shared" si="114"/>
        <v>-9.3954001808453369E-3</v>
      </c>
      <c r="N137" s="302">
        <f t="shared" si="115"/>
        <v>-7.1000000000006169E-2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2.4978443010411087</v>
      </c>
      <c r="C140" s="299" t="str">
        <f>CONCATENATE("(",ROUND((B140/$H142)*100,1),")")</f>
        <v>(65)</v>
      </c>
      <c r="D140" s="302">
        <f>'Ind T6'!R54</f>
        <v>3.9194193548149736E-2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2.5370384945892583</v>
      </c>
      <c r="I140" s="299" t="str">
        <f>CONCATENATE("(",ROUND((H140/$H142)*100,1),")")</f>
        <v>(66)</v>
      </c>
      <c r="K140" s="302">
        <f>B145-B140</f>
        <v>-6.1769790675754166E-3</v>
      </c>
      <c r="L140" s="302">
        <f>D145-D140</f>
        <v>1.5959594567535873E-3</v>
      </c>
      <c r="M140" s="302">
        <f>F145-F140</f>
        <v>0</v>
      </c>
      <c r="N140" s="302">
        <f>SUM(K140:M140)</f>
        <v>-4.5810196108218293E-3</v>
      </c>
    </row>
    <row r="141" spans="1:14" x14ac:dyDescent="0.25">
      <c r="A141" s="282" t="s">
        <v>365</v>
      </c>
      <c r="B141" s="302">
        <f>'Ind T6'!Q53</f>
        <v>0.77974946238989384</v>
      </c>
      <c r="C141" s="299" t="str">
        <f>CONCATENATE("(",ROUND((B141/$H142)*100,1),")")</f>
        <v>(20.3)</v>
      </c>
      <c r="D141" s="302">
        <f>'Ind T6'!R53</f>
        <v>0.21035870968709269</v>
      </c>
      <c r="E141" s="299" t="str">
        <f>CONCATENATE("(",ROUND((D141/$H142)*100,1),")")</f>
        <v>(5.5)</v>
      </c>
      <c r="F141" s="302">
        <f>'Ind T6'!S53</f>
        <v>0.31785333333375509</v>
      </c>
      <c r="G141" s="299" t="str">
        <f>CONCATENATE("(",ROUND((F141/$H142)*100,1),")")</f>
        <v>(8.3)</v>
      </c>
      <c r="H141" s="302">
        <f t="shared" ref="H141" si="116">SUM(B141,D141,F141)</f>
        <v>1.3079615054107416</v>
      </c>
      <c r="I141" s="299" t="str">
        <f>CONCATENATE("(",ROUND((H141/$H142)*100,1),")")</f>
        <v>(34)</v>
      </c>
      <c r="K141" s="302">
        <f t="shared" ref="K141:K142" si="117">B146-B141</f>
        <v>2.3172496754546357E-2</v>
      </c>
      <c r="L141" s="302">
        <f t="shared" ref="L141:L142" si="118">D146-D141</f>
        <v>2.1794559686552084E-3</v>
      </c>
      <c r="M141" s="302">
        <f t="shared" ref="M141:M142" si="119">F146-F141</f>
        <v>-1.7709331123775263E-3</v>
      </c>
      <c r="N141" s="302">
        <f t="shared" ref="N141:N142" si="120">SUM(K141:M141)</f>
        <v>2.3581019610824039E-2</v>
      </c>
    </row>
    <row r="142" spans="1:14" x14ac:dyDescent="0.25">
      <c r="A142" s="282" t="s">
        <v>363</v>
      </c>
      <c r="B142" s="302">
        <f>SUM(B140:B141)</f>
        <v>3.2775937634310024</v>
      </c>
      <c r="C142" s="299" t="str">
        <f>CONCATENATE("(",ROUND((B142/$H142)*100,1),")")</f>
        <v>(85.2)</v>
      </c>
      <c r="D142" s="302">
        <f>SUM(D140:D141)</f>
        <v>0.24955290323524243</v>
      </c>
      <c r="E142" s="299" t="str">
        <f>CONCATENATE("(",ROUND((D142/$H142)*100,1),")")</f>
        <v>(6.5)</v>
      </c>
      <c r="F142" s="302">
        <f>SUM(F140:F141)</f>
        <v>0.31785333333375509</v>
      </c>
      <c r="G142" s="299" t="str">
        <f>CONCATENATE("(",ROUND((F142/$H142)*100,1),")")</f>
        <v>(8.3)</v>
      </c>
      <c r="H142" s="302">
        <f>SUM(H140:H141)</f>
        <v>3.8449999999999998</v>
      </c>
      <c r="I142" s="299" t="str">
        <f>CONCATENATE("(",ROUND((H142/$H142)*100,1),")")</f>
        <v>(100)</v>
      </c>
      <c r="K142" s="302">
        <f t="shared" si="117"/>
        <v>1.6995517686971162E-2</v>
      </c>
      <c r="L142" s="302">
        <f t="shared" si="118"/>
        <v>3.775415425408768E-3</v>
      </c>
      <c r="M142" s="302">
        <f t="shared" si="119"/>
        <v>-1.7709331123775263E-3</v>
      </c>
      <c r="N142" s="302">
        <f t="shared" si="120"/>
        <v>1.9000000000002404E-2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2.4916673219735332</v>
      </c>
      <c r="C145" s="299" t="str">
        <f>CONCATENATE("(",ROUND((B145/$H147)*100,1),")")</f>
        <v>(64.5)</v>
      </c>
      <c r="D145" s="302">
        <f>'Ind T6'!W54</f>
        <v>4.0790153004903323E-2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2.5324574749784365</v>
      </c>
      <c r="I145" s="299" t="str">
        <f>CONCATENATE("(",ROUND((H145/$H147)*100,1),")")</f>
        <v>(65.5)</v>
      </c>
      <c r="K145" s="302">
        <f>B145-B135</f>
        <v>-6.0249780802432262E-2</v>
      </c>
      <c r="L145" s="302">
        <f>D145-D135</f>
        <v>1.6055601641266279E-3</v>
      </c>
      <c r="M145" s="302">
        <f>F145-F135</f>
        <v>0</v>
      </c>
      <c r="N145" s="302">
        <f>SUM(K145:M145)</f>
        <v>-5.8644220638305634E-2</v>
      </c>
    </row>
    <row r="146" spans="1:14" x14ac:dyDescent="0.25">
      <c r="A146" s="282" t="s">
        <v>365</v>
      </c>
      <c r="B146" s="302">
        <f>'Ind T6'!V53</f>
        <v>0.8029219591444402</v>
      </c>
      <c r="C146" s="299" t="str">
        <f>CONCATENATE("(",ROUND((B146/$H147)*100,1),")")</f>
        <v>(20.8)</v>
      </c>
      <c r="D146" s="302">
        <f>'Ind T6'!W53</f>
        <v>0.2125381656557479</v>
      </c>
      <c r="E146" s="299" t="str">
        <f>CONCATENATE("(",ROUND((D146/$H147)*100,1),")")</f>
        <v>(5.5)</v>
      </c>
      <c r="F146" s="302">
        <f>'Ind T6'!X53</f>
        <v>0.31608240022137757</v>
      </c>
      <c r="G146" s="299" t="str">
        <f>CONCATENATE("(",ROUND((F146/$H147)*100,1),")")</f>
        <v>(8.2)</v>
      </c>
      <c r="H146" s="302">
        <f t="shared" ref="H146" si="121">SUM(B146,D146,F146)</f>
        <v>1.3315425250215656</v>
      </c>
      <c r="I146" s="299" t="str">
        <f>CONCATENATE("(",ROUND((H146/$H147)*100,1),")")</f>
        <v>(34.5)</v>
      </c>
      <c r="K146" s="302">
        <f t="shared" ref="K146:K147" si="122">B146-B136</f>
        <v>1.8738245514971608E-2</v>
      </c>
      <c r="L146" s="302">
        <f t="shared" ref="L146:L147" si="123">D146-D136</f>
        <v>-9.2769158344704894E-4</v>
      </c>
      <c r="M146" s="302">
        <f t="shared" ref="M146:M147" si="124">F146-F136</f>
        <v>-1.1166333293222863E-2</v>
      </c>
      <c r="N146" s="302">
        <f t="shared" ref="N146:N147" si="125">SUM(K146:M146)</f>
        <v>6.6442206383016955E-3</v>
      </c>
    </row>
    <row r="147" spans="1:14" x14ac:dyDescent="0.25">
      <c r="A147" s="282" t="s">
        <v>363</v>
      </c>
      <c r="B147" s="302">
        <f>SUM(B145:B146)</f>
        <v>3.2945892811179736</v>
      </c>
      <c r="C147" s="299" t="str">
        <f>CONCATENATE("(",ROUND((B147/$H147)*100,1),")")</f>
        <v>(85.3)</v>
      </c>
      <c r="D147" s="302">
        <f>SUM(D145:D146)</f>
        <v>0.2533283186606512</v>
      </c>
      <c r="E147" s="299" t="str">
        <f>CONCATENATE("(",ROUND((D147/$H147)*100,1),")")</f>
        <v>(6.6)</v>
      </c>
      <c r="F147" s="302">
        <f>SUM(F145:F146)</f>
        <v>0.31608240022137757</v>
      </c>
      <c r="G147" s="299" t="str">
        <f>CONCATENATE("(",ROUND((F147/$H147)*100,1),")")</f>
        <v>(8.2)</v>
      </c>
      <c r="H147" s="302">
        <f>SUM(H145:H146)</f>
        <v>3.8640000000000021</v>
      </c>
      <c r="I147" s="299" t="str">
        <f>CONCATENATE("(",ROUND((H147/$H147)*100,1),")")</f>
        <v>(100)</v>
      </c>
      <c r="K147" s="302">
        <f t="shared" si="122"/>
        <v>-4.1511535287460433E-2</v>
      </c>
      <c r="L147" s="302">
        <f t="shared" si="123"/>
        <v>6.7786858067953037E-4</v>
      </c>
      <c r="M147" s="302">
        <f t="shared" si="124"/>
        <v>-1.1166333293222863E-2</v>
      </c>
      <c r="N147" s="302">
        <f t="shared" si="125"/>
        <v>-5.2000000000003765E-2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3.400222373770128</v>
      </c>
      <c r="C156" s="299" t="str">
        <f>CONCATENATE("(",ROUND((B156/$H158)*100,1),")")</f>
        <v>(67.3)</v>
      </c>
      <c r="D156" s="302">
        <f>'Ind T6'!M63</f>
        <v>0.46810573138027012</v>
      </c>
      <c r="E156" s="299" t="str">
        <f>CONCATENATE("(",ROUND((D156/$H158)*100,1),")")</f>
        <v>(9.3)</v>
      </c>
      <c r="F156" s="302">
        <f>'Ind T6'!N63</f>
        <v>0.21769811847030288</v>
      </c>
      <c r="G156" s="299" t="str">
        <f>CONCATENATE("(",ROUND((F156/$H158)*100,1),")")</f>
        <v>(4.3)</v>
      </c>
      <c r="H156" s="302">
        <f>SUM(B156,D156,F156)</f>
        <v>4.086026223620701</v>
      </c>
      <c r="I156" s="299" t="str">
        <f>CONCATENATE("(",ROUND((H156/$H158)*100,1),")")</f>
        <v>(80.9)</v>
      </c>
      <c r="K156" s="302">
        <f>B161-B156</f>
        <v>0.19946129469033691</v>
      </c>
      <c r="L156" s="302">
        <f>D161-D156</f>
        <v>3.3062949923705953E-2</v>
      </c>
      <c r="M156" s="302">
        <f>F161-F156</f>
        <v>5.6994524229035115E-3</v>
      </c>
      <c r="N156" s="302">
        <f>SUM(K156:M156)</f>
        <v>0.23822369703694637</v>
      </c>
    </row>
    <row r="157" spans="1:14" x14ac:dyDescent="0.25">
      <c r="A157" s="282" t="s">
        <v>365</v>
      </c>
      <c r="B157" s="302">
        <f>'Ind T6'!L62</f>
        <v>0.76656030500494321</v>
      </c>
      <c r="C157" s="299" t="str">
        <f>CONCATENATE("(",ROUND((B157/$H158)*100,1),")")</f>
        <v>(15.2)</v>
      </c>
      <c r="D157" s="302">
        <f>'Ind T6'!M62</f>
        <v>0.18389309072906401</v>
      </c>
      <c r="E157" s="299" t="str">
        <f>CONCATENATE("(",ROUND((D157/$H158)*100,1),")")</f>
        <v>(3.6)</v>
      </c>
      <c r="F157" s="302">
        <f>'Ind T6'!N62</f>
        <v>1.2520380645288459E-2</v>
      </c>
      <c r="G157" s="299" t="str">
        <f>CONCATENATE("(",ROUND((F157/$H158)*100,1),")")</f>
        <v>(0.2)</v>
      </c>
      <c r="H157" s="302">
        <f t="shared" ref="H157" si="126">SUM(B157,D157,F157)</f>
        <v>0.96297377637929571</v>
      </c>
      <c r="I157" s="299" t="str">
        <f>CONCATENATE("(",ROUND((H157/$H158)*100,1),")")</f>
        <v>(19.1)</v>
      </c>
      <c r="K157" s="302">
        <f t="shared" ref="K157:K158" si="127">B162-B157</f>
        <v>8.2599029162044202E-2</v>
      </c>
      <c r="L157" s="302">
        <f t="shared" ref="L157:L158" si="128">D162-D157</f>
        <v>1.4492651994091499E-2</v>
      </c>
      <c r="M157" s="302">
        <f t="shared" ref="M157:M158" si="129">F162-F157</f>
        <v>6.8462180693085531E-4</v>
      </c>
      <c r="N157" s="302">
        <f t="shared" ref="N157:N158" si="130">SUM(K157:M157)</f>
        <v>9.7776302963066553E-2</v>
      </c>
    </row>
    <row r="158" spans="1:14" x14ac:dyDescent="0.25">
      <c r="A158" s="282" t="s">
        <v>363</v>
      </c>
      <c r="B158" s="302">
        <f>SUM(B156:B157)</f>
        <v>4.1667826787750712</v>
      </c>
      <c r="C158" s="299" t="str">
        <f>CONCATENATE("(",ROUND((B158/$H158)*100,1),")")</f>
        <v>(82.5)</v>
      </c>
      <c r="D158" s="302">
        <f>SUM(D156:D157)</f>
        <v>0.65199882210933413</v>
      </c>
      <c r="E158" s="299" t="str">
        <f>CONCATENATE("(",ROUND((D158/$H158)*100,1),")")</f>
        <v>(12.9)</v>
      </c>
      <c r="F158" s="302">
        <f>SUM(F156:F157)</f>
        <v>0.23021849911559134</v>
      </c>
      <c r="G158" s="299" t="str">
        <f>CONCATENATE("(",ROUND((F158/$H158)*100,1),")")</f>
        <v>(4.6)</v>
      </c>
      <c r="H158" s="302">
        <f>SUM(H156:H157)</f>
        <v>5.0489999999999968</v>
      </c>
      <c r="I158" s="299" t="str">
        <f>CONCATENATE("(",ROUND((H158/$H158)*100,1),")")</f>
        <v>(100)</v>
      </c>
      <c r="K158" s="302">
        <f t="shared" si="127"/>
        <v>0.28206032385238089</v>
      </c>
      <c r="L158" s="302">
        <f t="shared" si="128"/>
        <v>4.7555601917797508E-2</v>
      </c>
      <c r="M158" s="302">
        <f t="shared" si="129"/>
        <v>6.3840742298343633E-3</v>
      </c>
      <c r="N158" s="302">
        <f t="shared" si="130"/>
        <v>0.33600000000001273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3.5996836684604649</v>
      </c>
      <c r="C161" s="299" t="str">
        <f>CONCATENATE("(",ROUND((B161/$H163)*100,1),")")</f>
        <v>(66.8)</v>
      </c>
      <c r="D161" s="302">
        <f>'Ind T6'!R63</f>
        <v>0.50116868130397607</v>
      </c>
      <c r="E161" s="299" t="str">
        <f>CONCATENATE("(",ROUND((D161/$H163)*100,1),")")</f>
        <v>(9.3)</v>
      </c>
      <c r="F161" s="302">
        <f>'Ind T6'!S63</f>
        <v>0.22339757089320639</v>
      </c>
      <c r="G161" s="299" t="str">
        <f>CONCATENATE("(",ROUND((F161/$H163)*100,1),")")</f>
        <v>(4.1)</v>
      </c>
      <c r="H161" s="302">
        <f>SUM(B161,D161,F161)</f>
        <v>4.3242499206576479</v>
      </c>
      <c r="I161" s="299" t="str">
        <f>CONCATENATE("(",ROUND((H161/$H163)*100,1),")")</f>
        <v>(80.3)</v>
      </c>
      <c r="K161" s="302">
        <f>B166-B161</f>
        <v>0.32111492741491965</v>
      </c>
      <c r="L161" s="302">
        <f>D166-D161</f>
        <v>5.3241147574093484E-2</v>
      </c>
      <c r="M161" s="302">
        <f>F166-F161</f>
        <v>3.5879490695691629E-3</v>
      </c>
      <c r="N161" s="302">
        <f>SUM(K161:M161)</f>
        <v>0.3779440240585823</v>
      </c>
    </row>
    <row r="162" spans="1:14" x14ac:dyDescent="0.25">
      <c r="A162" s="282" t="s">
        <v>365</v>
      </c>
      <c r="B162" s="302">
        <f>'Ind T6'!Q62</f>
        <v>0.84915933416698741</v>
      </c>
      <c r="C162" s="299" t="str">
        <f>CONCATENATE("(",ROUND((B162/$H163)*100,1),")")</f>
        <v>(15.8)</v>
      </c>
      <c r="D162" s="302">
        <f>'Ind T6'!R62</f>
        <v>0.19838574272315551</v>
      </c>
      <c r="E162" s="299" t="str">
        <f>CONCATENATE("(",ROUND((D162/$H163)*100,1),")")</f>
        <v>(3.7)</v>
      </c>
      <c r="F162" s="302">
        <f>'Ind T6'!S62</f>
        <v>1.3205002452219314E-2</v>
      </c>
      <c r="G162" s="299" t="str">
        <f>CONCATENATE("(",ROUND((F162/$H163)*100,1),")")</f>
        <v>(0.2)</v>
      </c>
      <c r="H162" s="302">
        <f t="shared" ref="H162" si="131">SUM(B162,D162,F162)</f>
        <v>1.0607500793423621</v>
      </c>
      <c r="I162" s="299" t="str">
        <f>CONCATENATE("(",ROUND((H162/$H163)*100,1),")")</f>
        <v>(19.7)</v>
      </c>
      <c r="K162" s="302">
        <f t="shared" ref="K162:K163" si="132">B167-B162</f>
        <v>0.16060371980107679</v>
      </c>
      <c r="L162" s="302">
        <f t="shared" ref="L162:L163" si="133">D167-D162</f>
        <v>2.5528254643378323E-2</v>
      </c>
      <c r="M162" s="302">
        <f t="shared" ref="M162:M163" si="134">F167-F162</f>
        <v>9.2400149695062543E-4</v>
      </c>
      <c r="N162" s="302">
        <f t="shared" ref="N162:N163" si="135">SUM(K162:M162)</f>
        <v>0.18705597594140574</v>
      </c>
    </row>
    <row r="163" spans="1:14" x14ac:dyDescent="0.25">
      <c r="A163" s="282" t="s">
        <v>363</v>
      </c>
      <c r="B163" s="302">
        <f>SUM(B161:B162)</f>
        <v>4.4488430026274521</v>
      </c>
      <c r="C163" s="299" t="str">
        <f>CONCATENATE("(",ROUND((B163/$H163)*100,1),")")</f>
        <v>(82.6)</v>
      </c>
      <c r="D163" s="302">
        <f>SUM(D161:D162)</f>
        <v>0.69955442402713164</v>
      </c>
      <c r="E163" s="299" t="str">
        <f>CONCATENATE("(",ROUND((D163/$H163)*100,1),")")</f>
        <v>(13)</v>
      </c>
      <c r="F163" s="302">
        <f>SUM(F161:F162)</f>
        <v>0.2366025733454257</v>
      </c>
      <c r="G163" s="299" t="str">
        <f>CONCATENATE("(",ROUND((F163/$H163)*100,1),")")</f>
        <v>(4.4)</v>
      </c>
      <c r="H163" s="302">
        <f>SUM(H161:H162)</f>
        <v>5.3850000000000104</v>
      </c>
      <c r="I163" s="299" t="str">
        <f>CONCATENATE("(",ROUND((H163/$H163)*100,1),")")</f>
        <v>(100)</v>
      </c>
      <c r="K163" s="302">
        <f t="shared" si="132"/>
        <v>0.48171864721599711</v>
      </c>
      <c r="L163" s="302">
        <f t="shared" si="133"/>
        <v>7.8769402217471751E-2</v>
      </c>
      <c r="M163" s="302">
        <f t="shared" si="134"/>
        <v>4.5119505665197901E-3</v>
      </c>
      <c r="N163" s="302">
        <f t="shared" si="135"/>
        <v>0.56499999999998862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3.9207985958753846</v>
      </c>
      <c r="C166" s="299" t="str">
        <f>CONCATENATE("(",ROUND((B166/$H168)*100,1),")")</f>
        <v>(65.9)</v>
      </c>
      <c r="D166" s="302">
        <f>'Ind T6'!W63</f>
        <v>0.55440982887806955</v>
      </c>
      <c r="E166" s="299" t="str">
        <f>CONCATENATE("(",ROUND((D166/$H168)*100,1),")")</f>
        <v>(9.3)</v>
      </c>
      <c r="F166" s="302">
        <f>'Ind T6'!X63</f>
        <v>0.22698551996277555</v>
      </c>
      <c r="G166" s="299" t="str">
        <f>CONCATENATE("(",ROUND((F166/$H168)*100,1),")")</f>
        <v>(3.8)</v>
      </c>
      <c r="H166" s="302">
        <f>SUM(B166,D166,F166)</f>
        <v>4.70219394471623</v>
      </c>
      <c r="I166" s="299" t="str">
        <f>CONCATENATE("(",ROUND((H166/$H168)*100,1),")")</f>
        <v>(79)</v>
      </c>
      <c r="K166" s="302">
        <f>B166-B156</f>
        <v>0.52057622210525656</v>
      </c>
      <c r="L166" s="302">
        <f>D166-D156</f>
        <v>8.6304097497799437E-2</v>
      </c>
      <c r="M166" s="302">
        <f>F166-F156</f>
        <v>9.2874014924726744E-3</v>
      </c>
      <c r="N166" s="302">
        <f>SUM(K166:M166)</f>
        <v>0.61616772109552864</v>
      </c>
    </row>
    <row r="167" spans="1:14" x14ac:dyDescent="0.25">
      <c r="A167" s="282" t="s">
        <v>365</v>
      </c>
      <c r="B167" s="302">
        <f>'Ind T6'!V62</f>
        <v>1.0097630539680642</v>
      </c>
      <c r="C167" s="299" t="str">
        <f>CONCATENATE("(",ROUND((B167/$H168)*100,1),")")</f>
        <v>(17)</v>
      </c>
      <c r="D167" s="302">
        <f>'Ind T6'!W62</f>
        <v>0.22391399736653383</v>
      </c>
      <c r="E167" s="299" t="str">
        <f>CONCATENATE("(",ROUND((D167/$H168)*100,1),")")</f>
        <v>(3.8)</v>
      </c>
      <c r="F167" s="302">
        <f>'Ind T6'!X62</f>
        <v>1.412900394916994E-2</v>
      </c>
      <c r="G167" s="299" t="str">
        <f>CONCATENATE("(",ROUND((F167/$H168)*100,1),")")</f>
        <v>(0.2)</v>
      </c>
      <c r="H167" s="302">
        <f t="shared" ref="H167" si="136">SUM(B167,D167,F167)</f>
        <v>1.247806055283768</v>
      </c>
      <c r="I167" s="299" t="str">
        <f>CONCATENATE("(",ROUND((H167/$H168)*100,1),")")</f>
        <v>(21)</v>
      </c>
      <c r="K167" s="302">
        <f t="shared" ref="K167:K168" si="137">B167-B157</f>
        <v>0.243202748963121</v>
      </c>
      <c r="L167" s="302">
        <f t="shared" ref="L167:L168" si="138">D167-D157</f>
        <v>4.0020906637469822E-2</v>
      </c>
      <c r="M167" s="302">
        <f t="shared" ref="M167:M168" si="139">F167-F157</f>
        <v>1.6086233038814807E-3</v>
      </c>
      <c r="N167" s="302">
        <f t="shared" ref="N167:N168" si="140">SUM(K167:M167)</f>
        <v>0.28483227890447232</v>
      </c>
    </row>
    <row r="168" spans="1:14" x14ac:dyDescent="0.25">
      <c r="A168" s="282" t="s">
        <v>363</v>
      </c>
      <c r="B168" s="302">
        <f>SUM(B166:B167)</f>
        <v>4.9305616498434492</v>
      </c>
      <c r="C168" s="299" t="str">
        <f>CONCATENATE("(",ROUND((B168/$H168)*100,1),")")</f>
        <v>(82.9)</v>
      </c>
      <c r="D168" s="302">
        <f>SUM(D166:D167)</f>
        <v>0.77832382624460339</v>
      </c>
      <c r="E168" s="299" t="str">
        <f>CONCATENATE("(",ROUND((D168/$H168)*100,1),")")</f>
        <v>(13.1)</v>
      </c>
      <c r="F168" s="302">
        <f>SUM(F166:F167)</f>
        <v>0.24111452391194549</v>
      </c>
      <c r="G168" s="299" t="str">
        <f>CONCATENATE("(",ROUND((F168/$H168)*100,1),")")</f>
        <v>(4.1)</v>
      </c>
      <c r="H168" s="302">
        <f>SUM(H166:H167)</f>
        <v>5.9499999999999975</v>
      </c>
      <c r="I168" s="299" t="str">
        <f>CONCATENATE("(",ROUND((H168/$H168)*100,1),")")</f>
        <v>(100)</v>
      </c>
      <c r="K168" s="302">
        <f t="shared" si="137"/>
        <v>0.763778971068378</v>
      </c>
      <c r="L168" s="302">
        <f t="shared" si="138"/>
        <v>0.12632500413526926</v>
      </c>
      <c r="M168" s="302">
        <f t="shared" si="139"/>
        <v>1.0896024796354153E-2</v>
      </c>
      <c r="N168" s="302">
        <f t="shared" si="140"/>
        <v>0.90100000000000136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26.797046174931197</v>
      </c>
      <c r="C177" s="299" t="str">
        <f>CONCATENATE("(",ROUND((B177/$H179)*100,1),")")</f>
        <v>(43.7)</v>
      </c>
      <c r="D177" s="302">
        <f>'Ind T6'!M72</f>
        <v>1.9817412983160716</v>
      </c>
      <c r="E177" s="299" t="str">
        <f>CONCATENATE("(",ROUND((D177/$H179)*100,1),")")</f>
        <v>(3.2)</v>
      </c>
      <c r="F177" s="302">
        <f>'Ind T6'!N72</f>
        <v>21.926407833252505</v>
      </c>
      <c r="G177" s="299" t="str">
        <f>CONCATENATE("(",ROUND((F177/$H179)*100,1),")")</f>
        <v>(35.8)</v>
      </c>
      <c r="H177" s="302">
        <f>SUM(B177,D177,F177)</f>
        <v>50.705195306499775</v>
      </c>
      <c r="I177" s="299" t="str">
        <f>CONCATENATE("(",ROUND((H177/$H179)*100,1),")")</f>
        <v>(82.7)</v>
      </c>
      <c r="K177" s="302">
        <f>B182-B177</f>
        <v>0.86083656276247567</v>
      </c>
      <c r="L177" s="302">
        <f>D182-D177</f>
        <v>0.12759878139846337</v>
      </c>
      <c r="M177" s="302">
        <f>F182-F177</f>
        <v>1.2232774770366639</v>
      </c>
      <c r="N177" s="302">
        <f>SUM(K177:M177)</f>
        <v>2.2117128211976027</v>
      </c>
    </row>
    <row r="178" spans="1:14" x14ac:dyDescent="0.25">
      <c r="A178" s="282" t="s">
        <v>365</v>
      </c>
      <c r="B178" s="302">
        <f>'Ind T6'!L71</f>
        <v>4.994270857338174</v>
      </c>
      <c r="C178" s="299" t="str">
        <f>CONCATENATE("(",ROUND((B178/$H179)*100,1),")")</f>
        <v>(8.1)</v>
      </c>
      <c r="D178" s="302">
        <f>'Ind T6'!M71</f>
        <v>3.9321002842784325</v>
      </c>
      <c r="E178" s="299" t="str">
        <f>CONCATENATE("(",ROUND((D178/$H179)*100,1),")")</f>
        <v>(6.4)</v>
      </c>
      <c r="F178" s="302">
        <f>'Ind T6'!N71</f>
        <v>1.6484335518835163</v>
      </c>
      <c r="G178" s="299" t="str">
        <f>CONCATENATE("(",ROUND((F178/$H179)*100,1),")")</f>
        <v>(2.7)</v>
      </c>
      <c r="H178" s="302">
        <f t="shared" ref="H178" si="141">SUM(B178,D178,F178)</f>
        <v>10.574804693500122</v>
      </c>
      <c r="I178" s="299" t="str">
        <f>CONCATENATE("(",ROUND((H178/$H179)*100,1),")")</f>
        <v>(17.3)</v>
      </c>
      <c r="K178" s="302">
        <f t="shared" ref="K178:K179" si="142">B183-B178</f>
        <v>0.24890716788844802</v>
      </c>
      <c r="L178" s="302">
        <f t="shared" ref="L178:L179" si="143">D183-D178</f>
        <v>0.22335391495695189</v>
      </c>
      <c r="M178" s="302">
        <f t="shared" ref="M178:M179" si="144">F183-F178</f>
        <v>9.0026095957264518E-2</v>
      </c>
      <c r="N178" s="302">
        <f t="shared" ref="N178:N179" si="145">SUM(K178:M178)</f>
        <v>0.56228717880266443</v>
      </c>
    </row>
    <row r="179" spans="1:14" x14ac:dyDescent="0.25">
      <c r="A179" s="282" t="s">
        <v>363</v>
      </c>
      <c r="B179" s="302">
        <f>SUM(B177:B178)</f>
        <v>31.791317032269369</v>
      </c>
      <c r="C179" s="299" t="str">
        <f>CONCATENATE("(",ROUND((B179/$H179)*100,1),")")</f>
        <v>(51.9)</v>
      </c>
      <c r="D179" s="302">
        <f>SUM(D177:D178)</f>
        <v>5.9138415825945039</v>
      </c>
      <c r="E179" s="299" t="str">
        <f>CONCATENATE("(",ROUND((D179/$H179)*100,1),")")</f>
        <v>(9.7)</v>
      </c>
      <c r="F179" s="302">
        <f>SUM(F177:F178)</f>
        <v>23.574841385136022</v>
      </c>
      <c r="G179" s="299" t="str">
        <f>CONCATENATE("(",ROUND((F179/$H179)*100,1),")")</f>
        <v>(38.5)</v>
      </c>
      <c r="H179" s="302">
        <f>SUM(H177:H178)</f>
        <v>61.279999999999895</v>
      </c>
      <c r="I179" s="299" t="str">
        <f>CONCATENATE("(",ROUND((H179/$H179)*100,1),")")</f>
        <v>(100)</v>
      </c>
      <c r="K179" s="302">
        <f t="shared" si="142"/>
        <v>1.1097437306509264</v>
      </c>
      <c r="L179" s="302">
        <f t="shared" si="143"/>
        <v>0.35095269635541548</v>
      </c>
      <c r="M179" s="302">
        <f t="shared" si="144"/>
        <v>1.3133035729939273</v>
      </c>
      <c r="N179" s="302">
        <f t="shared" si="145"/>
        <v>2.7740000000002691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27.657882737693672</v>
      </c>
      <c r="C182" s="299" t="str">
        <f>CONCATENATE("(",ROUND((B182/$H184)*100,1),")")</f>
        <v>(43.2)</v>
      </c>
      <c r="D182" s="302">
        <f>'Ind T6'!R72</f>
        <v>2.109340079714535</v>
      </c>
      <c r="E182" s="299" t="str">
        <f>CONCATENATE("(",ROUND((D182/$H184)*100,1),")")</f>
        <v>(3.3)</v>
      </c>
      <c r="F182" s="302">
        <f>'Ind T6'!S72</f>
        <v>23.149685310289168</v>
      </c>
      <c r="G182" s="299" t="str">
        <f>CONCATENATE("(",ROUND((F182/$H184)*100,1),")")</f>
        <v>(36.1)</v>
      </c>
      <c r="H182" s="302">
        <f>SUM(B182,D182,F182)</f>
        <v>52.916908127697376</v>
      </c>
      <c r="I182" s="299" t="str">
        <f>CONCATENATE("(",ROUND((H182/$H184)*100,1),")")</f>
        <v>(82.6)</v>
      </c>
      <c r="K182" s="302">
        <f>B187-B182</f>
        <v>0.57649848691313821</v>
      </c>
      <c r="L182" s="302">
        <f>D187-D182</f>
        <v>0.19512445937587941</v>
      </c>
      <c r="M182" s="302">
        <f>F187-F182</f>
        <v>1.7926274341790318</v>
      </c>
      <c r="N182" s="302">
        <f>SUM(K182:M182)</f>
        <v>2.5642503804680494</v>
      </c>
    </row>
    <row r="183" spans="1:14" x14ac:dyDescent="0.25">
      <c r="A183" s="282" t="s">
        <v>365</v>
      </c>
      <c r="B183" s="302">
        <f>'Ind T6'!Q71</f>
        <v>5.243178025226622</v>
      </c>
      <c r="C183" s="299" t="str">
        <f>CONCATENATE("(",ROUND((B183/$H184)*100,1),")")</f>
        <v>(8.2)</v>
      </c>
      <c r="D183" s="302">
        <f>'Ind T6'!R71</f>
        <v>4.1554541992353844</v>
      </c>
      <c r="E183" s="299" t="str">
        <f>CONCATENATE("(",ROUND((D183/$H184)*100,1),")")</f>
        <v>(6.5)</v>
      </c>
      <c r="F183" s="302">
        <f>'Ind T6'!S71</f>
        <v>1.7384596478407808</v>
      </c>
      <c r="G183" s="299" t="str">
        <f>CONCATENATE("(",ROUND((F183/$H184)*100,1),")")</f>
        <v>(2.7)</v>
      </c>
      <c r="H183" s="302">
        <f t="shared" ref="H183" si="146">SUM(B183,D183,F183)</f>
        <v>11.137091872302786</v>
      </c>
      <c r="I183" s="299" t="str">
        <f>CONCATENATE("(",ROUND((H183/$H184)*100,1),")")</f>
        <v>(17.4)</v>
      </c>
      <c r="K183" s="302">
        <f t="shared" ref="K183:K184" si="147">B188-B183</f>
        <v>0.3596644999074412</v>
      </c>
      <c r="L183" s="302">
        <f t="shared" ref="L183:L184" si="148">D188-D183</f>
        <v>0.33475651696573383</v>
      </c>
      <c r="M183" s="302">
        <f t="shared" ref="M183:M184" si="149">F188-F183</f>
        <v>0.17132860265856587</v>
      </c>
      <c r="N183" s="302">
        <f t="shared" ref="N183:N184" si="150">SUM(K183:M183)</f>
        <v>0.8657496195317409</v>
      </c>
    </row>
    <row r="184" spans="1:14" x14ac:dyDescent="0.25">
      <c r="A184" s="282" t="s">
        <v>363</v>
      </c>
      <c r="B184" s="302">
        <f>SUM(B182:B183)</f>
        <v>32.901060762920295</v>
      </c>
      <c r="C184" s="299" t="str">
        <f>CONCATENATE("(",ROUND((B184/$H184)*100,1),")")</f>
        <v>(51.4)</v>
      </c>
      <c r="D184" s="302">
        <f>SUM(D182:D183)</f>
        <v>6.2647942789499194</v>
      </c>
      <c r="E184" s="299" t="str">
        <f>CONCATENATE("(",ROUND((D184/$H184)*100,1),")")</f>
        <v>(9.8)</v>
      </c>
      <c r="F184" s="302">
        <f>SUM(F182:F183)</f>
        <v>24.888144958129949</v>
      </c>
      <c r="G184" s="299" t="str">
        <f>CONCATENATE("(",ROUND((F184/$H184)*100,1),")")</f>
        <v>(38.9)</v>
      </c>
      <c r="H184" s="302">
        <f>SUM(H182:H183)</f>
        <v>64.054000000000158</v>
      </c>
      <c r="I184" s="299" t="str">
        <f>CONCATENATE("(",ROUND((H184/$H184)*100,1),")")</f>
        <v>(100)</v>
      </c>
      <c r="K184" s="302">
        <f t="shared" si="147"/>
        <v>0.93616298682057675</v>
      </c>
      <c r="L184" s="302">
        <f t="shared" si="148"/>
        <v>0.52988097634161324</v>
      </c>
      <c r="M184" s="302">
        <f t="shared" si="149"/>
        <v>1.9639560368375975</v>
      </c>
      <c r="N184" s="302">
        <f t="shared" si="150"/>
        <v>3.4299999999997874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28.23438122460681</v>
      </c>
      <c r="C187" s="299" t="str">
        <f>CONCATENATE("(",ROUND((B187/$H189)*100,1),")")</f>
        <v>(41.8)</v>
      </c>
      <c r="D187" s="302">
        <f>'Ind T6'!W72</f>
        <v>2.3044645390904144</v>
      </c>
      <c r="E187" s="299" t="str">
        <f>CONCATENATE("(",ROUND((D187/$H189)*100,1),")")</f>
        <v>(3.4)</v>
      </c>
      <c r="F187" s="302">
        <f>'Ind T6'!X72</f>
        <v>24.9423127444682</v>
      </c>
      <c r="G187" s="299" t="str">
        <f>CONCATENATE("(",ROUND((F187/$H189)*100,1),")")</f>
        <v>(37)</v>
      </c>
      <c r="H187" s="302">
        <f>SUM(B187,D187,F187)</f>
        <v>55.481158508165421</v>
      </c>
      <c r="I187" s="299" t="str">
        <f>CONCATENATE("(",ROUND((H187/$H189)*100,1),")")</f>
        <v>(82.2)</v>
      </c>
      <c r="K187" s="302">
        <f>B187-B177</f>
        <v>1.4373350496756139</v>
      </c>
      <c r="L187" s="302">
        <f>D187-D177</f>
        <v>0.32272324077434278</v>
      </c>
      <c r="M187" s="302">
        <f>F187-F177</f>
        <v>3.0159049112156957</v>
      </c>
      <c r="N187" s="302">
        <f>SUM(K187:M187)</f>
        <v>4.7759632016656521</v>
      </c>
    </row>
    <row r="188" spans="1:14" x14ac:dyDescent="0.25">
      <c r="A188" s="282" t="s">
        <v>365</v>
      </c>
      <c r="B188" s="302">
        <f>'Ind T6'!V71</f>
        <v>5.6028425251340632</v>
      </c>
      <c r="C188" s="299" t="str">
        <f>CONCATENATE("(",ROUND((B188/$H189)*100,1),")")</f>
        <v>(8.3)</v>
      </c>
      <c r="D188" s="302">
        <f>'Ind T6'!W71</f>
        <v>4.4902107162011182</v>
      </c>
      <c r="E188" s="299" t="str">
        <f>CONCATENATE("(",ROUND((D188/$H189)*100,1),")")</f>
        <v>(6.7)</v>
      </c>
      <c r="F188" s="302">
        <f>'Ind T6'!X71</f>
        <v>1.9097882504993466</v>
      </c>
      <c r="G188" s="299" t="str">
        <f>CONCATENATE("(",ROUND((F188/$H189)*100,1),")")</f>
        <v>(2.8)</v>
      </c>
      <c r="H188" s="302">
        <f t="shared" ref="H188" si="151">SUM(B188,D188,F188)</f>
        <v>12.002841491834527</v>
      </c>
      <c r="I188" s="299" t="str">
        <f>CONCATENATE("(",ROUND((H188/$H189)*100,1),")")</f>
        <v>(17.8)</v>
      </c>
      <c r="K188" s="302">
        <f t="shared" ref="K188:K189" si="152">B188-B178</f>
        <v>0.60857166779588923</v>
      </c>
      <c r="L188" s="302">
        <f t="shared" ref="L188:L189" si="153">D188-D178</f>
        <v>0.55811043192268572</v>
      </c>
      <c r="M188" s="302">
        <f t="shared" ref="M188:M189" si="154">F188-F178</f>
        <v>0.26135469861583038</v>
      </c>
      <c r="N188" s="302">
        <f t="shared" ref="N188:N189" si="155">SUM(K188:M188)</f>
        <v>1.4280367983344053</v>
      </c>
    </row>
    <row r="189" spans="1:14" x14ac:dyDescent="0.25">
      <c r="A189" s="282" t="s">
        <v>363</v>
      </c>
      <c r="B189" s="302">
        <f>SUM(B187:B188)</f>
        <v>33.837223749740872</v>
      </c>
      <c r="C189" s="299" t="str">
        <f>CONCATENATE("(",ROUND((B189/$H189)*100,1),")")</f>
        <v>(50.1)</v>
      </c>
      <c r="D189" s="302">
        <f>SUM(D187:D188)</f>
        <v>6.7946752552915326</v>
      </c>
      <c r="E189" s="299" t="str">
        <f>CONCATENATE("(",ROUND((D189/$H189)*100,1),")")</f>
        <v>(10.1)</v>
      </c>
      <c r="F189" s="302">
        <f>SUM(F187:F188)</f>
        <v>26.852100994967547</v>
      </c>
      <c r="G189" s="299" t="str">
        <f>CONCATENATE("(",ROUND((F189/$H189)*100,1),")")</f>
        <v>(39.8)</v>
      </c>
      <c r="H189" s="302">
        <f>SUM(H187:H188)</f>
        <v>67.483999999999952</v>
      </c>
      <c r="I189" s="299" t="str">
        <f>CONCATENATE("(",ROUND((H189/$H189)*100,1),")")</f>
        <v>(100)</v>
      </c>
      <c r="K189" s="302">
        <f t="shared" si="152"/>
        <v>2.0459067174715031</v>
      </c>
      <c r="L189" s="302">
        <f t="shared" si="153"/>
        <v>0.88083367269702872</v>
      </c>
      <c r="M189" s="302">
        <f t="shared" si="154"/>
        <v>3.2772596098315248</v>
      </c>
      <c r="N189" s="302">
        <f t="shared" si="155"/>
        <v>6.2040000000000566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46.031425233902176</v>
      </c>
      <c r="C198" s="299" t="str">
        <f>CONCATENATE("(",ROUND((B198/$H200)*100,1),")")</f>
        <v>(35.2)</v>
      </c>
      <c r="D198" s="302">
        <f>'Ind T6'!M81</f>
        <v>16.621341966128831</v>
      </c>
      <c r="E198" s="299" t="str">
        <f>CONCATENATE("(",ROUND((D198/$H200)*100,1),")")</f>
        <v>(12.7)</v>
      </c>
      <c r="F198" s="302">
        <f>'Ind T6'!N81</f>
        <v>3.7656874684142849</v>
      </c>
      <c r="G198" s="299" t="str">
        <f>CONCATENATE("(",ROUND((F198/$H200)*100,1),")")</f>
        <v>(2.9)</v>
      </c>
      <c r="H198" s="302">
        <f>SUM(B198,D198,F198)</f>
        <v>66.418454668445293</v>
      </c>
      <c r="I198" s="299" t="str">
        <f>CONCATENATE("(",ROUND((H198/$H200)*100,1),")")</f>
        <v>(50.8)</v>
      </c>
      <c r="K198" s="302">
        <f>B203-B198</f>
        <v>0.73335947161626081</v>
      </c>
      <c r="L198" s="302">
        <f>D203-D198</f>
        <v>-2.0334549753513897E-2</v>
      </c>
      <c r="M198" s="302">
        <f>F203-F198</f>
        <v>4.715537799120284E-2</v>
      </c>
      <c r="N198" s="302">
        <f>SUM(K198:M198)</f>
        <v>0.76018029985394975</v>
      </c>
    </row>
    <row r="199" spans="1:14" x14ac:dyDescent="0.25">
      <c r="A199" s="282" t="s">
        <v>365</v>
      </c>
      <c r="B199" s="302">
        <f>'Ind T6'!L80</f>
        <v>28.80561094790713</v>
      </c>
      <c r="C199" s="299" t="str">
        <f>CONCATENATE("(",ROUND((B199/$H200)*100,1),")")</f>
        <v>(22)</v>
      </c>
      <c r="D199" s="302">
        <f>'Ind T6'!M80</f>
        <v>32.532467962055541</v>
      </c>
      <c r="E199" s="299" t="str">
        <f>CONCATENATE("(",ROUND((D199/$H200)*100,1),")")</f>
        <v>(24.9)</v>
      </c>
      <c r="F199" s="302">
        <f>'Ind T6'!N80</f>
        <v>3.0034664215919289</v>
      </c>
      <c r="G199" s="299" t="str">
        <f>CONCATENATE("(",ROUND((F199/$H200)*100,1),")")</f>
        <v>(2.3)</v>
      </c>
      <c r="H199" s="302">
        <f t="shared" ref="H199" si="156">SUM(B199,D199,F199)</f>
        <v>64.341545331554599</v>
      </c>
      <c r="I199" s="299" t="str">
        <f>CONCATENATE("(",ROUND((H199/$H200)*100,1),")")</f>
        <v>(49.2)</v>
      </c>
      <c r="K199" s="302">
        <f t="shared" ref="K199:K200" si="157">B204-B199</f>
        <v>1.2106471809248767</v>
      </c>
      <c r="L199" s="302">
        <f t="shared" ref="L199:L200" si="158">D204-D199</f>
        <v>-1.2620375486921454</v>
      </c>
      <c r="M199" s="302">
        <f t="shared" ref="M199:M200" si="159">F204-F199</f>
        <v>8.82100679134874E-2</v>
      </c>
      <c r="N199" s="302">
        <f t="shared" ref="N199:N200" si="160">SUM(K199:M199)</f>
        <v>3.6819700146218715E-2</v>
      </c>
    </row>
    <row r="200" spans="1:14" x14ac:dyDescent="0.25">
      <c r="A200" s="282" t="s">
        <v>363</v>
      </c>
      <c r="B200" s="302">
        <f>SUM(B198:B199)</f>
        <v>74.83703618180931</v>
      </c>
      <c r="C200" s="299" t="str">
        <f>CONCATENATE("(",ROUND((B200/$H200)*100,1),")")</f>
        <v>(57.2)</v>
      </c>
      <c r="D200" s="302">
        <f>SUM(D198:D199)</f>
        <v>49.153809928184373</v>
      </c>
      <c r="E200" s="299" t="str">
        <f>CONCATENATE("(",ROUND((D200/$H200)*100,1),")")</f>
        <v>(37.6)</v>
      </c>
      <c r="F200" s="302">
        <f>SUM(F198:F199)</f>
        <v>6.7691538900062138</v>
      </c>
      <c r="G200" s="299" t="str">
        <f>CONCATENATE("(",ROUND((F200/$H200)*100,1),")")</f>
        <v>(5.2)</v>
      </c>
      <c r="H200" s="302">
        <f>SUM(H198:H199)</f>
        <v>130.75999999999988</v>
      </c>
      <c r="I200" s="299" t="str">
        <f>CONCATENATE("(",ROUND((H200/$H200)*100,1),")")</f>
        <v>(100)</v>
      </c>
      <c r="K200" s="302">
        <f t="shared" si="157"/>
        <v>1.9440066525411339</v>
      </c>
      <c r="L200" s="302">
        <f t="shared" si="158"/>
        <v>-1.2823720984456628</v>
      </c>
      <c r="M200" s="302">
        <f t="shared" si="159"/>
        <v>0.13536544590469024</v>
      </c>
      <c r="N200" s="302">
        <f t="shared" si="160"/>
        <v>0.79700000000016136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46.764784705518437</v>
      </c>
      <c r="C203" s="299" t="str">
        <f>CONCATENATE("(",ROUND((B203/$H205)*100,1),")")</f>
        <v>(35.5)</v>
      </c>
      <c r="D203" s="302">
        <f>'Ind T6'!R81</f>
        <v>16.601007416375317</v>
      </c>
      <c r="E203" s="299" t="str">
        <f>CONCATENATE("(",ROUND((D203/$H205)*100,1),")")</f>
        <v>(12.6)</v>
      </c>
      <c r="F203" s="302">
        <f>'Ind T6'!S81</f>
        <v>3.8128428464054878</v>
      </c>
      <c r="G203" s="299" t="str">
        <f>CONCATENATE("(",ROUND((F203/$H205)*100,1),")")</f>
        <v>(2.9)</v>
      </c>
      <c r="H203" s="302">
        <f>SUM(B203,D203,F203)</f>
        <v>67.178634968299235</v>
      </c>
      <c r="I203" s="299" t="str">
        <f>CONCATENATE("(",ROUND((H203/$H205)*100,1),")")</f>
        <v>(51.1)</v>
      </c>
      <c r="K203" s="302">
        <f>B208-B203</f>
        <v>0.96283531296781177</v>
      </c>
      <c r="L203" s="302">
        <f>D208-D203</f>
        <v>0.14978320337037232</v>
      </c>
      <c r="M203" s="302">
        <f>F208-F203</f>
        <v>8.3440966496233226E-2</v>
      </c>
      <c r="N203" s="302">
        <f>SUM(K203:M203)</f>
        <v>1.1960594828344173</v>
      </c>
    </row>
    <row r="204" spans="1:14" x14ac:dyDescent="0.25">
      <c r="A204" s="282" t="s">
        <v>365</v>
      </c>
      <c r="B204" s="302">
        <f>'Ind T6'!Q80</f>
        <v>30.016258128832007</v>
      </c>
      <c r="C204" s="299" t="str">
        <f>CONCATENATE("(",ROUND((B204/$H205)*100,1),")")</f>
        <v>(22.8)</v>
      </c>
      <c r="D204" s="302">
        <f>'Ind T6'!R80</f>
        <v>31.270430413363396</v>
      </c>
      <c r="E204" s="299" t="str">
        <f>CONCATENATE("(",ROUND((D204/$H205)*100,1),")")</f>
        <v>(23.8)</v>
      </c>
      <c r="F204" s="302">
        <f>'Ind T6'!S80</f>
        <v>3.0916764895054163</v>
      </c>
      <c r="G204" s="299" t="str">
        <f>CONCATENATE("(",ROUND((F204/$H205)*100,1),")")</f>
        <v>(2.4)</v>
      </c>
      <c r="H204" s="302">
        <f t="shared" ref="H204" si="161">SUM(B204,D204,F204)</f>
        <v>64.378365031700824</v>
      </c>
      <c r="I204" s="299" t="str">
        <f>CONCATENATE("(",ROUND((H204/$H205)*100,1),")")</f>
        <v>(48.9)</v>
      </c>
      <c r="K204" s="302">
        <f t="shared" ref="K204:K205" si="162">B209-B204</f>
        <v>2.3733821913134534</v>
      </c>
      <c r="L204" s="302">
        <f t="shared" ref="L204:L205" si="163">D209-D204</f>
        <v>-2.1440724354372804</v>
      </c>
      <c r="M204" s="302">
        <f t="shared" ref="M204:M205" si="164">F209-F204</f>
        <v>0.20563076128926205</v>
      </c>
      <c r="N204" s="302">
        <f t="shared" ref="N204:N205" si="165">SUM(K204:M204)</f>
        <v>0.43494051716543503</v>
      </c>
    </row>
    <row r="205" spans="1:14" x14ac:dyDescent="0.25">
      <c r="A205" s="282" t="s">
        <v>363</v>
      </c>
      <c r="B205" s="302">
        <f>SUM(B203:B204)</f>
        <v>76.781042834350444</v>
      </c>
      <c r="C205" s="299" t="str">
        <f>CONCATENATE("(",ROUND((B205/$H205)*100,1),")")</f>
        <v>(58.4)</v>
      </c>
      <c r="D205" s="302">
        <f>SUM(D203:D204)</f>
        <v>47.87143782973871</v>
      </c>
      <c r="E205" s="299" t="str">
        <f>CONCATENATE("(",ROUND((D205/$H205)*100,1),")")</f>
        <v>(36.4)</v>
      </c>
      <c r="F205" s="302">
        <f>SUM(F203:F204)</f>
        <v>6.9045193359109041</v>
      </c>
      <c r="G205" s="299" t="str">
        <f>CONCATENATE("(",ROUND((F205/$H205)*100,1),")")</f>
        <v>(5.2)</v>
      </c>
      <c r="H205" s="302">
        <f>SUM(H203:H204)</f>
        <v>131.55700000000007</v>
      </c>
      <c r="I205" s="299" t="str">
        <f>CONCATENATE("(",ROUND((H205/$H205)*100,1),")")</f>
        <v>(100)</v>
      </c>
      <c r="K205" s="302">
        <f t="shared" si="162"/>
        <v>3.3362175042812652</v>
      </c>
      <c r="L205" s="302">
        <f t="shared" si="163"/>
        <v>-1.9942892320669046</v>
      </c>
      <c r="M205" s="302">
        <f t="shared" si="164"/>
        <v>0.28907172778549484</v>
      </c>
      <c r="N205" s="302">
        <f t="shared" si="165"/>
        <v>1.6309999999998555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47.727620018486249</v>
      </c>
      <c r="C208" s="299" t="str">
        <f>CONCATENATE("(",ROUND((B208/$H210)*100,1),")")</f>
        <v>(35.8)</v>
      </c>
      <c r="D208" s="302">
        <f>'Ind T6'!W81</f>
        <v>16.75079061974569</v>
      </c>
      <c r="E208" s="299" t="str">
        <f>CONCATENATE("(",ROUND((D208/$H210)*100,1),")")</f>
        <v>(12.6)</v>
      </c>
      <c r="F208" s="302">
        <f>'Ind T6'!X81</f>
        <v>3.896283812901721</v>
      </c>
      <c r="G208" s="299" t="str">
        <f>CONCATENATE("(",ROUND((F208/$H210)*100,1),")")</f>
        <v>(2.9)</v>
      </c>
      <c r="H208" s="302">
        <f>SUM(B208,D208,F208)</f>
        <v>68.374694451133649</v>
      </c>
      <c r="I208" s="299" t="str">
        <f>CONCATENATE("(",ROUND((H208/$H210)*100,1),")")</f>
        <v>(51.3)</v>
      </c>
      <c r="K208" s="302">
        <f>B208-B198</f>
        <v>1.6961947845840726</v>
      </c>
      <c r="L208" s="302">
        <f>D208-D198</f>
        <v>0.12944865361685842</v>
      </c>
      <c r="M208" s="302">
        <f>F208-F198</f>
        <v>0.13059634448743607</v>
      </c>
      <c r="N208" s="302">
        <f>SUM(K208:M208)</f>
        <v>1.9562397826883671</v>
      </c>
    </row>
    <row r="209" spans="1:14" x14ac:dyDescent="0.25">
      <c r="A209" s="282" t="s">
        <v>365</v>
      </c>
      <c r="B209" s="302">
        <f>'Ind T6'!V80</f>
        <v>32.38964032014546</v>
      </c>
      <c r="C209" s="299" t="str">
        <f>CONCATENATE("(",ROUND((B209/$H210)*100,1),")")</f>
        <v>(24.3)</v>
      </c>
      <c r="D209" s="302">
        <f>'Ind T6'!W80</f>
        <v>29.126357977926116</v>
      </c>
      <c r="E209" s="299" t="str">
        <f>CONCATENATE("(",ROUND((D209/$H210)*100,1),")")</f>
        <v>(21.9)</v>
      </c>
      <c r="F209" s="302">
        <f>'Ind T6'!X80</f>
        <v>3.2973072507946783</v>
      </c>
      <c r="G209" s="299" t="str">
        <f>CONCATENATE("(",ROUND((F209/$H210)*100,1),")")</f>
        <v>(2.5)</v>
      </c>
      <c r="H209" s="302">
        <f t="shared" ref="H209" si="166">SUM(B209,D209,F209)</f>
        <v>64.813305548866254</v>
      </c>
      <c r="I209" s="299" t="str">
        <f>CONCATENATE("(",ROUND((H209/$H210)*100,1),")")</f>
        <v>(48.7)</v>
      </c>
      <c r="K209" s="302">
        <f t="shared" ref="K209:K210" si="167">B209-B199</f>
        <v>3.5840293722383301</v>
      </c>
      <c r="L209" s="302">
        <f t="shared" ref="L209:L210" si="168">D209-D199</f>
        <v>-3.4061099841294258</v>
      </c>
      <c r="M209" s="302">
        <f t="shared" ref="M209:M210" si="169">F209-F199</f>
        <v>0.29384082920274945</v>
      </c>
      <c r="N209" s="302">
        <f t="shared" ref="N209:N210" si="170">SUM(K209:M209)</f>
        <v>0.47176021731165374</v>
      </c>
    </row>
    <row r="210" spans="1:14" x14ac:dyDescent="0.25">
      <c r="A210" s="282" t="s">
        <v>363</v>
      </c>
      <c r="B210" s="302">
        <f>SUM(B208:B209)</f>
        <v>80.117260338631709</v>
      </c>
      <c r="C210" s="299" t="str">
        <f>CONCATENATE("(",ROUND((B210/$H210)*100,1),")")</f>
        <v>(60.2)</v>
      </c>
      <c r="D210" s="302">
        <f>SUM(D208:D209)</f>
        <v>45.877148597671805</v>
      </c>
      <c r="E210" s="299" t="str">
        <f>CONCATENATE("(",ROUND((D210/$H210)*100,1),")")</f>
        <v>(34.4)</v>
      </c>
      <c r="F210" s="302">
        <f>SUM(F208:F209)</f>
        <v>7.1935910636963989</v>
      </c>
      <c r="G210" s="299" t="str">
        <f>CONCATENATE("(",ROUND((F210/$H210)*100,1),")")</f>
        <v>(5.4)</v>
      </c>
      <c r="H210" s="302">
        <f>SUM(H208:H209)</f>
        <v>133.1879999999999</v>
      </c>
      <c r="I210" s="299" t="str">
        <f>CONCATENATE("(",ROUND((H210/$H210)*100,1),")")</f>
        <v>(100)</v>
      </c>
      <c r="K210" s="302">
        <f t="shared" si="167"/>
        <v>5.2802241568223991</v>
      </c>
      <c r="L210" s="302">
        <f t="shared" si="168"/>
        <v>-3.2766613305125674</v>
      </c>
      <c r="M210" s="302">
        <f t="shared" si="169"/>
        <v>0.42443717369018508</v>
      </c>
      <c r="N210" s="302">
        <f t="shared" si="170"/>
        <v>2.4280000000000168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26.171590603974114</v>
      </c>
      <c r="C219" s="299" t="str">
        <f>CONCATENATE("(",ROUND((B219/$H221)*100,1),")")</f>
        <v>(56.1)</v>
      </c>
      <c r="D219" s="302">
        <f>'Ind T6'!M90</f>
        <v>4.2192592999344107</v>
      </c>
      <c r="E219" s="299" t="str">
        <f>CONCATENATE("(",ROUND((D219/$H221)*100,1),")")</f>
        <v>(9)</v>
      </c>
      <c r="F219" s="302">
        <f>'Ind T6'!N90</f>
        <v>4.4558150581330835</v>
      </c>
      <c r="G219" s="299" t="str">
        <f>CONCATENATE("(",ROUND((F219/$H221)*100,1),")")</f>
        <v>(9.6)</v>
      </c>
      <c r="H219" s="302">
        <f>SUM(B219,D219,F219)</f>
        <v>34.846664962041608</v>
      </c>
      <c r="I219" s="299" t="str">
        <f>CONCATENATE("(",ROUND((H219/$H221)*100,1),")")</f>
        <v>(74.7)</v>
      </c>
      <c r="K219" s="302">
        <f>B224-B219</f>
        <v>-0.74664749500866989</v>
      </c>
      <c r="L219" s="302">
        <f>D224-D219</f>
        <v>-7.4840938914173982E-2</v>
      </c>
      <c r="M219" s="302">
        <f>F224-F219</f>
        <v>-0.10481941722106125</v>
      </c>
      <c r="N219" s="302">
        <f>SUM(K219:M219)</f>
        <v>-0.92630785114390513</v>
      </c>
    </row>
    <row r="220" spans="1:14" x14ac:dyDescent="0.25">
      <c r="A220" s="282" t="s">
        <v>365</v>
      </c>
      <c r="B220" s="302">
        <f>'Ind T6'!L89</f>
        <v>7.1194888584596239</v>
      </c>
      <c r="C220" s="299" t="str">
        <f>CONCATENATE("(",ROUND((B220/$H221)*100,1),")")</f>
        <v>(15.3)</v>
      </c>
      <c r="D220" s="302">
        <f>'Ind T6'!M89</f>
        <v>4.2769453265816253</v>
      </c>
      <c r="E220" s="299" t="str">
        <f>CONCATENATE("(",ROUND((D220/$H221)*100,1),")")</f>
        <v>(9.2)</v>
      </c>
      <c r="F220" s="302">
        <f>'Ind T6'!N89</f>
        <v>0.39390085291710403</v>
      </c>
      <c r="G220" s="299" t="str">
        <f>CONCATENATE("(",ROUND((F220/$H221)*100,1),")")</f>
        <v>(0.8)</v>
      </c>
      <c r="H220" s="302">
        <f t="shared" ref="H220" si="171">SUM(B220,D220,F220)</f>
        <v>11.790335037958354</v>
      </c>
      <c r="I220" s="299" t="str">
        <f>CONCATENATE("(",ROUND((H220/$H221)*100,1),")")</f>
        <v>(25.3)</v>
      </c>
      <c r="K220" s="302">
        <f t="shared" ref="K220:K221" si="172">B225-B220</f>
        <v>-0.18208846419695313</v>
      </c>
      <c r="L220" s="302">
        <f t="shared" ref="L220:L221" si="173">D225-D220</f>
        <v>7.0301879251148947E-3</v>
      </c>
      <c r="M220" s="302">
        <f t="shared" ref="M220:M221" si="174">F225-F220</f>
        <v>-2.2633872584332748E-2</v>
      </c>
      <c r="N220" s="302">
        <f t="shared" ref="N220:N221" si="175">SUM(K220:M220)</f>
        <v>-0.19769214885617098</v>
      </c>
    </row>
    <row r="221" spans="1:14" x14ac:dyDescent="0.25">
      <c r="A221" s="282" t="s">
        <v>363</v>
      </c>
      <c r="B221" s="302">
        <f>SUM(B219:B220)</f>
        <v>33.291079462433736</v>
      </c>
      <c r="C221" s="299" t="str">
        <f>CONCATENATE("(",ROUND((B221/$H221)*100,1),")")</f>
        <v>(71.4)</v>
      </c>
      <c r="D221" s="302">
        <f>SUM(D219:D220)</f>
        <v>8.496204626516036</v>
      </c>
      <c r="E221" s="299" t="str">
        <f>CONCATENATE("(",ROUND((D221/$H221)*100,1),")")</f>
        <v>(18.2)</v>
      </c>
      <c r="F221" s="302">
        <f>SUM(F219:F220)</f>
        <v>4.849715911050188</v>
      </c>
      <c r="G221" s="299" t="str">
        <f>CONCATENATE("(",ROUND((F221/$H221)*100,1),")")</f>
        <v>(10.4)</v>
      </c>
      <c r="H221" s="302">
        <f>SUM(H219:H220)</f>
        <v>46.636999999999958</v>
      </c>
      <c r="I221" s="299" t="str">
        <f>CONCATENATE("(",ROUND((H221/$H221)*100,1),")")</f>
        <v>(100)</v>
      </c>
      <c r="K221" s="302">
        <f t="shared" si="172"/>
        <v>-0.92873595920561769</v>
      </c>
      <c r="L221" s="302">
        <f t="shared" si="173"/>
        <v>-6.7810750989059088E-2</v>
      </c>
      <c r="M221" s="302">
        <f t="shared" si="174"/>
        <v>-0.12745328980539483</v>
      </c>
      <c r="N221" s="302">
        <f t="shared" si="175"/>
        <v>-1.1240000000000716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25.424943108965444</v>
      </c>
      <c r="C224" s="299" t="str">
        <f>CONCATENATE("(",ROUND((B224/$H226)*100,1),")")</f>
        <v>(55.9)</v>
      </c>
      <c r="D224" s="302">
        <f>'Ind T6'!R90</f>
        <v>4.1444183610202368</v>
      </c>
      <c r="E224" s="299" t="str">
        <f>CONCATENATE("(",ROUND((D224/$H226)*100,1),")")</f>
        <v>(9.1)</v>
      </c>
      <c r="F224" s="302">
        <f>'Ind T6'!S90</f>
        <v>4.3509956409120223</v>
      </c>
      <c r="G224" s="299" t="str">
        <f>CONCATENATE("(",ROUND((F224/$H226)*100,1),")")</f>
        <v>(9.6)</v>
      </c>
      <c r="H224" s="302">
        <f>SUM(B224,D224,F224)</f>
        <v>33.920357110897704</v>
      </c>
      <c r="I224" s="299" t="str">
        <f>CONCATENATE("(",ROUND((H224/$H226)*100,1),")")</f>
        <v>(74.5)</v>
      </c>
      <c r="K224" s="302">
        <f>B229-B224</f>
        <v>-0.84147318554491335</v>
      </c>
      <c r="L224" s="302">
        <f>D229-D224</f>
        <v>8.3276260452952222E-2</v>
      </c>
      <c r="M224" s="302">
        <f>F229-F224</f>
        <v>6.0153208029169569E-2</v>
      </c>
      <c r="N224" s="302">
        <f>SUM(K224:M224)</f>
        <v>-0.69804371706279156</v>
      </c>
    </row>
    <row r="225" spans="1:14" x14ac:dyDescent="0.25">
      <c r="A225" s="282" t="s">
        <v>365</v>
      </c>
      <c r="B225" s="302">
        <f>'Ind T6'!Q89</f>
        <v>6.9374003942626707</v>
      </c>
      <c r="C225" s="299" t="str">
        <f>CONCATENATE("(",ROUND((B225/$H226)*100,1),")")</f>
        <v>(15.2)</v>
      </c>
      <c r="D225" s="302">
        <f>'Ind T6'!R89</f>
        <v>4.2839755145067402</v>
      </c>
      <c r="E225" s="299" t="str">
        <f>CONCATENATE("(",ROUND((D225/$H226)*100,1),")")</f>
        <v>(9.4)</v>
      </c>
      <c r="F225" s="302">
        <f>'Ind T6'!S89</f>
        <v>0.37126698033277128</v>
      </c>
      <c r="G225" s="299" t="str">
        <f>CONCATENATE("(",ROUND((F225/$H226)*100,1),")")</f>
        <v>(0.8)</v>
      </c>
      <c r="H225" s="302">
        <f t="shared" ref="H225" si="176">SUM(B225,D225,F225)</f>
        <v>11.592642889102182</v>
      </c>
      <c r="I225" s="299" t="str">
        <f>CONCATENATE("(",ROUND((H225/$H226)*100,1),")")</f>
        <v>(25.5)</v>
      </c>
      <c r="K225" s="302">
        <f t="shared" ref="K225:K226" si="177">B230-B225</f>
        <v>0.11392031075302089</v>
      </c>
      <c r="L225" s="302">
        <f t="shared" ref="L225:L226" si="178">D230-D225</f>
        <v>0.25872932606985533</v>
      </c>
      <c r="M225" s="302">
        <f t="shared" ref="M225:M226" si="179">F230-F225</f>
        <v>-1.2605919760013573E-2</v>
      </c>
      <c r="N225" s="302">
        <f t="shared" ref="N225:N226" si="180">SUM(K225:M225)</f>
        <v>0.36004371706286264</v>
      </c>
    </row>
    <row r="226" spans="1:14" x14ac:dyDescent="0.25">
      <c r="A226" s="282" t="s">
        <v>363</v>
      </c>
      <c r="B226" s="302">
        <f>SUM(B224:B225)</f>
        <v>32.362343503228118</v>
      </c>
      <c r="C226" s="299" t="str">
        <f>CONCATENATE("(",ROUND((B226/$H226)*100,1),")")</f>
        <v>(71.1)</v>
      </c>
      <c r="D226" s="302">
        <f>SUM(D224:D225)</f>
        <v>8.4283938755269769</v>
      </c>
      <c r="E226" s="299" t="str">
        <f>CONCATENATE("(",ROUND((D226/$H226)*100,1),")")</f>
        <v>(18.5)</v>
      </c>
      <c r="F226" s="302">
        <f>SUM(F224:F225)</f>
        <v>4.7222626212447931</v>
      </c>
      <c r="G226" s="299" t="str">
        <f>CONCATENATE("(",ROUND((F226/$H226)*100,1),")")</f>
        <v>(10.4)</v>
      </c>
      <c r="H226" s="302">
        <f>SUM(H224:H225)</f>
        <v>45.512999999999884</v>
      </c>
      <c r="I226" s="299" t="str">
        <f>CONCATENATE("(",ROUND((H226/$H226)*100,1),")")</f>
        <v>(100)</v>
      </c>
      <c r="K226" s="302">
        <f t="shared" si="177"/>
        <v>-0.7275528747918969</v>
      </c>
      <c r="L226" s="302">
        <f t="shared" si="178"/>
        <v>0.34200558652280755</v>
      </c>
      <c r="M226" s="302">
        <f t="shared" si="179"/>
        <v>4.7547288269156773E-2</v>
      </c>
      <c r="N226" s="302">
        <f t="shared" si="180"/>
        <v>-0.33799999999993258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24.58346992342053</v>
      </c>
      <c r="C229" s="299" t="str">
        <f>CONCATENATE("(",ROUND((B229/$H231)*100,1),")")</f>
        <v>(54.4)</v>
      </c>
      <c r="D229" s="302">
        <f>'Ind T6'!W90</f>
        <v>4.227694621473189</v>
      </c>
      <c r="E229" s="299" t="str">
        <f>CONCATENATE("(",ROUND((D229/$H231)*100,1),")")</f>
        <v>(9.4)</v>
      </c>
      <c r="F229" s="302">
        <f>'Ind T6'!X90</f>
        <v>4.4111488489411919</v>
      </c>
      <c r="G229" s="299" t="str">
        <f>CONCATENATE("(",ROUND((F229/$H231)*100,1),")")</f>
        <v>(9.8)</v>
      </c>
      <c r="H229" s="302">
        <f>SUM(B229,D229,F229)</f>
        <v>33.222313393834909</v>
      </c>
      <c r="I229" s="299" t="str">
        <f>CONCATENATE("(",ROUND((H229/$H231)*100,1),")")</f>
        <v>(73.5)</v>
      </c>
      <c r="K229" s="302">
        <f>B229-B219</f>
        <v>-1.5881206805535832</v>
      </c>
      <c r="L229" s="302">
        <f>D229-D219</f>
        <v>8.4353215387782399E-3</v>
      </c>
      <c r="M229" s="302">
        <f>F229-F219</f>
        <v>-4.4666209191891681E-2</v>
      </c>
      <c r="N229" s="302">
        <f>SUM(K229:M229)</f>
        <v>-1.6243515682066967</v>
      </c>
    </row>
    <row r="230" spans="1:14" x14ac:dyDescent="0.25">
      <c r="A230" s="282" t="s">
        <v>365</v>
      </c>
      <c r="B230" s="302">
        <f>'Ind T6'!V89</f>
        <v>7.0513207050156916</v>
      </c>
      <c r="C230" s="299" t="str">
        <f>CONCATENATE("(",ROUND((B230/$H231)*100,1),")")</f>
        <v>(15.6)</v>
      </c>
      <c r="D230" s="302">
        <f>'Ind T6'!W89</f>
        <v>4.5427048405765955</v>
      </c>
      <c r="E230" s="299" t="str">
        <f>CONCATENATE("(",ROUND((D230/$H231)*100,1),")")</f>
        <v>(10.1)</v>
      </c>
      <c r="F230" s="302">
        <f>'Ind T6'!X89</f>
        <v>0.35866106057275771</v>
      </c>
      <c r="G230" s="299" t="str">
        <f>CONCATENATE("(",ROUND((F230/$H231)*100,1),")")</f>
        <v>(0.8)</v>
      </c>
      <c r="H230" s="302">
        <f t="shared" ref="H230" si="181">SUM(B230,D230,F230)</f>
        <v>11.952686606165045</v>
      </c>
      <c r="I230" s="299" t="str">
        <f>CONCATENATE("(",ROUND((H230/$H231)*100,1),")")</f>
        <v>(26.5)</v>
      </c>
      <c r="K230" s="302">
        <f t="shared" ref="K230:K231" si="182">B230-B220</f>
        <v>-6.8168153443932233E-2</v>
      </c>
      <c r="L230" s="302">
        <f t="shared" ref="L230:L231" si="183">D230-D220</f>
        <v>0.26575951399497022</v>
      </c>
      <c r="M230" s="302">
        <f t="shared" ref="M230:M231" si="184">F230-F220</f>
        <v>-3.5239792344346321E-2</v>
      </c>
      <c r="N230" s="302">
        <f t="shared" ref="N230:N231" si="185">SUM(K230:M230)</f>
        <v>0.16235156820669167</v>
      </c>
    </row>
    <row r="231" spans="1:14" x14ac:dyDescent="0.25">
      <c r="A231" s="282" t="s">
        <v>363</v>
      </c>
      <c r="B231" s="302">
        <f>SUM(B229:B230)</f>
        <v>31.634790628436221</v>
      </c>
      <c r="C231" s="299" t="str">
        <f>CONCATENATE("(",ROUND((B231/$H231)*100,1),")")</f>
        <v>(70)</v>
      </c>
      <c r="D231" s="302">
        <f>SUM(D229:D230)</f>
        <v>8.7703994620497845</v>
      </c>
      <c r="E231" s="299" t="str">
        <f>CONCATENATE("(",ROUND((D231/$H231)*100,1),")")</f>
        <v>(19.4)</v>
      </c>
      <c r="F231" s="302">
        <f>SUM(F229:F230)</f>
        <v>4.7698099095139499</v>
      </c>
      <c r="G231" s="299" t="str">
        <f>CONCATENATE("(",ROUND((F231/$H231)*100,1),")")</f>
        <v>(10.6)</v>
      </c>
      <c r="H231" s="302">
        <f>SUM(H229:H230)</f>
        <v>45.174999999999955</v>
      </c>
      <c r="I231" s="299" t="str">
        <f>CONCATENATE("(",ROUND((H231/$H231)*100,1),")")</f>
        <v>(100)</v>
      </c>
      <c r="K231" s="302">
        <f t="shared" si="182"/>
        <v>-1.6562888339975146</v>
      </c>
      <c r="L231" s="302">
        <f t="shared" si="183"/>
        <v>0.27419483553374846</v>
      </c>
      <c r="M231" s="302">
        <f t="shared" si="184"/>
        <v>-7.9906001536238058E-2</v>
      </c>
      <c r="N231" s="302">
        <f t="shared" si="185"/>
        <v>-1.4620000000000042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15.01341969135928</v>
      </c>
      <c r="C240" s="299" t="str">
        <f>CONCATENATE("(",ROUND((B240/$H242)*100,1),")")</f>
        <v>(22.3)</v>
      </c>
      <c r="D240" s="302">
        <f>'Ind T6'!M99</f>
        <v>15.660699105861459</v>
      </c>
      <c r="E240" s="299" t="str">
        <f>CONCATENATE("(",ROUND((D240/$H242)*100,1),")")</f>
        <v>(23.2)</v>
      </c>
      <c r="F240" s="302">
        <f>'Ind T6'!N99</f>
        <v>0.82667364480403194</v>
      </c>
      <c r="G240" s="299" t="str">
        <f>CONCATENATE("(",ROUND((F240/$H242)*100,1),")")</f>
        <v>(1.2)</v>
      </c>
      <c r="H240" s="302">
        <f>SUM(B240,D240,F240)</f>
        <v>31.500792442024771</v>
      </c>
      <c r="I240" s="299" t="str">
        <f>CONCATENATE("(",ROUND((H240/$H242)*100,1),")")</f>
        <v>(46.8)</v>
      </c>
      <c r="K240" s="302">
        <f>B245-B240</f>
        <v>0.89047881167699572</v>
      </c>
      <c r="L240" s="302">
        <f>D245-D240</f>
        <v>0.7255591207178913</v>
      </c>
      <c r="M240" s="302">
        <f>F245-F240</f>
        <v>5.5045728830938945E-2</v>
      </c>
      <c r="N240" s="302">
        <f>SUM(K240:M240)</f>
        <v>1.671083661225826</v>
      </c>
    </row>
    <row r="241" spans="1:14" x14ac:dyDescent="0.25">
      <c r="A241" s="282" t="s">
        <v>365</v>
      </c>
      <c r="B241" s="302">
        <f>'Ind T6'!L98</f>
        <v>12.78142171023504</v>
      </c>
      <c r="C241" s="299" t="str">
        <f>CONCATENATE("(",ROUND((B241/$H242)*100,1),")")</f>
        <v>(19)</v>
      </c>
      <c r="D241" s="302">
        <f>'Ind T6'!M98</f>
        <v>21.843750710401508</v>
      </c>
      <c r="E241" s="299" t="str">
        <f>CONCATENATE("(",ROUND((D241/$H242)*100,1),")")</f>
        <v>(32.4)</v>
      </c>
      <c r="F241" s="302">
        <f>'Ind T6'!N98</f>
        <v>1.24303513733854</v>
      </c>
      <c r="G241" s="299" t="str">
        <f>CONCATENATE("(",ROUND((F241/$H242)*100,1),")")</f>
        <v>(1.8)</v>
      </c>
      <c r="H241" s="302">
        <f t="shared" ref="H241" si="186">SUM(B241,D241,F241)</f>
        <v>35.868207557975083</v>
      </c>
      <c r="I241" s="299" t="str">
        <f>CONCATENATE("(",ROUND((H241/$H242)*100,1),")")</f>
        <v>(53.2)</v>
      </c>
      <c r="K241" s="302">
        <f t="shared" ref="K241:K242" si="187">B246-B241</f>
        <v>0.72965557927210156</v>
      </c>
      <c r="L241" s="302">
        <f t="shared" ref="L241:L242" si="188">D246-D241</f>
        <v>1.086792206267905</v>
      </c>
      <c r="M241" s="302">
        <f t="shared" ref="M241:M242" si="189">F246-F241</f>
        <v>8.7468553234318902E-2</v>
      </c>
      <c r="N241" s="302">
        <f t="shared" ref="N241:N242" si="190">SUM(K241:M241)</f>
        <v>1.9039163387743254</v>
      </c>
    </row>
    <row r="242" spans="1:14" x14ac:dyDescent="0.25">
      <c r="A242" s="282" t="s">
        <v>363</v>
      </c>
      <c r="B242" s="302">
        <f>SUM(B240:B241)</f>
        <v>27.794841401594319</v>
      </c>
      <c r="C242" s="299" t="str">
        <f>CONCATENATE("(",ROUND((B242/$H242)*100,1),")")</f>
        <v>(41.3)</v>
      </c>
      <c r="D242" s="302">
        <f>SUM(D240:D241)</f>
        <v>37.504449816262969</v>
      </c>
      <c r="E242" s="299" t="str">
        <f>CONCATENATE("(",ROUND((D242/$H242)*100,1),")")</f>
        <v>(55.7)</v>
      </c>
      <c r="F242" s="302">
        <f>SUM(F240:F241)</f>
        <v>2.0697087821425719</v>
      </c>
      <c r="G242" s="299" t="str">
        <f>CONCATENATE("(",ROUND((F242/$H242)*100,1),")")</f>
        <v>(3.1)</v>
      </c>
      <c r="H242" s="302">
        <f>SUM(H240:H241)</f>
        <v>67.368999999999858</v>
      </c>
      <c r="I242" s="299" t="str">
        <f>CONCATENATE("(",ROUND((H242/$H242)*100,1),")")</f>
        <v>(100)</v>
      </c>
      <c r="K242" s="302">
        <f t="shared" si="187"/>
        <v>1.6201343909490973</v>
      </c>
      <c r="L242" s="302">
        <f t="shared" si="188"/>
        <v>1.812351326985798</v>
      </c>
      <c r="M242" s="302">
        <f t="shared" si="189"/>
        <v>0.14251428206525807</v>
      </c>
      <c r="N242" s="302">
        <f t="shared" si="190"/>
        <v>3.5750000000001534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15.903898503036276</v>
      </c>
      <c r="C245" s="299" t="str">
        <f>CONCATENATE("(",ROUND((B245/$H247)*100,1),")")</f>
        <v>(22.4)</v>
      </c>
      <c r="D245" s="302">
        <f>'Ind T6'!R99</f>
        <v>16.386258226579351</v>
      </c>
      <c r="E245" s="299" t="str">
        <f>CONCATENATE("(",ROUND((D245/$H247)*100,1),")")</f>
        <v>(23.1)</v>
      </c>
      <c r="F245" s="302">
        <f>'Ind T6'!S99</f>
        <v>0.88171937363497088</v>
      </c>
      <c r="G245" s="299" t="str">
        <f>CONCATENATE("(",ROUND((F245/$H247)*100,1),")")</f>
        <v>(1.2)</v>
      </c>
      <c r="H245" s="302">
        <f>SUM(B245,D245,F245)</f>
        <v>33.171876103250597</v>
      </c>
      <c r="I245" s="299" t="str">
        <f>CONCATENATE("(",ROUND((H245/$H247)*100,1),")")</f>
        <v>(46.8)</v>
      </c>
      <c r="K245" s="302">
        <f>B250-B245</f>
        <v>2.5500782016469241</v>
      </c>
      <c r="L245" s="302">
        <f>D250-D245</f>
        <v>2.3691404130603466</v>
      </c>
      <c r="M245" s="302">
        <f>F250-F245</f>
        <v>0.13482034200782933</v>
      </c>
      <c r="N245" s="302">
        <f>SUM(K245:M245)</f>
        <v>5.0540389567151003</v>
      </c>
    </row>
    <row r="246" spans="1:14" x14ac:dyDescent="0.25">
      <c r="A246" s="282" t="s">
        <v>365</v>
      </c>
      <c r="B246" s="302">
        <f>'Ind T6'!Q98</f>
        <v>13.511077289507142</v>
      </c>
      <c r="C246" s="299" t="str">
        <f>CONCATENATE("(",ROUND((B246/$H247)*100,1),")")</f>
        <v>(19)</v>
      </c>
      <c r="D246" s="302">
        <f>'Ind T6'!R98</f>
        <v>22.930542916669413</v>
      </c>
      <c r="E246" s="299" t="str">
        <f>CONCATENATE("(",ROUND((D246/$H247)*100,1),")")</f>
        <v>(32.3)</v>
      </c>
      <c r="F246" s="302">
        <f>'Ind T6'!S98</f>
        <v>1.3305036905728589</v>
      </c>
      <c r="G246" s="299" t="str">
        <f>CONCATENATE("(",ROUND((F246/$H247)*100,1),")")</f>
        <v>(1.9)</v>
      </c>
      <c r="H246" s="302">
        <f t="shared" ref="H246" si="191">SUM(B246,D246,F246)</f>
        <v>37.772123896749413</v>
      </c>
      <c r="I246" s="299" t="str">
        <f>CONCATENATE("(",ROUND((H246/$H247)*100,1),")")</f>
        <v>(53.2)</v>
      </c>
      <c r="K246" s="302">
        <f t="shared" ref="K246:K247" si="192">B251-B246</f>
        <v>2.0107908348395007</v>
      </c>
      <c r="L246" s="302">
        <f t="shared" ref="L246:L247" si="193">D251-D246</f>
        <v>3.2728472061692315</v>
      </c>
      <c r="M246" s="302">
        <f t="shared" ref="M246:M247" si="194">F251-F246</f>
        <v>0.20132300227613364</v>
      </c>
      <c r="N246" s="302">
        <f t="shared" ref="N246:N247" si="195">SUM(K246:M246)</f>
        <v>5.4849610432848657</v>
      </c>
    </row>
    <row r="247" spans="1:14" x14ac:dyDescent="0.25">
      <c r="A247" s="282" t="s">
        <v>363</v>
      </c>
      <c r="B247" s="302">
        <f>SUM(B245:B246)</f>
        <v>29.414975792543416</v>
      </c>
      <c r="C247" s="299" t="str">
        <f>CONCATENATE("(",ROUND((B247/$H247)*100,1),")")</f>
        <v>(41.5)</v>
      </c>
      <c r="D247" s="302">
        <f>SUM(D245:D246)</f>
        <v>39.316801143248767</v>
      </c>
      <c r="E247" s="299" t="str">
        <f>CONCATENATE("(",ROUND((D247/$H247)*100,1),")")</f>
        <v>(55.4)</v>
      </c>
      <c r="F247" s="302">
        <f>SUM(F245:F246)</f>
        <v>2.21222306420783</v>
      </c>
      <c r="G247" s="299" t="str">
        <f>CONCATENATE("(",ROUND((F247/$H247)*100,1),")")</f>
        <v>(3.1)</v>
      </c>
      <c r="H247" s="302">
        <f>SUM(H245:H246)</f>
        <v>70.944000000000017</v>
      </c>
      <c r="I247" s="299" t="str">
        <f>CONCATENATE("(",ROUND((H247/$H247)*100,1),")")</f>
        <v>(100)</v>
      </c>
      <c r="K247" s="302">
        <f t="shared" si="192"/>
        <v>4.5608690364864231</v>
      </c>
      <c r="L247" s="302">
        <f t="shared" si="193"/>
        <v>5.6419876192295746</v>
      </c>
      <c r="M247" s="302">
        <f t="shared" si="194"/>
        <v>0.33614334428396297</v>
      </c>
      <c r="N247" s="302">
        <f t="shared" si="195"/>
        <v>10.538999999999961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18.4539767046832</v>
      </c>
      <c r="C250" s="299" t="str">
        <f>CONCATENATE("(",ROUND((B250/$H252)*100,1),")")</f>
        <v>(22.6)</v>
      </c>
      <c r="D250" s="302">
        <f>'Ind T6'!W99</f>
        <v>18.755398639639697</v>
      </c>
      <c r="E250" s="299" t="str">
        <f>CONCATENATE("(",ROUND((D250/$H252)*100,1),")")</f>
        <v>(23)</v>
      </c>
      <c r="F250" s="302">
        <f>'Ind T6'!X99</f>
        <v>1.0165397156428002</v>
      </c>
      <c r="G250" s="299" t="str">
        <f>CONCATENATE("(",ROUND((F250/$H252)*100,1),")")</f>
        <v>(1.2)</v>
      </c>
      <c r="H250" s="302">
        <f>SUM(B250,D250,F250)</f>
        <v>38.225915059965693</v>
      </c>
      <c r="I250" s="299" t="str">
        <f>CONCATENATE("(",ROUND((H250/$H252)*100,1),")")</f>
        <v>(46.9)</v>
      </c>
      <c r="K250" s="302">
        <f>B250-B240</f>
        <v>3.4405570133239198</v>
      </c>
      <c r="L250" s="302">
        <f>D250-D240</f>
        <v>3.0946995337782379</v>
      </c>
      <c r="M250" s="302">
        <f>F250-F240</f>
        <v>0.18986607083876827</v>
      </c>
      <c r="N250" s="302">
        <f>SUM(K250:M250)</f>
        <v>6.7251226179409258</v>
      </c>
    </row>
    <row r="251" spans="1:14" x14ac:dyDescent="0.25">
      <c r="A251" s="282" t="s">
        <v>365</v>
      </c>
      <c r="B251" s="302">
        <f>'Ind T6'!V98</f>
        <v>15.521868124346643</v>
      </c>
      <c r="C251" s="299" t="str">
        <f>CONCATENATE("(",ROUND((B251/$H252)*100,1),")")</f>
        <v>(19)</v>
      </c>
      <c r="D251" s="302">
        <f>'Ind T6'!W98</f>
        <v>26.203390122838645</v>
      </c>
      <c r="E251" s="299" t="str">
        <f>CONCATENATE("(",ROUND((D251/$H252)*100,1),")")</f>
        <v>(32.2)</v>
      </c>
      <c r="F251" s="302">
        <f>'Ind T6'!X98</f>
        <v>1.5318266928489925</v>
      </c>
      <c r="G251" s="299" t="str">
        <f>CONCATENATE("(",ROUND((F251/$H252)*100,1),")")</f>
        <v>(1.9)</v>
      </c>
      <c r="H251" s="302">
        <f t="shared" ref="H251" si="196">SUM(B251,D251,F251)</f>
        <v>43.257084940034282</v>
      </c>
      <c r="I251" s="299" t="str">
        <f>CONCATENATE("(",ROUND((H251/$H252)*100,1),")")</f>
        <v>(53.1)</v>
      </c>
      <c r="K251" s="302">
        <f t="shared" ref="K251:K252" si="197">B251-B241</f>
        <v>2.7404464141116023</v>
      </c>
      <c r="L251" s="302">
        <f t="shared" ref="L251:L252" si="198">D251-D241</f>
        <v>4.3596394124371365</v>
      </c>
      <c r="M251" s="302">
        <f t="shared" ref="M251:M252" si="199">F251-F241</f>
        <v>0.28879155551045255</v>
      </c>
      <c r="N251" s="302">
        <f t="shared" ref="N251:N252" si="200">SUM(K251:M251)</f>
        <v>7.3888773820591913</v>
      </c>
    </row>
    <row r="252" spans="1:14" x14ac:dyDescent="0.25">
      <c r="A252" s="282" t="s">
        <v>363</v>
      </c>
      <c r="B252" s="302">
        <f>SUM(B250:B251)</f>
        <v>33.975844829029839</v>
      </c>
      <c r="C252" s="299" t="str">
        <f>CONCATENATE("(",ROUND((B252/$H252)*100,1),")")</f>
        <v>(41.7)</v>
      </c>
      <c r="D252" s="302">
        <f>SUM(D250:D251)</f>
        <v>44.958788762478342</v>
      </c>
      <c r="E252" s="299" t="str">
        <f>CONCATENATE("(",ROUND((D252/$H252)*100,1),")")</f>
        <v>(55.2)</v>
      </c>
      <c r="F252" s="302">
        <f>SUM(F250:F251)</f>
        <v>2.548366408491793</v>
      </c>
      <c r="G252" s="299" t="str">
        <f>CONCATENATE("(",ROUND((F252/$H252)*100,1),")")</f>
        <v>(3.1)</v>
      </c>
      <c r="H252" s="302">
        <f>SUM(H250:H251)</f>
        <v>81.482999999999976</v>
      </c>
      <c r="I252" s="299" t="str">
        <f>CONCATENATE("(",ROUND((H252/$H252)*100,1),")")</f>
        <v>(100)</v>
      </c>
      <c r="K252" s="302">
        <f t="shared" si="197"/>
        <v>6.1810034274355203</v>
      </c>
      <c r="L252" s="302">
        <f t="shared" si="198"/>
        <v>7.4543389462153726</v>
      </c>
      <c r="M252" s="302">
        <f t="shared" si="199"/>
        <v>0.47865762634922104</v>
      </c>
      <c r="N252" s="302">
        <f t="shared" si="200"/>
        <v>14.114000000000114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2.063275912129114</v>
      </c>
      <c r="C261" s="299" t="str">
        <f>CONCATENATE("(",ROUND((B261/$H263)*100,1),")")</f>
        <v>(28.6)</v>
      </c>
      <c r="D261" s="302">
        <f>'Ind T6'!M108</f>
        <v>0.65088009291273252</v>
      </c>
      <c r="E261" s="299" t="str">
        <f>CONCATENATE("(",ROUND((D261/$H263)*100,1),")")</f>
        <v>(9)</v>
      </c>
      <c r="F261" s="302">
        <f>'Ind T6'!N108</f>
        <v>0.73792044906694987</v>
      </c>
      <c r="G261" s="299" t="str">
        <f>CONCATENATE("(",ROUND((F261/$H263)*100,1),")")</f>
        <v>(10.2)</v>
      </c>
      <c r="H261" s="302">
        <f>SUM(B261,D261,F261)</f>
        <v>3.4520764541087963</v>
      </c>
      <c r="I261" s="299" t="str">
        <f>CONCATENATE("(",ROUND((H261/$H263)*100,1),")")</f>
        <v>(47.8)</v>
      </c>
      <c r="K261" s="302">
        <f>B266-B261</f>
        <v>-9.5050974128803922E-2</v>
      </c>
      <c r="L261" s="302">
        <f>D266-D261</f>
        <v>3.2806092995354419E-3</v>
      </c>
      <c r="M261" s="302">
        <f>F266-F261</f>
        <v>-2.5461307013556977E-2</v>
      </c>
      <c r="N261" s="302">
        <f>SUM(K261:M261)</f>
        <v>-0.11723167184282546</v>
      </c>
    </row>
    <row r="262" spans="1:14" x14ac:dyDescent="0.25">
      <c r="A262" s="282" t="s">
        <v>365</v>
      </c>
      <c r="B262" s="302">
        <f>'Ind T6'!L107</f>
        <v>1.6974617245680255</v>
      </c>
      <c r="C262" s="299" t="str">
        <f>CONCATENATE("(",ROUND((B262/$H263)*100,1),")")</f>
        <v>(23.5)</v>
      </c>
      <c r="D262" s="302">
        <f>'Ind T6'!M107</f>
        <v>0.83230155813117102</v>
      </c>
      <c r="E262" s="299" t="str">
        <f>CONCATENATE("(",ROUND((D262/$H263)*100,1),")")</f>
        <v>(11.5)</v>
      </c>
      <c r="F262" s="302">
        <f>'Ind T6'!N107</f>
        <v>1.2421602631920092</v>
      </c>
      <c r="G262" s="299" t="str">
        <f>CONCATENATE("(",ROUND((F262/$H263)*100,1),")")</f>
        <v>(17.2)</v>
      </c>
      <c r="H262" s="302">
        <f t="shared" ref="H262" si="201">SUM(B262,D262,F262)</f>
        <v>3.7719235458912057</v>
      </c>
      <c r="I262" s="299" t="str">
        <f>CONCATENATE("(",ROUND((H262/$H263)*100,1),")")</f>
        <v>(52.2)</v>
      </c>
      <c r="K262" s="302">
        <f t="shared" ref="K262:K263" si="202">B267-B262</f>
        <v>-7.1196291680968971E-2</v>
      </c>
      <c r="L262" s="302">
        <f t="shared" ref="L262:L263" si="203">D267-D262</f>
        <v>-2.2910383336513074E-2</v>
      </c>
      <c r="M262" s="302">
        <f t="shared" ref="M262:M263" si="204">F267-F262</f>
        <v>-6.3661653139695407E-2</v>
      </c>
      <c r="N262" s="302">
        <f t="shared" ref="N262:N263" si="205">SUM(K262:M262)</f>
        <v>-0.15776832815717745</v>
      </c>
    </row>
    <row r="263" spans="1:14" x14ac:dyDescent="0.25">
      <c r="A263" s="282" t="s">
        <v>363</v>
      </c>
      <c r="B263" s="302">
        <f>SUM(B261:B262)</f>
        <v>3.7607376366971392</v>
      </c>
      <c r="C263" s="299" t="str">
        <f>CONCATENATE("(",ROUND((B263/$H263)*100,1),")")</f>
        <v>(52.1)</v>
      </c>
      <c r="D263" s="302">
        <f>SUM(D261:D262)</f>
        <v>1.4831816510439035</v>
      </c>
      <c r="E263" s="299" t="str">
        <f>CONCATENATE("(",ROUND((D263/$H263)*100,1),")")</f>
        <v>(20.5)</v>
      </c>
      <c r="F263" s="302">
        <f>SUM(F261:F262)</f>
        <v>1.980080712258959</v>
      </c>
      <c r="G263" s="299" t="str">
        <f>CONCATENATE("(",ROUND((F263/$H263)*100,1),")")</f>
        <v>(27.4)</v>
      </c>
      <c r="H263" s="302">
        <f>SUM(H261:H262)</f>
        <v>7.224000000000002</v>
      </c>
      <c r="I263" s="299" t="str">
        <f>CONCATENATE("(",ROUND((H263/$H263)*100,1),")")</f>
        <v>(100)</v>
      </c>
      <c r="K263" s="302">
        <f t="shared" si="202"/>
        <v>-0.16624726580977267</v>
      </c>
      <c r="L263" s="302">
        <f t="shared" si="203"/>
        <v>-1.9629774036977521E-2</v>
      </c>
      <c r="M263" s="302">
        <f t="shared" si="204"/>
        <v>-8.9122960153252162E-2</v>
      </c>
      <c r="N263" s="302">
        <f t="shared" si="205"/>
        <v>-0.27500000000000235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1.9682249380003101</v>
      </c>
      <c r="C266" s="299" t="str">
        <f>CONCATENATE("(",ROUND((B266/$H268)*100,1),")")</f>
        <v>(28.3)</v>
      </c>
      <c r="D266" s="302">
        <f>'Ind T6'!R108</f>
        <v>0.65416070221226796</v>
      </c>
      <c r="E266" s="299" t="str">
        <f>CONCATENATE("(",ROUND((D266/$H268)*100,1),")")</f>
        <v>(9.4)</v>
      </c>
      <c r="F266" s="302">
        <f>'Ind T6'!S108</f>
        <v>0.71245914205339289</v>
      </c>
      <c r="G266" s="299" t="str">
        <f>CONCATENATE("(",ROUND((F266/$H268)*100,1),")")</f>
        <v>(10.3)</v>
      </c>
      <c r="H266" s="302">
        <f>SUM(B266,D266,F266)</f>
        <v>3.334844782265971</v>
      </c>
      <c r="I266" s="299" t="str">
        <f>CONCATENATE("(",ROUND((H266/$H268)*100,1),")")</f>
        <v>(48)</v>
      </c>
      <c r="K266" s="302">
        <f>B271-B266</f>
        <v>-6.7158970782159377E-2</v>
      </c>
      <c r="L266" s="302">
        <f>D271-D266</f>
        <v>2.6761201579710292E-2</v>
      </c>
      <c r="M266" s="302">
        <f>F271-F266</f>
        <v>-1.0377668132231954E-2</v>
      </c>
      <c r="N266" s="302">
        <f>SUM(K266:M266)</f>
        <v>-5.0775437334681039E-2</v>
      </c>
    </row>
    <row r="267" spans="1:14" x14ac:dyDescent="0.25">
      <c r="A267" s="282" t="s">
        <v>365</v>
      </c>
      <c r="B267" s="302">
        <f>'Ind T6'!Q107</f>
        <v>1.6262654328870565</v>
      </c>
      <c r="C267" s="299" t="str">
        <f>CONCATENATE("(",ROUND((B267/$H268)*100,1),")")</f>
        <v>(23.4)</v>
      </c>
      <c r="D267" s="302">
        <f>'Ind T6'!R107</f>
        <v>0.80939117479465794</v>
      </c>
      <c r="E267" s="299" t="str">
        <f>CONCATENATE("(",ROUND((D267/$H268)*100,1),")")</f>
        <v>(11.6)</v>
      </c>
      <c r="F267" s="302">
        <f>'Ind T6'!S107</f>
        <v>1.1784986100523138</v>
      </c>
      <c r="G267" s="299" t="str">
        <f>CONCATENATE("(",ROUND((F267/$H268)*100,1),")")</f>
        <v>(17)</v>
      </c>
      <c r="H267" s="302">
        <f t="shared" ref="H267" si="206">SUM(B267,D267,F267)</f>
        <v>3.6141552177340284</v>
      </c>
      <c r="I267" s="299" t="str">
        <f>CONCATENATE("(",ROUND((H267/$H268)*100,1),")")</f>
        <v>(52)</v>
      </c>
      <c r="K267" s="302">
        <f t="shared" ref="K267:K268" si="207">B272-B267</f>
        <v>-2.5249107400831861E-2</v>
      </c>
      <c r="L267" s="302">
        <f t="shared" ref="L267:L268" si="208">D272-D267</f>
        <v>-1.7468247464043629E-2</v>
      </c>
      <c r="M267" s="302">
        <f t="shared" ref="M267:M268" si="209">F272-F267</f>
        <v>-7.7507207800435962E-2</v>
      </c>
      <c r="N267" s="302">
        <f t="shared" ref="N267:N268" si="210">SUM(K267:M267)</f>
        <v>-0.12022456266531145</v>
      </c>
    </row>
    <row r="268" spans="1:14" x14ac:dyDescent="0.25">
      <c r="A268" s="282" t="s">
        <v>363</v>
      </c>
      <c r="B268" s="302">
        <f>SUM(B266:B267)</f>
        <v>3.5944903708873666</v>
      </c>
      <c r="C268" s="299" t="str">
        <f>CONCATENATE("(",ROUND((B268/$H268)*100,1),")")</f>
        <v>(51.7)</v>
      </c>
      <c r="D268" s="302">
        <f>SUM(D266:D267)</f>
        <v>1.463551877006926</v>
      </c>
      <c r="E268" s="299" t="str">
        <f>CONCATENATE("(",ROUND((D268/$H268)*100,1),")")</f>
        <v>(21.1)</v>
      </c>
      <c r="F268" s="302">
        <f>SUM(F266:F267)</f>
        <v>1.8909577521057068</v>
      </c>
      <c r="G268" s="299" t="str">
        <f>CONCATENATE("(",ROUND((F268/$H268)*100,1),")")</f>
        <v>(27.2)</v>
      </c>
      <c r="H268" s="302">
        <f>SUM(H266:H267)</f>
        <v>6.9489999999999998</v>
      </c>
      <c r="I268" s="299" t="str">
        <f>CONCATENATE("(",ROUND((H268/$H268)*100,1),")")</f>
        <v>(100)</v>
      </c>
      <c r="K268" s="302">
        <f t="shared" si="207"/>
        <v>-9.240807818299146E-2</v>
      </c>
      <c r="L268" s="302">
        <f t="shared" si="208"/>
        <v>9.2929541156665518E-3</v>
      </c>
      <c r="M268" s="302">
        <f t="shared" si="209"/>
        <v>-8.7884875932668027E-2</v>
      </c>
      <c r="N268" s="302">
        <f t="shared" si="210"/>
        <v>-0.17099999999999294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1.9010659672181507</v>
      </c>
      <c r="C271" s="299" t="str">
        <f>CONCATENATE("(",ROUND((B271/$H273)*100,1),")")</f>
        <v>(28)</v>
      </c>
      <c r="D271" s="302">
        <f>'Ind T6'!W108</f>
        <v>0.68092190379197826</v>
      </c>
      <c r="E271" s="299" t="str">
        <f>CONCATENATE("(",ROUND((D271/$H273)*100,1),")")</f>
        <v>(10)</v>
      </c>
      <c r="F271" s="302">
        <f>'Ind T6'!X108</f>
        <v>0.70208147392116094</v>
      </c>
      <c r="G271" s="299" t="str">
        <f>CONCATENATE("(",ROUND((F271/$H273)*100,1),")")</f>
        <v>(10.4)</v>
      </c>
      <c r="H271" s="302">
        <f>SUM(B271,D271,F271)</f>
        <v>3.2840693449312894</v>
      </c>
      <c r="I271" s="299" t="str">
        <f>CONCATENATE("(",ROUND((H271/$H273)*100,1),")")</f>
        <v>(48.5)</v>
      </c>
      <c r="K271" s="302">
        <f>B271-B261</f>
        <v>-0.1622099449109633</v>
      </c>
      <c r="L271" s="302">
        <f>D271-D261</f>
        <v>3.0041810879245734E-2</v>
      </c>
      <c r="M271" s="302">
        <f>F271-F261</f>
        <v>-3.5838975145788932E-2</v>
      </c>
      <c r="N271" s="302">
        <f>SUM(K271:M271)</f>
        <v>-0.1680071091775065</v>
      </c>
    </row>
    <row r="272" spans="1:14" x14ac:dyDescent="0.25">
      <c r="A272" s="282" t="s">
        <v>365</v>
      </c>
      <c r="B272" s="302">
        <f>'Ind T6'!V107</f>
        <v>1.6010163254862246</v>
      </c>
      <c r="C272" s="299" t="str">
        <f>CONCATENATE("(",ROUND((B272/$H273)*100,1),")")</f>
        <v>(23.6)</v>
      </c>
      <c r="D272" s="302">
        <f>'Ind T6'!W107</f>
        <v>0.79192292733061431</v>
      </c>
      <c r="E272" s="299" t="str">
        <f>CONCATENATE("(",ROUND((D272/$H273)*100,1),")")</f>
        <v>(11.7)</v>
      </c>
      <c r="F272" s="302">
        <f>'Ind T6'!X107</f>
        <v>1.1009914022518779</v>
      </c>
      <c r="G272" s="299" t="str">
        <f>CONCATENATE("(",ROUND((F272/$H273)*100,1),")")</f>
        <v>(16.2)</v>
      </c>
      <c r="H272" s="302">
        <f t="shared" ref="H272" si="211">SUM(B272,D272,F272)</f>
        <v>3.4939306550687164</v>
      </c>
      <c r="I272" s="299" t="str">
        <f>CONCATENATE("(",ROUND((H272/$H273)*100,1),")")</f>
        <v>(51.5)</v>
      </c>
      <c r="K272" s="302">
        <f t="shared" ref="K272:K273" si="212">B272-B262</f>
        <v>-9.6445399081800831E-2</v>
      </c>
      <c r="L272" s="302">
        <f t="shared" ref="L272:L273" si="213">D272-D262</f>
        <v>-4.0378630800556703E-2</v>
      </c>
      <c r="M272" s="302">
        <f t="shared" ref="M272:M273" si="214">F272-F262</f>
        <v>-0.14116886094013137</v>
      </c>
      <c r="N272" s="302">
        <f t="shared" ref="N272:N273" si="215">SUM(K272:M272)</f>
        <v>-0.2779928908224889</v>
      </c>
    </row>
    <row r="273" spans="1:14" x14ac:dyDescent="0.25">
      <c r="A273" s="282" t="s">
        <v>363</v>
      </c>
      <c r="B273" s="302">
        <f>SUM(B271:B272)</f>
        <v>3.5020822927043751</v>
      </c>
      <c r="C273" s="299" t="str">
        <f>CONCATENATE("(",ROUND((B273/$H273)*100,1),")")</f>
        <v>(51.7)</v>
      </c>
      <c r="D273" s="302">
        <f>SUM(D271:D272)</f>
        <v>1.4728448311225926</v>
      </c>
      <c r="E273" s="299" t="str">
        <f>CONCATENATE("(",ROUND((D273/$H273)*100,1),")")</f>
        <v>(21.7)</v>
      </c>
      <c r="F273" s="302">
        <f>SUM(F271:F272)</f>
        <v>1.8030728761730388</v>
      </c>
      <c r="G273" s="299" t="str">
        <f>CONCATENATE("(",ROUND((F273/$H273)*100,1),")")</f>
        <v>(26.6)</v>
      </c>
      <c r="H273" s="302">
        <f>SUM(H271:H272)</f>
        <v>6.7780000000000058</v>
      </c>
      <c r="I273" s="299" t="str">
        <f>CONCATENATE("(",ROUND((H273/$H273)*100,1),")")</f>
        <v>(100)</v>
      </c>
      <c r="K273" s="302">
        <f t="shared" si="212"/>
        <v>-0.25865534399276413</v>
      </c>
      <c r="L273" s="302">
        <f t="shared" si="213"/>
        <v>-1.0336819921310969E-2</v>
      </c>
      <c r="M273" s="302">
        <f t="shared" si="214"/>
        <v>-0.17700783608592019</v>
      </c>
      <c r="N273" s="302">
        <f t="shared" si="215"/>
        <v>-0.44599999999999529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14.526565517659265</v>
      </c>
      <c r="C282" s="299" t="str">
        <f>CONCATENATE("(",ROUND((B282/$H284)*100,1),")")</f>
        <v>(59)</v>
      </c>
      <c r="D282" s="302">
        <f>'Ind T6'!M117</f>
        <v>1.098224418174315</v>
      </c>
      <c r="E282" s="299" t="str">
        <f>CONCATENATE("(",ROUND((D282/$H284)*100,1),")")</f>
        <v>(4.5)</v>
      </c>
      <c r="F282" s="302">
        <f>'Ind T6'!N117</f>
        <v>1.8953844005875944</v>
      </c>
      <c r="G282" s="299" t="str">
        <f>CONCATENATE("(",ROUND((F282/$H284)*100,1),")")</f>
        <v>(7.7)</v>
      </c>
      <c r="H282" s="302">
        <f>SUM(B282,D282,F282)</f>
        <v>17.520174336421174</v>
      </c>
      <c r="I282" s="299" t="str">
        <f>CONCATENATE("(",ROUND((H282/$H284)*100,1),")")</f>
        <v>(71.2)</v>
      </c>
      <c r="K282" s="302">
        <f>B287-B282</f>
        <v>0.89061076843644393</v>
      </c>
      <c r="L282" s="302">
        <f>D287-D282</f>
        <v>8.5007706625097157E-2</v>
      </c>
      <c r="M282" s="302">
        <f>F287-F282</f>
        <v>0.1776480938479128</v>
      </c>
      <c r="N282" s="302">
        <f>SUM(K282:M282)</f>
        <v>1.1532665689094539</v>
      </c>
    </row>
    <row r="283" spans="1:14" x14ac:dyDescent="0.25">
      <c r="A283" s="282" t="s">
        <v>365</v>
      </c>
      <c r="B283" s="302">
        <f>'Ind T6'!L116</f>
        <v>5.0378735060897553</v>
      </c>
      <c r="C283" s="299" t="str">
        <f>CONCATENATE("(",ROUND((B283/$H284)*100,1),")")</f>
        <v>(20.5)</v>
      </c>
      <c r="D283" s="302">
        <f>'Ind T6'!M116</f>
        <v>1.343123197882754</v>
      </c>
      <c r="E283" s="299" t="str">
        <f>CONCATENATE("(",ROUND((D283/$H284)*100,1),")")</f>
        <v>(5.5)</v>
      </c>
      <c r="F283" s="302">
        <f>'Ind T6'!N116</f>
        <v>0.71982895960631854</v>
      </c>
      <c r="G283" s="299" t="str">
        <f>CONCATENATE("(",ROUND((F283/$H284)*100,1),")")</f>
        <v>(2.9)</v>
      </c>
      <c r="H283" s="302">
        <f t="shared" ref="H283" si="216">SUM(B283,D283,F283)</f>
        <v>7.1008256635788278</v>
      </c>
      <c r="I283" s="299" t="str">
        <f>CONCATENATE("(",ROUND((H283/$H284)*100,1),")")</f>
        <v>(28.8)</v>
      </c>
      <c r="K283" s="302">
        <f t="shared" ref="K283:K284" si="217">B288-B283</f>
        <v>0.4738602787974564</v>
      </c>
      <c r="L283" s="302">
        <f t="shared" ref="L283:L284" si="218">D288-D283</f>
        <v>7.3035074641112807E-2</v>
      </c>
      <c r="M283" s="302">
        <f t="shared" ref="M283:M284" si="219">F288-F283</f>
        <v>6.1838077651982681E-2</v>
      </c>
      <c r="N283" s="302">
        <f t="shared" ref="N283:N284" si="220">SUM(K283:M283)</f>
        <v>0.60873343109055189</v>
      </c>
    </row>
    <row r="284" spans="1:14" x14ac:dyDescent="0.25">
      <c r="A284" s="282" t="s">
        <v>363</v>
      </c>
      <c r="B284" s="302">
        <f>SUM(B282:B283)</f>
        <v>19.564439023749021</v>
      </c>
      <c r="C284" s="299" t="str">
        <f>CONCATENATE("(",ROUND((B284/$H284)*100,1),")")</f>
        <v>(79.5)</v>
      </c>
      <c r="D284" s="302">
        <f>SUM(D282:D283)</f>
        <v>2.4413476160570688</v>
      </c>
      <c r="E284" s="299" t="str">
        <f>CONCATENATE("(",ROUND((D284/$H284)*100,1),")")</f>
        <v>(9.9)</v>
      </c>
      <c r="F284" s="302">
        <f>SUM(F282:F283)</f>
        <v>2.6152133601939127</v>
      </c>
      <c r="G284" s="299" t="str">
        <f>CONCATENATE("(",ROUND((F284/$H284)*100,1),")")</f>
        <v>(10.6)</v>
      </c>
      <c r="H284" s="302">
        <f>SUM(H282:H283)</f>
        <v>24.621000000000002</v>
      </c>
      <c r="I284" s="299" t="str">
        <f>CONCATENATE("(",ROUND((H284/$H284)*100,1),")")</f>
        <v>(100)</v>
      </c>
      <c r="K284" s="302">
        <f t="shared" si="217"/>
        <v>1.3644710472338986</v>
      </c>
      <c r="L284" s="302">
        <f t="shared" si="218"/>
        <v>0.15804278126620996</v>
      </c>
      <c r="M284" s="302">
        <f t="shared" si="219"/>
        <v>0.23948617149989548</v>
      </c>
      <c r="N284" s="302">
        <f t="shared" si="220"/>
        <v>1.762000000000004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15.417176286095708</v>
      </c>
      <c r="C287" s="299" t="str">
        <f>CONCATENATE("(",ROUND((B287/$H289)*100,1),")")</f>
        <v>(58.4)</v>
      </c>
      <c r="D287" s="302">
        <f>'Ind T6'!R117</f>
        <v>1.1832321247994122</v>
      </c>
      <c r="E287" s="299" t="str">
        <f>CONCATENATE("(",ROUND((D287/$H289)*100,1),")")</f>
        <v>(4.5)</v>
      </c>
      <c r="F287" s="302">
        <f>'Ind T6'!S117</f>
        <v>2.0730324944355072</v>
      </c>
      <c r="G287" s="299" t="str">
        <f>CONCATENATE("(",ROUND((F287/$H289)*100,1),")")</f>
        <v>(7.9)</v>
      </c>
      <c r="H287" s="302">
        <f>SUM(B287,D287,F287)</f>
        <v>18.673440905330629</v>
      </c>
      <c r="I287" s="299" t="str">
        <f>CONCATENATE("(",ROUND((H287/$H289)*100,1),")")</f>
        <v>(70.8)</v>
      </c>
      <c r="K287" s="302">
        <f>B292-B287</f>
        <v>0.98984676892955115</v>
      </c>
      <c r="L287" s="302">
        <f>D292-D287</f>
        <v>9.9719262243466167E-2</v>
      </c>
      <c r="M287" s="302">
        <f>F292-F287</f>
        <v>0.20687166406708046</v>
      </c>
      <c r="N287" s="302">
        <f>SUM(K287:M287)</f>
        <v>1.2964376952400978</v>
      </c>
    </row>
    <row r="288" spans="1:14" x14ac:dyDescent="0.25">
      <c r="A288" s="282" t="s">
        <v>365</v>
      </c>
      <c r="B288" s="302">
        <f>'Ind T6'!Q116</f>
        <v>5.5117337848872117</v>
      </c>
      <c r="C288" s="299" t="str">
        <f>CONCATENATE("(",ROUND((B288/$H289)*100,1),")")</f>
        <v>(20.9)</v>
      </c>
      <c r="D288" s="302">
        <f>'Ind T6'!R116</f>
        <v>1.4161582725238668</v>
      </c>
      <c r="E288" s="299" t="str">
        <f>CONCATENATE("(",ROUND((D288/$H289)*100,1),")")</f>
        <v>(5.4)</v>
      </c>
      <c r="F288" s="302">
        <f>'Ind T6'!S116</f>
        <v>0.78166703725830122</v>
      </c>
      <c r="G288" s="299" t="str">
        <f>CONCATENATE("(",ROUND((F288/$H289)*100,1),")")</f>
        <v>(3)</v>
      </c>
      <c r="H288" s="302">
        <f t="shared" ref="H288" si="221">SUM(B288,D288,F288)</f>
        <v>7.7095590946693795</v>
      </c>
      <c r="I288" s="299" t="str">
        <f>CONCATENATE("(",ROUND((H288/$H289)*100,1),")")</f>
        <v>(29.2)</v>
      </c>
      <c r="K288" s="302">
        <f t="shared" ref="K288:K289" si="222">B293-B288</f>
        <v>0.67291048336542847</v>
      </c>
      <c r="L288" s="302">
        <f t="shared" ref="L288:L289" si="223">D293-D288</f>
        <v>5.5471353183806249E-2</v>
      </c>
      <c r="M288" s="302">
        <f t="shared" ref="M288:M289" si="224">F293-F288</f>
        <v>6.218046821072809E-2</v>
      </c>
      <c r="N288" s="302">
        <f t="shared" ref="N288:N289" si="225">SUM(K288:M288)</f>
        <v>0.79056230475996281</v>
      </c>
    </row>
    <row r="289" spans="1:14" x14ac:dyDescent="0.25">
      <c r="A289" s="282" t="s">
        <v>363</v>
      </c>
      <c r="B289" s="302">
        <f>SUM(B287:B288)</f>
        <v>20.928910070982919</v>
      </c>
      <c r="C289" s="299" t="str">
        <f>CONCATENATE("(",ROUND((B289/$H289)*100,1),")")</f>
        <v>(79.3)</v>
      </c>
      <c r="D289" s="302">
        <f>SUM(D287:D288)</f>
        <v>2.5993903973232788</v>
      </c>
      <c r="E289" s="299" t="str">
        <f>CONCATENATE("(",ROUND((D289/$H289)*100,1),")")</f>
        <v>(9.9)</v>
      </c>
      <c r="F289" s="302">
        <f>SUM(F287:F288)</f>
        <v>2.8546995316938082</v>
      </c>
      <c r="G289" s="299" t="str">
        <f>CONCATENATE("(",ROUND((F289/$H289)*100,1),")")</f>
        <v>(10.8)</v>
      </c>
      <c r="H289" s="302">
        <f>SUM(H287:H288)</f>
        <v>26.38300000000001</v>
      </c>
      <c r="I289" s="299" t="str">
        <f>CONCATENATE("(",ROUND((H289/$H289)*100,1),")")</f>
        <v>(100)</v>
      </c>
      <c r="K289" s="302">
        <f t="shared" si="222"/>
        <v>1.6627572522949805</v>
      </c>
      <c r="L289" s="302">
        <f t="shared" si="223"/>
        <v>0.15519061542727286</v>
      </c>
      <c r="M289" s="302">
        <f t="shared" si="224"/>
        <v>0.26905213227780855</v>
      </c>
      <c r="N289" s="302">
        <f t="shared" si="225"/>
        <v>2.0870000000000619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16.40702305502526</v>
      </c>
      <c r="C292" s="299" t="str">
        <f>CONCATENATE("(",ROUND((B292/$H294)*100,1),")")</f>
        <v>(57.6)</v>
      </c>
      <c r="D292" s="302">
        <f>'Ind T6'!W117</f>
        <v>1.2829513870428784</v>
      </c>
      <c r="E292" s="299" t="str">
        <f>CONCATENATE("(",ROUND((D292/$H294)*100,1),")")</f>
        <v>(4.5)</v>
      </c>
      <c r="F292" s="302">
        <f>'Ind T6'!X117</f>
        <v>2.2799041585025877</v>
      </c>
      <c r="G292" s="299" t="str">
        <f>CONCATENATE("(",ROUND((F292/$H294)*100,1),")")</f>
        <v>(8)</v>
      </c>
      <c r="H292" s="302">
        <f>SUM(B292,D292,F292)</f>
        <v>19.969878600570727</v>
      </c>
      <c r="I292" s="299" t="str">
        <f>CONCATENATE("(",ROUND((H292/$H294)*100,1),")")</f>
        <v>(70.1)</v>
      </c>
      <c r="K292" s="302">
        <f>B292-B282</f>
        <v>1.8804575373659951</v>
      </c>
      <c r="L292" s="302">
        <f>D292-D282</f>
        <v>0.18472696886856332</v>
      </c>
      <c r="M292" s="302">
        <f>F292-F282</f>
        <v>0.38451975791499327</v>
      </c>
      <c r="N292" s="302">
        <f>SUM(K292:M292)</f>
        <v>2.4497042641495517</v>
      </c>
    </row>
    <row r="293" spans="1:14" x14ac:dyDescent="0.25">
      <c r="A293" s="282" t="s">
        <v>365</v>
      </c>
      <c r="B293" s="302">
        <f>'Ind T6'!V116</f>
        <v>6.1846442682526401</v>
      </c>
      <c r="C293" s="299" t="str">
        <f>CONCATENATE("(",ROUND((B293/$H294)*100,1),")")</f>
        <v>(21.7)</v>
      </c>
      <c r="D293" s="302">
        <f>'Ind T6'!W116</f>
        <v>1.4716296257076731</v>
      </c>
      <c r="E293" s="299" t="str">
        <f>CONCATENATE("(",ROUND((D293/$H294)*100,1),")")</f>
        <v>(5.2)</v>
      </c>
      <c r="F293" s="302">
        <f>'Ind T6'!X116</f>
        <v>0.84384750546902931</v>
      </c>
      <c r="G293" s="299" t="str">
        <f>CONCATENATE("(",ROUND((F293/$H294)*100,1),")")</f>
        <v>(3)</v>
      </c>
      <c r="H293" s="302">
        <f t="shared" ref="H293" si="226">SUM(B293,D293,F293)</f>
        <v>8.500121399429343</v>
      </c>
      <c r="I293" s="299" t="str">
        <f>CONCATENATE("(",ROUND((H293/$H294)*100,1),")")</f>
        <v>(29.9)</v>
      </c>
      <c r="K293" s="302">
        <f t="shared" ref="K293:K294" si="227">B293-B283</f>
        <v>1.1467707621628849</v>
      </c>
      <c r="L293" s="302">
        <f t="shared" ref="L293:L294" si="228">D293-D283</f>
        <v>0.12850642782491906</v>
      </c>
      <c r="M293" s="302">
        <f t="shared" ref="M293:M294" si="229">F293-F283</f>
        <v>0.12401854586271077</v>
      </c>
      <c r="N293" s="302">
        <f t="shared" ref="N293:N294" si="230">SUM(K293:M293)</f>
        <v>1.3992957358505147</v>
      </c>
    </row>
    <row r="294" spans="1:14" x14ac:dyDescent="0.25">
      <c r="A294" s="282" t="s">
        <v>363</v>
      </c>
      <c r="B294" s="302">
        <f>SUM(B292:B293)</f>
        <v>22.5916673232779</v>
      </c>
      <c r="C294" s="299" t="str">
        <f>CONCATENATE("(",ROUND((B294/$H294)*100,1),")")</f>
        <v>(79.4)</v>
      </c>
      <c r="D294" s="302">
        <f>SUM(D292:D293)</f>
        <v>2.7545810127505517</v>
      </c>
      <c r="E294" s="299" t="str">
        <f>CONCATENATE("(",ROUND((D294/$H294)*100,1),")")</f>
        <v>(9.7)</v>
      </c>
      <c r="F294" s="302">
        <f>SUM(F292:F293)</f>
        <v>3.1237516639716167</v>
      </c>
      <c r="G294" s="299" t="str">
        <f>CONCATENATE("(",ROUND((F294/$H294)*100,1),")")</f>
        <v>(11)</v>
      </c>
      <c r="H294" s="302">
        <f>SUM(H292:H293)</f>
        <v>28.47000000000007</v>
      </c>
      <c r="I294" s="299" t="str">
        <f>CONCATENATE("(",ROUND((H294/$H294)*100,1),")")</f>
        <v>(100)</v>
      </c>
      <c r="K294" s="302">
        <f t="shared" si="227"/>
        <v>3.0272282995288791</v>
      </c>
      <c r="L294" s="302">
        <f t="shared" si="228"/>
        <v>0.31323339669348282</v>
      </c>
      <c r="M294" s="302">
        <f t="shared" si="229"/>
        <v>0.50853830377770404</v>
      </c>
      <c r="N294" s="302">
        <f t="shared" si="230"/>
        <v>3.8490000000000659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11.472254250702511</v>
      </c>
      <c r="C303" s="299" t="str">
        <f>CONCATENATE("(",ROUND((B303/$H305)*100,1),")")</f>
        <v>(42.3)</v>
      </c>
      <c r="D303" s="302">
        <f>'Ind T6'!M126</f>
        <v>0.49438213040961027</v>
      </c>
      <c r="E303" s="299" t="str">
        <f>CONCATENATE("(",ROUND((D303/$H305)*100,1),")")</f>
        <v>(1.8)</v>
      </c>
      <c r="F303" s="302">
        <f>'Ind T6'!N126</f>
        <v>2.5172150956124368</v>
      </c>
      <c r="G303" s="299" t="str">
        <f>CONCATENATE("(",ROUND((F303/$H305)*100,1),")")</f>
        <v>(9.3)</v>
      </c>
      <c r="H303" s="302">
        <f>SUM(B303,D303,F303)</f>
        <v>14.483851476724558</v>
      </c>
      <c r="I303" s="299" t="str">
        <f>CONCATENATE("(",ROUND((H303/$H305)*100,1),")")</f>
        <v>(53.4)</v>
      </c>
      <c r="K303" s="302">
        <f>B308-B303</f>
        <v>-0.34372282409259647</v>
      </c>
      <c r="L303" s="302">
        <f>D308-D303</f>
        <v>5.2798383071411825E-3</v>
      </c>
      <c r="M303" s="302">
        <f>F308-F303</f>
        <v>4.6993405034628566E-2</v>
      </c>
      <c r="N303" s="302">
        <f>SUM(K303:M303)</f>
        <v>-0.29144958075082672</v>
      </c>
    </row>
    <row r="304" spans="1:14" x14ac:dyDescent="0.25">
      <c r="A304" s="282" t="s">
        <v>365</v>
      </c>
      <c r="B304" s="302">
        <f>'Ind T6'!L125</f>
        <v>9.4546406914371595</v>
      </c>
      <c r="C304" s="299" t="str">
        <f>CONCATENATE("(",ROUND((B304/$H305)*100,1),")")</f>
        <v>(34.9)</v>
      </c>
      <c r="D304" s="302">
        <f>'Ind T6'!M125</f>
        <v>2.6644023430370143</v>
      </c>
      <c r="E304" s="299" t="str">
        <f>CONCATENATE("(",ROUND((D304/$H305)*100,1),")")</f>
        <v>(9.8)</v>
      </c>
      <c r="F304" s="302">
        <f>'Ind T6'!N125</f>
        <v>0.52110548880132679</v>
      </c>
      <c r="G304" s="299" t="str">
        <f>CONCATENATE("(",ROUND((F304/$H305)*100,1),")")</f>
        <v>(1.9)</v>
      </c>
      <c r="H304" s="302">
        <f t="shared" ref="H304" si="231">SUM(B304,D304,F304)</f>
        <v>12.640148523275501</v>
      </c>
      <c r="I304" s="299" t="str">
        <f>CONCATENATE("(",ROUND((H304/$H305)*100,1),")")</f>
        <v>(46.6)</v>
      </c>
      <c r="K304" s="302">
        <f t="shared" ref="K304:K305" si="232">B309-B304</f>
        <v>-0.32204611879076062</v>
      </c>
      <c r="L304" s="302">
        <f t="shared" ref="L304:L305" si="233">D309-D304</f>
        <v>-0.11833682713707994</v>
      </c>
      <c r="M304" s="302">
        <f t="shared" ref="M304:M305" si="234">F309-F304</f>
        <v>4.8325266785982368E-3</v>
      </c>
      <c r="N304" s="302">
        <f t="shared" ref="N304:N305" si="235">SUM(K304:M304)</f>
        <v>-0.43555041924924232</v>
      </c>
    </row>
    <row r="305" spans="1:14" x14ac:dyDescent="0.25">
      <c r="A305" s="282" t="s">
        <v>363</v>
      </c>
      <c r="B305" s="302">
        <f>SUM(B303:B304)</f>
        <v>20.926894942139668</v>
      </c>
      <c r="C305" s="299" t="str">
        <f>CONCATENATE("(",ROUND((B305/$H305)*100,1),")")</f>
        <v>(77.2)</v>
      </c>
      <c r="D305" s="302">
        <f>SUM(D303:D304)</f>
        <v>3.1587844734466244</v>
      </c>
      <c r="E305" s="299" t="str">
        <f>CONCATENATE("(",ROUND((D305/$H305)*100,1),")")</f>
        <v>(11.6)</v>
      </c>
      <c r="F305" s="302">
        <f>SUM(F303:F304)</f>
        <v>3.0383205844137637</v>
      </c>
      <c r="G305" s="299" t="str">
        <f>CONCATENATE("(",ROUND((F305/$H305)*100,1),")")</f>
        <v>(11.2)</v>
      </c>
      <c r="H305" s="302">
        <f>SUM(H303:H304)</f>
        <v>27.124000000000059</v>
      </c>
      <c r="I305" s="299" t="str">
        <f>CONCATENATE("(",ROUND((H305/$H305)*100,1),")")</f>
        <v>(100)</v>
      </c>
      <c r="K305" s="302">
        <f t="shared" si="232"/>
        <v>-0.66576894288335353</v>
      </c>
      <c r="L305" s="302">
        <f t="shared" si="233"/>
        <v>-0.11305698882993864</v>
      </c>
      <c r="M305" s="302">
        <f t="shared" si="234"/>
        <v>5.1825931713226581E-2</v>
      </c>
      <c r="N305" s="302">
        <f t="shared" si="235"/>
        <v>-0.72700000000006559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11.128531426609914</v>
      </c>
      <c r="C308" s="299" t="str">
        <f>CONCATENATE("(",ROUND((B308/$H310)*100,1),")")</f>
        <v>(42.2)</v>
      </c>
      <c r="D308" s="302">
        <f>'Ind T6'!R126</f>
        <v>0.49966196871675145</v>
      </c>
      <c r="E308" s="299" t="str">
        <f>CONCATENATE("(",ROUND((D308/$H310)*100,1),")")</f>
        <v>(1.9)</v>
      </c>
      <c r="F308" s="302">
        <f>'Ind T6'!S126</f>
        <v>2.5642085006470654</v>
      </c>
      <c r="G308" s="299" t="str">
        <f>CONCATENATE("(",ROUND((F308/$H310)*100,1),")")</f>
        <v>(9.7)</v>
      </c>
      <c r="H308" s="302">
        <f>SUM(B308,D308,F308)</f>
        <v>14.192401895973731</v>
      </c>
      <c r="I308" s="299" t="str">
        <f>CONCATENATE("(",ROUND((H308/$H310)*100,1),")")</f>
        <v>(53.8)</v>
      </c>
      <c r="K308" s="302">
        <f>B313-B308</f>
        <v>-0.89621087169016711</v>
      </c>
      <c r="L308" s="302">
        <f>D313-D308</f>
        <v>-8.7757231664490898E-3</v>
      </c>
      <c r="M308" s="302">
        <f>F313-F308</f>
        <v>-0.11144482700486646</v>
      </c>
      <c r="N308" s="302">
        <f>SUM(K308:M308)</f>
        <v>-1.0164314218614827</v>
      </c>
    </row>
    <row r="309" spans="1:14" x14ac:dyDescent="0.25">
      <c r="A309" s="282" t="s">
        <v>365</v>
      </c>
      <c r="B309" s="302">
        <f>'Ind T6'!Q125</f>
        <v>9.1325945726463988</v>
      </c>
      <c r="C309" s="299" t="str">
        <f>CONCATENATE("(",ROUND((B309/$H310)*100,1),")")</f>
        <v>(34.6)</v>
      </c>
      <c r="D309" s="302">
        <f>'Ind T6'!R125</f>
        <v>2.5460655158999344</v>
      </c>
      <c r="E309" s="299" t="str">
        <f>CONCATENATE("(",ROUND((D309/$H310)*100,1),")")</f>
        <v>(9.6)</v>
      </c>
      <c r="F309" s="302">
        <f>'Ind T6'!S125</f>
        <v>0.52593801547992503</v>
      </c>
      <c r="G309" s="299" t="str">
        <f>CONCATENATE("(",ROUND((F309/$H310)*100,1),")")</f>
        <v>(2)</v>
      </c>
      <c r="H309" s="302">
        <f t="shared" ref="H309" si="236">SUM(B309,D309,F309)</f>
        <v>12.204598104026259</v>
      </c>
      <c r="I309" s="299" t="str">
        <f>CONCATENATE("(",ROUND((H309/$H310)*100,1),")")</f>
        <v>(46.2)</v>
      </c>
      <c r="K309" s="302">
        <f t="shared" ref="K309:K310" si="237">B314-B309</f>
        <v>-0.76251508658349287</v>
      </c>
      <c r="L309" s="302">
        <f t="shared" ref="L309:L310" si="238">D314-D309</f>
        <v>-0.23400172161569932</v>
      </c>
      <c r="M309" s="302">
        <f t="shared" ref="M309:M310" si="239">F314-F309</f>
        <v>-3.5051769939298982E-2</v>
      </c>
      <c r="N309" s="302">
        <f t="shared" ref="N309:N310" si="240">SUM(K309:M309)</f>
        <v>-1.0315685781384911</v>
      </c>
    </row>
    <row r="310" spans="1:14" x14ac:dyDescent="0.25">
      <c r="A310" s="282" t="s">
        <v>363</v>
      </c>
      <c r="B310" s="302">
        <f>SUM(B308:B309)</f>
        <v>20.261125999256315</v>
      </c>
      <c r="C310" s="299" t="str">
        <f>CONCATENATE("(",ROUND((B310/$H310)*100,1),")")</f>
        <v>(76.8)</v>
      </c>
      <c r="D310" s="302">
        <f>SUM(D308:D309)</f>
        <v>3.0457274846166857</v>
      </c>
      <c r="E310" s="299" t="str">
        <f>CONCATENATE("(",ROUND((D310/$H310)*100,1),")")</f>
        <v>(11.5)</v>
      </c>
      <c r="F310" s="302">
        <f>SUM(F308:F309)</f>
        <v>3.0901465161269903</v>
      </c>
      <c r="G310" s="299" t="str">
        <f>CONCATENATE("(",ROUND((F310/$H310)*100,1),")")</f>
        <v>(11.7)</v>
      </c>
      <c r="H310" s="302">
        <f>SUM(H308:H309)</f>
        <v>26.396999999999991</v>
      </c>
      <c r="I310" s="299" t="str">
        <f>CONCATENATE("(",ROUND((H310/$H310)*100,1),")")</f>
        <v>(100)</v>
      </c>
      <c r="K310" s="302">
        <f t="shared" si="237"/>
        <v>-1.6587259582736635</v>
      </c>
      <c r="L310" s="302">
        <f t="shared" si="238"/>
        <v>-0.24277744478214824</v>
      </c>
      <c r="M310" s="302">
        <f t="shared" si="239"/>
        <v>-0.14649659694416517</v>
      </c>
      <c r="N310" s="302">
        <f t="shared" si="240"/>
        <v>-2.0479999999999769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10.232320554919747</v>
      </c>
      <c r="C313" s="299" t="str">
        <f>CONCATENATE("(",ROUND((B313/$H315)*100,1),")")</f>
        <v>(42)</v>
      </c>
      <c r="D313" s="302">
        <f>'Ind T6'!W126</f>
        <v>0.49088624555030236</v>
      </c>
      <c r="E313" s="299" t="str">
        <f>CONCATENATE("(",ROUND((D313/$H315)*100,1),")")</f>
        <v>(2)</v>
      </c>
      <c r="F313" s="302">
        <f>'Ind T6'!X126</f>
        <v>2.4527636736421989</v>
      </c>
      <c r="G313" s="299" t="str">
        <f>CONCATENATE("(",ROUND((F313/$H315)*100,1),")")</f>
        <v>(10.1)</v>
      </c>
      <c r="H313" s="302">
        <f>SUM(B313,D313,F313)</f>
        <v>13.175970474112248</v>
      </c>
      <c r="I313" s="299" t="str">
        <f>CONCATENATE("(",ROUND((H313/$H315)*100,1),")")</f>
        <v>(54.1)</v>
      </c>
      <c r="K313" s="302">
        <f>B313-B303</f>
        <v>-1.2399336957827636</v>
      </c>
      <c r="L313" s="302">
        <f>D313-D303</f>
        <v>-3.4958848593079073E-3</v>
      </c>
      <c r="M313" s="302">
        <f>F313-F303</f>
        <v>-6.4451421970237899E-2</v>
      </c>
      <c r="N313" s="302">
        <f>SUM(K313:M313)</f>
        <v>-1.3078810026123093</v>
      </c>
    </row>
    <row r="314" spans="1:14" x14ac:dyDescent="0.25">
      <c r="A314" s="282" t="s">
        <v>365</v>
      </c>
      <c r="B314" s="302">
        <f>'Ind T6'!V125</f>
        <v>8.370079486062906</v>
      </c>
      <c r="C314" s="299" t="str">
        <f>CONCATENATE("(",ROUND((B314/$H315)*100,1),")")</f>
        <v>(34.4)</v>
      </c>
      <c r="D314" s="302">
        <f>'Ind T6'!W125</f>
        <v>2.312063794284235</v>
      </c>
      <c r="E314" s="299" t="str">
        <f>CONCATENATE("(",ROUND((D314/$H315)*100,1),")")</f>
        <v>(9.5)</v>
      </c>
      <c r="F314" s="302">
        <f>'Ind T6'!X125</f>
        <v>0.49088624554062604</v>
      </c>
      <c r="G314" s="299" t="str">
        <f>CONCATENATE("(",ROUND((F314/$H315)*100,1),")")</f>
        <v>(2)</v>
      </c>
      <c r="H314" s="302">
        <f t="shared" ref="H314" si="241">SUM(B314,D314,F314)</f>
        <v>11.173029525887767</v>
      </c>
      <c r="I314" s="299" t="str">
        <f>CONCATENATE("(",ROUND((H314/$H315)*100,1),")")</f>
        <v>(45.9)</v>
      </c>
      <c r="K314" s="302">
        <f t="shared" ref="K314:K315" si="242">B314-B304</f>
        <v>-1.0845612053742535</v>
      </c>
      <c r="L314" s="302">
        <f t="shared" ref="L314:L315" si="243">D314-D304</f>
        <v>-0.35233854875277926</v>
      </c>
      <c r="M314" s="302">
        <f t="shared" ref="M314:M315" si="244">F314-F304</f>
        <v>-3.0219243260700746E-2</v>
      </c>
      <c r="N314" s="302">
        <f t="shared" ref="N314:N315" si="245">SUM(K314:M314)</f>
        <v>-1.4671189973877334</v>
      </c>
    </row>
    <row r="315" spans="1:14" x14ac:dyDescent="0.25">
      <c r="A315" s="282" t="s">
        <v>363</v>
      </c>
      <c r="B315" s="302">
        <f>SUM(B313:B314)</f>
        <v>18.602400040982651</v>
      </c>
      <c r="C315" s="299" t="str">
        <f>CONCATENATE("(",ROUND((B315/$H315)*100,1),")")</f>
        <v>(76.4)</v>
      </c>
      <c r="D315" s="302">
        <f>SUM(D313:D314)</f>
        <v>2.8029500398345375</v>
      </c>
      <c r="E315" s="299" t="str">
        <f>CONCATENATE("(",ROUND((D315/$H315)*100,1),")")</f>
        <v>(11.5)</v>
      </c>
      <c r="F315" s="302">
        <f>SUM(F313:F314)</f>
        <v>2.9436499191828251</v>
      </c>
      <c r="G315" s="299" t="str">
        <f>CONCATENATE("(",ROUND((F315/$H315)*100,1),")")</f>
        <v>(12.1)</v>
      </c>
      <c r="H315" s="302">
        <f>SUM(H313:H314)</f>
        <v>24.349000000000014</v>
      </c>
      <c r="I315" s="299" t="str">
        <f>CONCATENATE("(",ROUND((H315/$H315)*100,1),")")</f>
        <v>(100)</v>
      </c>
      <c r="K315" s="302">
        <f t="shared" si="242"/>
        <v>-2.3244949011570171</v>
      </c>
      <c r="L315" s="302">
        <f t="shared" si="243"/>
        <v>-0.35583443361208689</v>
      </c>
      <c r="M315" s="302">
        <f t="shared" si="244"/>
        <v>-9.4670665230938589E-2</v>
      </c>
      <c r="N315" s="302">
        <f t="shared" si="245"/>
        <v>-2.7750000000000425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4.8228450597277961</v>
      </c>
      <c r="C324" s="299" t="str">
        <f>CONCATENATE("(",ROUND((B324/$H326)*100,1),")")</f>
        <v>(30.1)</v>
      </c>
      <c r="D324" s="302">
        <f>'Ind T6'!M135</f>
        <v>1.1773123945286101</v>
      </c>
      <c r="E324" s="299" t="str">
        <f>CONCATENATE("(",ROUND((D324/$H326)*100,1),")")</f>
        <v>(7.4)</v>
      </c>
      <c r="F324" s="302">
        <f>'Ind T6'!N135</f>
        <v>0.75105362124808317</v>
      </c>
      <c r="G324" s="299" t="str">
        <f>CONCATENATE("(",ROUND((F324/$H326)*100,1),")")</f>
        <v>(4.7)</v>
      </c>
      <c r="H324" s="302">
        <f>SUM(B324,D324,F324)</f>
        <v>6.7512110755044894</v>
      </c>
      <c r="I324" s="299" t="str">
        <f>CONCATENATE("(",ROUND((H324/$H326)*100,1),")")</f>
        <v>(42.2)</v>
      </c>
      <c r="K324" s="302">
        <f>B329-B324</f>
        <v>-2.6479686464349506E-2</v>
      </c>
      <c r="L324" s="302">
        <f>D329-D324</f>
        <v>-3.3716691352574379E-3</v>
      </c>
      <c r="M324" s="302">
        <f>F329-F324</f>
        <v>3.5190558782193349E-2</v>
      </c>
      <c r="N324" s="302">
        <f>SUM(K324:M324)</f>
        <v>5.339203182586405E-3</v>
      </c>
    </row>
    <row r="325" spans="1:14" x14ac:dyDescent="0.25">
      <c r="A325" s="282" t="s">
        <v>365</v>
      </c>
      <c r="B325" s="302">
        <f>'Ind T6'!L134</f>
        <v>4.6978532676476501</v>
      </c>
      <c r="C325" s="299" t="str">
        <f>CONCATENATE("(",ROUND((B325/$H326)*100,1),")")</f>
        <v>(29.3)</v>
      </c>
      <c r="D325" s="302">
        <f>'Ind T6'!M134</f>
        <v>3.5885511130086254</v>
      </c>
      <c r="E325" s="299" t="str">
        <f>CONCATENATE("(",ROUND((D325/$H326)*100,1),")")</f>
        <v>(22.4)</v>
      </c>
      <c r="F325" s="302">
        <f>'Ind T6'!N134</f>
        <v>0.9743845438392309</v>
      </c>
      <c r="G325" s="299" t="str">
        <f>CONCATENATE("(",ROUND((F325/$H326)*100,1),")")</f>
        <v>(6.1)</v>
      </c>
      <c r="H325" s="302">
        <f t="shared" ref="H325" si="246">SUM(B325,D325,F325)</f>
        <v>9.2607889244955057</v>
      </c>
      <c r="I325" s="299" t="str">
        <f>CONCATENATE("(",ROUND((H325/$H326)*100,1),")")</f>
        <v>(57.8)</v>
      </c>
      <c r="K325" s="302">
        <f t="shared" ref="K325:K326" si="247">B330-B325</f>
        <v>0.14412346401128318</v>
      </c>
      <c r="L325" s="302">
        <f t="shared" ref="L325:L326" si="248">D330-D325</f>
        <v>-0.17266499463593599</v>
      </c>
      <c r="M325" s="302">
        <f t="shared" ref="M325:M326" si="249">F330-F325</f>
        <v>9.2023274420762746E-3</v>
      </c>
      <c r="N325" s="302">
        <f t="shared" ref="N325:N326" si="250">SUM(K325:M325)</f>
        <v>-1.9339203182576536E-2</v>
      </c>
    </row>
    <row r="326" spans="1:14" x14ac:dyDescent="0.25">
      <c r="A326" s="282" t="s">
        <v>363</v>
      </c>
      <c r="B326" s="302">
        <f>SUM(B324:B325)</f>
        <v>9.5206983273754453</v>
      </c>
      <c r="C326" s="299" t="str">
        <f>CONCATENATE("(",ROUND((B326/$H326)*100,1),")")</f>
        <v>(59.5)</v>
      </c>
      <c r="D326" s="302">
        <f>SUM(D324:D325)</f>
        <v>4.7658635075372358</v>
      </c>
      <c r="E326" s="299" t="str">
        <f>CONCATENATE("(",ROUND((D326/$H326)*100,1),")")</f>
        <v>(29.8)</v>
      </c>
      <c r="F326" s="302">
        <f>SUM(F324:F325)</f>
        <v>1.7254381650873141</v>
      </c>
      <c r="G326" s="299" t="str">
        <f>CONCATENATE("(",ROUND((F326/$H326)*100,1),")")</f>
        <v>(10.8)</v>
      </c>
      <c r="H326" s="302">
        <f>SUM(H324:H325)</f>
        <v>16.011999999999993</v>
      </c>
      <c r="I326" s="299" t="str">
        <f>CONCATENATE("(",ROUND((H326/$H326)*100,1),")")</f>
        <v>(100)</v>
      </c>
      <c r="K326" s="302">
        <f t="shared" si="247"/>
        <v>0.11764377754693456</v>
      </c>
      <c r="L326" s="302">
        <f t="shared" si="248"/>
        <v>-0.17603666377119342</v>
      </c>
      <c r="M326" s="302">
        <f t="shared" si="249"/>
        <v>4.4392886224269734E-2</v>
      </c>
      <c r="N326" s="302">
        <f t="shared" si="250"/>
        <v>-1.3999999999989132E-2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4.7963653732634466</v>
      </c>
      <c r="C329" s="299" t="str">
        <f>CONCATENATE("(",ROUND((B329/$H331)*100,1),")")</f>
        <v>(30)</v>
      </c>
      <c r="D329" s="302">
        <f>'Ind T6'!R135</f>
        <v>1.1739407253933527</v>
      </c>
      <c r="E329" s="299" t="str">
        <f>CONCATENATE("(",ROUND((D329/$H331)*100,1),")")</f>
        <v>(7.3)</v>
      </c>
      <c r="F329" s="302">
        <f>'Ind T6'!S135</f>
        <v>0.78624418003027652</v>
      </c>
      <c r="G329" s="299" t="str">
        <f>CONCATENATE("(",ROUND((F329/$H331)*100,1),")")</f>
        <v>(4.9)</v>
      </c>
      <c r="H329" s="302">
        <f>SUM(B329,D329,F329)</f>
        <v>6.7565502786870759</v>
      </c>
      <c r="I329" s="299" t="str">
        <f>CONCATENATE("(",ROUND((H329/$H331)*100,1),")")</f>
        <v>(42.2)</v>
      </c>
      <c r="K329" s="302">
        <f>B334-B329</f>
        <v>0.41885236796917091</v>
      </c>
      <c r="L329" s="302">
        <f>D334-D329</f>
        <v>0.12573012793108074</v>
      </c>
      <c r="M329" s="302">
        <f>F334-F329</f>
        <v>0.14258531840779021</v>
      </c>
      <c r="N329" s="302">
        <f>SUM(K329:M329)</f>
        <v>0.68716781430804186</v>
      </c>
    </row>
    <row r="330" spans="1:14" x14ac:dyDescent="0.25">
      <c r="A330" s="282" t="s">
        <v>365</v>
      </c>
      <c r="B330" s="302">
        <f>'Ind T6'!Q134</f>
        <v>4.8419767316589333</v>
      </c>
      <c r="C330" s="299" t="str">
        <f>CONCATENATE("(",ROUND((B330/$H331)*100,1),")")</f>
        <v>(30.3)</v>
      </c>
      <c r="D330" s="302">
        <f>'Ind T6'!R134</f>
        <v>3.4158861183726894</v>
      </c>
      <c r="E330" s="299" t="str">
        <f>CONCATENATE("(",ROUND((D330/$H331)*100,1),")")</f>
        <v>(21.4)</v>
      </c>
      <c r="F330" s="302">
        <f>'Ind T6'!S134</f>
        <v>0.98358687128130717</v>
      </c>
      <c r="G330" s="299" t="str">
        <f>CONCATENATE("(",ROUND((F330/$H331)*100,1),")")</f>
        <v>(6.1)</v>
      </c>
      <c r="H330" s="302">
        <f t="shared" ref="H330" si="251">SUM(B330,D330,F330)</f>
        <v>9.2414497213129305</v>
      </c>
      <c r="I330" s="299" t="str">
        <f>CONCATENATE("(",ROUND((H330/$H331)*100,1),")")</f>
        <v>(57.8)</v>
      </c>
      <c r="K330" s="302">
        <f t="shared" ref="K330:K331" si="252">B335-B330</f>
        <v>0.7975009624380931</v>
      </c>
      <c r="L330" s="302">
        <f t="shared" ref="L330:L331" si="253">D335-D330</f>
        <v>-1.4538659315813884E-2</v>
      </c>
      <c r="M330" s="302">
        <f t="shared" ref="M330:M331" si="254">F335-F330</f>
        <v>9.386988256965223E-2</v>
      </c>
      <c r="N330" s="302">
        <f t="shared" ref="N330:N331" si="255">SUM(K330:M330)</f>
        <v>0.87683218569193144</v>
      </c>
    </row>
    <row r="331" spans="1:14" x14ac:dyDescent="0.25">
      <c r="A331" s="282" t="s">
        <v>363</v>
      </c>
      <c r="B331" s="302">
        <f>SUM(B329:B330)</f>
        <v>9.6383421049223799</v>
      </c>
      <c r="C331" s="299" t="str">
        <f>CONCATENATE("(",ROUND((B331/$H331)*100,1),")")</f>
        <v>(60.2)</v>
      </c>
      <c r="D331" s="302">
        <f>SUM(D329:D330)</f>
        <v>4.5898268437660423</v>
      </c>
      <c r="E331" s="299" t="str">
        <f>CONCATENATE("(",ROUND((D331/$H331)*100,1),")")</f>
        <v>(28.7)</v>
      </c>
      <c r="F331" s="302">
        <f>SUM(F329:F330)</f>
        <v>1.7698310513115838</v>
      </c>
      <c r="G331" s="299" t="str">
        <f>CONCATENATE("(",ROUND((F331/$H331)*100,1),")")</f>
        <v>(11.1)</v>
      </c>
      <c r="H331" s="302">
        <f>SUM(H329:H330)</f>
        <v>15.998000000000006</v>
      </c>
      <c r="I331" s="299" t="str">
        <f>CONCATENATE("(",ROUND((H331/$H331)*100,1),")")</f>
        <v>(100)</v>
      </c>
      <c r="K331" s="302">
        <f t="shared" si="252"/>
        <v>1.216353330407264</v>
      </c>
      <c r="L331" s="302">
        <f t="shared" si="253"/>
        <v>0.11119146861526641</v>
      </c>
      <c r="M331" s="302">
        <f t="shared" si="254"/>
        <v>0.23645520097744255</v>
      </c>
      <c r="N331" s="302">
        <f t="shared" si="255"/>
        <v>1.563999999999973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5.2152177412326175</v>
      </c>
      <c r="C334" s="299" t="str">
        <f>CONCATENATE("(",ROUND((B334/$H336)*100,1),")")</f>
        <v>(29.7)</v>
      </c>
      <c r="D334" s="302">
        <f>'Ind T6'!W135</f>
        <v>1.2996708533244334</v>
      </c>
      <c r="E334" s="299" t="str">
        <f>CONCATENATE("(",ROUND((D334/$H336)*100,1),")")</f>
        <v>(7.4)</v>
      </c>
      <c r="F334" s="302">
        <f>'Ind T6'!X135</f>
        <v>0.92882949843806673</v>
      </c>
      <c r="G334" s="299" t="str">
        <f>CONCATENATE("(",ROUND((F334/$H336)*100,1),")")</f>
        <v>(5.3)</v>
      </c>
      <c r="H334" s="302">
        <f>SUM(B334,D334,F334)</f>
        <v>7.4437180929951179</v>
      </c>
      <c r="I334" s="299" t="str">
        <f>CONCATENATE("(",ROUND((H334/$H336)*100,1),")")</f>
        <v>(42.4)</v>
      </c>
      <c r="K334" s="302">
        <f>B334-B324</f>
        <v>0.39237268150482141</v>
      </c>
      <c r="L334" s="302">
        <f>D334-D324</f>
        <v>0.1223584587958233</v>
      </c>
      <c r="M334" s="302">
        <f>F334-F324</f>
        <v>0.17777587718998356</v>
      </c>
      <c r="N334" s="302">
        <f>SUM(K334:M334)</f>
        <v>0.69250701749062826</v>
      </c>
    </row>
    <row r="335" spans="1:14" x14ac:dyDescent="0.25">
      <c r="A335" s="282" t="s">
        <v>365</v>
      </c>
      <c r="B335" s="302">
        <f>'Ind T6'!V134</f>
        <v>5.6394776940970264</v>
      </c>
      <c r="C335" s="299" t="str">
        <f>CONCATENATE("(",ROUND((B335/$H336)*100,1),")")</f>
        <v>(32.1)</v>
      </c>
      <c r="D335" s="302">
        <f>'Ind T6'!W134</f>
        <v>3.4013474590568755</v>
      </c>
      <c r="E335" s="299" t="str">
        <f>CONCATENATE("(",ROUND((D335/$H336)*100,1),")")</f>
        <v>(19.4)</v>
      </c>
      <c r="F335" s="302">
        <f>'Ind T6'!X134</f>
        <v>1.0774567538509594</v>
      </c>
      <c r="G335" s="299" t="str">
        <f>CONCATENATE("(",ROUND((F335/$H336)*100,1),")")</f>
        <v>(6.1)</v>
      </c>
      <c r="H335" s="302">
        <f>SUM(B335,D335,F335)</f>
        <v>10.118281907004862</v>
      </c>
      <c r="I335" s="299" t="str">
        <f>CONCATENATE("(",ROUND((H335/$H336)*100,1),")")</f>
        <v>(57.6)</v>
      </c>
      <c r="K335" s="302">
        <f t="shared" ref="K335:K336" si="256">B335-B325</f>
        <v>0.94162442644937627</v>
      </c>
      <c r="L335" s="302">
        <f t="shared" ref="L335:L336" si="257">D335-D325</f>
        <v>-0.18720365395174987</v>
      </c>
      <c r="M335" s="302">
        <f t="shared" ref="M335:M336" si="258">F335-F325</f>
        <v>0.1030722100117285</v>
      </c>
      <c r="N335" s="302">
        <f t="shared" ref="N335:N336" si="259">SUM(K335:M335)</f>
        <v>0.85749298250935491</v>
      </c>
    </row>
    <row r="336" spans="1:14" x14ac:dyDescent="0.25">
      <c r="A336" s="282" t="s">
        <v>363</v>
      </c>
      <c r="B336" s="302">
        <f>SUM(B334:B335)</f>
        <v>10.854695435329644</v>
      </c>
      <c r="C336" s="299" t="str">
        <f>CONCATENATE("(",ROUND((B336/$H336)*100,1),")")</f>
        <v>(61.8)</v>
      </c>
      <c r="D336" s="302">
        <f>SUM(D334:D335)</f>
        <v>4.7010183123813087</v>
      </c>
      <c r="E336" s="299" t="str">
        <f>CONCATENATE("(",ROUND((D336/$H336)*100,1),")")</f>
        <v>(26.8)</v>
      </c>
      <c r="F336" s="302">
        <f>SUM(F334:F335)</f>
        <v>2.0062862522890264</v>
      </c>
      <c r="G336" s="299" t="str">
        <f>CONCATENATE("(",ROUND((F336/$H336)*100,1),")")</f>
        <v>(11.4)</v>
      </c>
      <c r="H336" s="302">
        <f>SUM(H334:H335)</f>
        <v>17.56199999999998</v>
      </c>
      <c r="I336" s="299" t="str">
        <f>CONCATENATE("(",ROUND((H336/$H336)*100,1),")")</f>
        <v>(100)</v>
      </c>
      <c r="K336" s="302">
        <f t="shared" si="256"/>
        <v>1.3339971079541986</v>
      </c>
      <c r="L336" s="302">
        <f t="shared" si="257"/>
        <v>-6.4845195155927016E-2</v>
      </c>
      <c r="M336" s="302">
        <f t="shared" si="258"/>
        <v>0.28084808720171228</v>
      </c>
      <c r="N336" s="302">
        <f t="shared" si="259"/>
        <v>1.5499999999999838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25.829788990842278</v>
      </c>
      <c r="C345" s="299" t="str">
        <f>CONCATENATE("(",ROUND((B345/$H347)*100,1),")")</f>
        <v>(40.2)</v>
      </c>
      <c r="D345" s="302">
        <f>'Ind T6'!M144</f>
        <v>4.1373143137404718</v>
      </c>
      <c r="E345" s="299" t="str">
        <f>CONCATENATE("(",ROUND((D345/$H347)*100,1),")")</f>
        <v>(6.4)</v>
      </c>
      <c r="F345" s="302">
        <f>'Ind T6'!N144</f>
        <v>5.3063803504119376</v>
      </c>
      <c r="G345" s="299" t="str">
        <f>CONCATENATE("(",ROUND((F345/$H347)*100,1),")")</f>
        <v>(8.3)</v>
      </c>
      <c r="H345" s="302">
        <f>SUM(B345,D345,F345)</f>
        <v>35.273483654994685</v>
      </c>
      <c r="I345" s="299" t="str">
        <f>CONCATENATE("(",ROUND((H345/$H347)*100,1),")")</f>
        <v>(54.9)</v>
      </c>
      <c r="K345" s="302">
        <f>B350-B345</f>
        <v>0.87117268749014443</v>
      </c>
      <c r="L345" s="302">
        <f>D350-D345</f>
        <v>0.29767521493123983</v>
      </c>
      <c r="M345" s="302">
        <f>F350-F345</f>
        <v>0.32937046416501214</v>
      </c>
      <c r="N345" s="302">
        <f>SUM(K345:M345)</f>
        <v>1.4982183665863964</v>
      </c>
    </row>
    <row r="346" spans="1:14" x14ac:dyDescent="0.25">
      <c r="A346" s="282" t="s">
        <v>365</v>
      </c>
      <c r="B346" s="302">
        <f>'Ind T6'!L143</f>
        <v>17.278295556535333</v>
      </c>
      <c r="C346" s="299" t="str">
        <f>CONCATENATE("(",ROUND((B346/$H347)*100,1),")")</f>
        <v>(26.9)</v>
      </c>
      <c r="D346" s="302">
        <f>'Ind T6'!M143</f>
        <v>7.3148208750225399</v>
      </c>
      <c r="E346" s="299" t="str">
        <f>CONCATENATE("(",ROUND((D346/$H347)*100,1),")")</f>
        <v>(11.4)</v>
      </c>
      <c r="F346" s="302">
        <f>'Ind T6'!N143</f>
        <v>4.3873999134474646</v>
      </c>
      <c r="G346" s="299" t="str">
        <f>CONCATENATE("(",ROUND((F346/$H347)*100,1),")")</f>
        <v>(6.8)</v>
      </c>
      <c r="H346" s="302">
        <f t="shared" ref="H346" si="260">SUM(B346,D346,F346)</f>
        <v>28.980516345005338</v>
      </c>
      <c r="I346" s="299" t="str">
        <f>CONCATENATE("(",ROUND((H346/$H347)*100,1),")")</f>
        <v>(45.1)</v>
      </c>
      <c r="K346" s="302">
        <f t="shared" ref="K346:K347" si="261">B351-B346</f>
        <v>1.1398757499900327</v>
      </c>
      <c r="L346" s="302">
        <f t="shared" ref="L346:L347" si="262">D351-D346</f>
        <v>0.49159325446145274</v>
      </c>
      <c r="M346" s="302">
        <f t="shared" ref="M346:M347" si="263">F351-F346</f>
        <v>0.43631262896203094</v>
      </c>
      <c r="N346" s="302">
        <f t="shared" ref="N346:N347" si="264">SUM(K346:M346)</f>
        <v>2.0677816334135164</v>
      </c>
    </row>
    <row r="347" spans="1:14" x14ac:dyDescent="0.25">
      <c r="A347" s="282" t="s">
        <v>363</v>
      </c>
      <c r="B347" s="302">
        <f>SUM(B345:B346)</f>
        <v>43.108084547377615</v>
      </c>
      <c r="C347" s="299" t="str">
        <f>CONCATENATE("(",ROUND((B347/$H347)*100,1),")")</f>
        <v>(67.1)</v>
      </c>
      <c r="D347" s="302">
        <f>SUM(D345:D346)</f>
        <v>11.452135188763013</v>
      </c>
      <c r="E347" s="299" t="str">
        <f>CONCATENATE("(",ROUND((D347/$H347)*100,1),")")</f>
        <v>(17.8)</v>
      </c>
      <c r="F347" s="302">
        <f>SUM(F345:F346)</f>
        <v>9.6937802638594022</v>
      </c>
      <c r="G347" s="299" t="str">
        <f>CONCATENATE("(",ROUND((F347/$H347)*100,1),")")</f>
        <v>(15.1)</v>
      </c>
      <c r="H347" s="302">
        <f>SUM(H345:H346)</f>
        <v>64.254000000000019</v>
      </c>
      <c r="I347" s="299" t="str">
        <f>CONCATENATE("(",ROUND((H347/$H347)*100,1),")")</f>
        <v>(100)</v>
      </c>
      <c r="K347" s="302">
        <f t="shared" si="261"/>
        <v>2.01104843748017</v>
      </c>
      <c r="L347" s="302">
        <f t="shared" si="262"/>
        <v>0.78926846939269169</v>
      </c>
      <c r="M347" s="302">
        <f t="shared" si="263"/>
        <v>0.76568309312704308</v>
      </c>
      <c r="N347" s="302">
        <f t="shared" si="264"/>
        <v>3.5659999999999048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26.700961678332423</v>
      </c>
      <c r="C350" s="299" t="str">
        <f>CONCATENATE("(",ROUND((B350/$H352)*100,1),")")</f>
        <v>(39.4)</v>
      </c>
      <c r="D350" s="302">
        <f>'Ind T6'!R144</f>
        <v>4.4349895286717116</v>
      </c>
      <c r="E350" s="299" t="str">
        <f>CONCATENATE("(",ROUND((D350/$H352)*100,1),")")</f>
        <v>(6.5)</v>
      </c>
      <c r="F350" s="302">
        <f>'Ind T6'!S144</f>
        <v>5.6357508145769497</v>
      </c>
      <c r="G350" s="299" t="str">
        <f>CONCATENATE("(",ROUND((F350/$H352)*100,1),")")</f>
        <v>(8.3)</v>
      </c>
      <c r="H350" s="302">
        <f>SUM(B350,D350,F350)</f>
        <v>36.771702021581085</v>
      </c>
      <c r="I350" s="299" t="str">
        <f>CONCATENATE("(",ROUND((H350/$H352)*100,1),")")</f>
        <v>(54.2)</v>
      </c>
      <c r="K350" s="302">
        <f>B355-B350</f>
        <v>1.1538411083907825</v>
      </c>
      <c r="L350" s="302">
        <f>D355-D350</f>
        <v>0.51785006767991337</v>
      </c>
      <c r="M350" s="302">
        <f>F355-F350</f>
        <v>0.50419002902768373</v>
      </c>
      <c r="N350" s="302">
        <f>SUM(K350:M350)</f>
        <v>2.1758812050983796</v>
      </c>
    </row>
    <row r="351" spans="1:14" x14ac:dyDescent="0.25">
      <c r="A351" s="282" t="s">
        <v>365</v>
      </c>
      <c r="B351" s="302">
        <f>'Ind T6'!Q143</f>
        <v>18.418171306525366</v>
      </c>
      <c r="C351" s="299" t="str">
        <f>CONCATENATE("(",ROUND((B351/$H352)*100,1),")")</f>
        <v>(27.2)</v>
      </c>
      <c r="D351" s="302">
        <f>'Ind T6'!R143</f>
        <v>7.8064141294839926</v>
      </c>
      <c r="E351" s="299" t="str">
        <f>CONCATENATE("(",ROUND((D351/$H352)*100,1),")")</f>
        <v>(11.5)</v>
      </c>
      <c r="F351" s="302">
        <f>'Ind T6'!S143</f>
        <v>4.8237125424094955</v>
      </c>
      <c r="G351" s="299" t="str">
        <f>CONCATENATE("(",ROUND((F351/$H352)*100,1),")")</f>
        <v>(7.1)</v>
      </c>
      <c r="H351" s="302">
        <f t="shared" ref="H351" si="265">SUM(B351,D351,F351)</f>
        <v>31.048297978418855</v>
      </c>
      <c r="I351" s="299" t="str">
        <f>CONCATENATE("(",ROUND((H351/$H352)*100,1),")")</f>
        <v>(45.8)</v>
      </c>
      <c r="K351" s="302">
        <f t="shared" ref="K351:K352" si="266">B356-B351</f>
        <v>1.5597307897044637</v>
      </c>
      <c r="L351" s="302">
        <f t="shared" ref="L351:L352" si="267">D356-D351</f>
        <v>0.69113358273849368</v>
      </c>
      <c r="M351" s="302">
        <f t="shared" ref="M351:M352" si="268">F356-F351</f>
        <v>0.72025442245885962</v>
      </c>
      <c r="N351" s="302">
        <f t="shared" ref="N351:N352" si="269">SUM(K351:M351)</f>
        <v>2.971118794901817</v>
      </c>
    </row>
    <row r="352" spans="1:14" x14ac:dyDescent="0.25">
      <c r="A352" s="282" t="s">
        <v>363</v>
      </c>
      <c r="B352" s="302">
        <f>SUM(B350:B351)</f>
        <v>45.119132984857785</v>
      </c>
      <c r="C352" s="299" t="str">
        <f>CONCATENATE("(",ROUND((B352/$H352)*100,1),")")</f>
        <v>(66.5)</v>
      </c>
      <c r="D352" s="302">
        <f>SUM(D350:D351)</f>
        <v>12.241403658155704</v>
      </c>
      <c r="E352" s="299" t="str">
        <f>CONCATENATE("(",ROUND((D352/$H352)*100,1),")")</f>
        <v>(18)</v>
      </c>
      <c r="F352" s="302">
        <f>SUM(F350:F351)</f>
        <v>10.459463356986445</v>
      </c>
      <c r="G352" s="299" t="str">
        <f>CONCATENATE("(",ROUND((F352/$H352)*100,1),")")</f>
        <v>(15.4)</v>
      </c>
      <c r="H352" s="302">
        <f>SUM(H350:H351)</f>
        <v>67.819999999999936</v>
      </c>
      <c r="I352" s="299" t="str">
        <f>CONCATENATE("(",ROUND((H352/$H352)*100,1),")")</f>
        <v>(100)</v>
      </c>
      <c r="K352" s="302">
        <f t="shared" si="266"/>
        <v>2.7135718980952532</v>
      </c>
      <c r="L352" s="302">
        <f t="shared" si="267"/>
        <v>1.2089836504184071</v>
      </c>
      <c r="M352" s="302">
        <f t="shared" si="268"/>
        <v>1.2244444514865425</v>
      </c>
      <c r="N352" s="302">
        <f t="shared" si="269"/>
        <v>5.1470000000002027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27.854802786723205</v>
      </c>
      <c r="C355" s="299" t="str">
        <f>CONCATENATE("(",ROUND((B355/$H357)*100,1),")")</f>
        <v>(38.2)</v>
      </c>
      <c r="D355" s="302">
        <f>'Ind T6'!W144</f>
        <v>4.952839596351625</v>
      </c>
      <c r="E355" s="299" t="str">
        <f>CONCATENATE("(",ROUND((D355/$H357)*100,1),")")</f>
        <v>(6.8)</v>
      </c>
      <c r="F355" s="302">
        <f>'Ind T6'!X144</f>
        <v>6.1399408436046334</v>
      </c>
      <c r="G355" s="299" t="str">
        <f>CONCATENATE("(",ROUND((F355/$H357)*100,1),")")</f>
        <v>(8.4)</v>
      </c>
      <c r="H355" s="302">
        <f>SUM(B355,D355,F355)</f>
        <v>38.947583226679463</v>
      </c>
      <c r="I355" s="299" t="str">
        <f>CONCATENATE("(",ROUND((H355/$H357)*100,1),")")</f>
        <v>(53.4)</v>
      </c>
      <c r="K355" s="302">
        <f>B355-B345</f>
        <v>2.0250137958809269</v>
      </c>
      <c r="L355" s="302">
        <f>D355-D345</f>
        <v>0.8155252826111532</v>
      </c>
      <c r="M355" s="302">
        <f>F355-F345</f>
        <v>0.83356049319269587</v>
      </c>
      <c r="N355" s="302">
        <f>SUM(K355:M355)</f>
        <v>3.674099571684776</v>
      </c>
    </row>
    <row r="356" spans="1:14" x14ac:dyDescent="0.25">
      <c r="A356" s="282" t="s">
        <v>365</v>
      </c>
      <c r="B356" s="302">
        <f>'Ind T6'!V143</f>
        <v>19.97790209622983</v>
      </c>
      <c r="C356" s="299" t="str">
        <f>CONCATENATE("(",ROUND((B356/$H357)*100,1),")")</f>
        <v>(27.4)</v>
      </c>
      <c r="D356" s="302">
        <f>'Ind T6'!W143</f>
        <v>8.4975477122224863</v>
      </c>
      <c r="E356" s="299" t="str">
        <f>CONCATENATE("(",ROUND((D356/$H357)*100,1),")")</f>
        <v>(11.6)</v>
      </c>
      <c r="F356" s="302">
        <f>'Ind T6'!X143</f>
        <v>5.5439669648683552</v>
      </c>
      <c r="G356" s="299" t="str">
        <f>CONCATENATE("(",ROUND((F356/$H357)*100,1),")")</f>
        <v>(7.6)</v>
      </c>
      <c r="H356" s="302">
        <f t="shared" ref="H356" si="270">SUM(B356,D356,F356)</f>
        <v>34.019416773320671</v>
      </c>
      <c r="I356" s="299" t="str">
        <f>CONCATENATE("(",ROUND((H356/$H357)*100,1),")")</f>
        <v>(46.6)</v>
      </c>
      <c r="K356" s="302">
        <f t="shared" ref="K356:K357" si="271">B356-B346</f>
        <v>2.6996065396944964</v>
      </c>
      <c r="L356" s="302">
        <f t="shared" ref="L356:L357" si="272">D356-D346</f>
        <v>1.1827268371999464</v>
      </c>
      <c r="M356" s="302">
        <f t="shared" ref="M356:M357" si="273">F356-F346</f>
        <v>1.1565670514208906</v>
      </c>
      <c r="N356" s="302">
        <f t="shared" ref="N356:N357" si="274">SUM(K356:M356)</f>
        <v>5.0389004283153334</v>
      </c>
    </row>
    <row r="357" spans="1:14" x14ac:dyDescent="0.25">
      <c r="A357" s="282" t="s">
        <v>363</v>
      </c>
      <c r="B357" s="302">
        <f>SUM(B355:B356)</f>
        <v>47.832704882953038</v>
      </c>
      <c r="C357" s="299" t="str">
        <f>CONCATENATE("(",ROUND((B357/$H357)*100,1),")")</f>
        <v>(65.6)</v>
      </c>
      <c r="D357" s="302">
        <f>SUM(D355:D356)</f>
        <v>13.450387308574111</v>
      </c>
      <c r="E357" s="299" t="str">
        <f>CONCATENATE("(",ROUND((D357/$H357)*100,1),")")</f>
        <v>(18.4)</v>
      </c>
      <c r="F357" s="302">
        <f>SUM(F355:F356)</f>
        <v>11.683907808472988</v>
      </c>
      <c r="G357" s="299" t="str">
        <f>CONCATENATE("(",ROUND((F357/$H357)*100,1),")")</f>
        <v>(16)</v>
      </c>
      <c r="H357" s="302">
        <f>SUM(H355:H356)</f>
        <v>72.967000000000127</v>
      </c>
      <c r="I357" s="299" t="str">
        <f>CONCATENATE("(",ROUND((H357/$H357)*100,1),")")</f>
        <v>(100)</v>
      </c>
      <c r="K357" s="302">
        <f t="shared" si="271"/>
        <v>4.7246203355754233</v>
      </c>
      <c r="L357" s="302">
        <f t="shared" si="272"/>
        <v>1.9982521198110987</v>
      </c>
      <c r="M357" s="302">
        <f t="shared" si="273"/>
        <v>1.9901275446135855</v>
      </c>
      <c r="N357" s="302">
        <f t="shared" si="274"/>
        <v>8.7130000000001075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20.618004395849312</v>
      </c>
      <c r="C366" s="299" t="str">
        <f>CONCATENATE("(",ROUND((B366/$H368)*100,1),")")</f>
        <v>(33)</v>
      </c>
      <c r="D366" s="302">
        <f>'Ind T6'!M153</f>
        <v>9.0395580842739687</v>
      </c>
      <c r="E366" s="299" t="str">
        <f>CONCATENATE("(",ROUND((D366/$H368)*100,1),")")</f>
        <v>(14.5)</v>
      </c>
      <c r="F366" s="302">
        <f>'Ind T6'!N153</f>
        <v>5.1340656674720035</v>
      </c>
      <c r="G366" s="299" t="str">
        <f>CONCATENATE("(",ROUND((F366/$H368)*100,1),")")</f>
        <v>(8.2)</v>
      </c>
      <c r="H366" s="302">
        <f>SUM(B366,D366,F366)</f>
        <v>34.791628147595283</v>
      </c>
      <c r="I366" s="299" t="str">
        <f>CONCATENATE("(",ROUND((H366/$H368)*100,1),")")</f>
        <v>(55.7)</v>
      </c>
      <c r="K366" s="302">
        <f>B371-B366</f>
        <v>1.1225051324289623</v>
      </c>
      <c r="L366" s="302">
        <f>D371-D366</f>
        <v>0.4725468544025162</v>
      </c>
      <c r="M366" s="302">
        <f>F371-F366</f>
        <v>0.19480080309025816</v>
      </c>
      <c r="N366" s="302">
        <f>SUM(K366:M366)</f>
        <v>1.7898527899217367</v>
      </c>
    </row>
    <row r="367" spans="1:14" x14ac:dyDescent="0.25">
      <c r="A367" s="282" t="s">
        <v>365</v>
      </c>
      <c r="B367" s="302">
        <f>'Ind T6'!L152</f>
        <v>11.385594574272785</v>
      </c>
      <c r="C367" s="299" t="str">
        <f>CONCATENATE("(",ROUND((B367/$H368)*100,1),")")</f>
        <v>(18.2)</v>
      </c>
      <c r="D367" s="302">
        <f>'Ind T6'!M152</f>
        <v>11.597862011342597</v>
      </c>
      <c r="E367" s="299" t="str">
        <f>CONCATENATE("(",ROUND((D367/$H368)*100,1),")")</f>
        <v>(18.6)</v>
      </c>
      <c r="F367" s="302">
        <f>'Ind T6'!N152</f>
        <v>4.6529152667892228</v>
      </c>
      <c r="G367" s="299" t="str">
        <f>CONCATENATE("(",ROUND((F367/$H368)*100,1),")")</f>
        <v>(7.5)</v>
      </c>
      <c r="H367" s="302">
        <f t="shared" ref="H367" si="275">SUM(B367,D367,F367)</f>
        <v>27.636371852404604</v>
      </c>
      <c r="I367" s="299" t="str">
        <f>CONCATENATE("(",ROUND((H367/$H368)*100,1),")")</f>
        <v>(44.3)</v>
      </c>
      <c r="K367" s="302">
        <f t="shared" ref="K367:K368" si="276">B372-B367</f>
        <v>0.83563353048360334</v>
      </c>
      <c r="L367" s="302">
        <f t="shared" ref="L367:L368" si="277">D372-D367</f>
        <v>0.4018736638019611</v>
      </c>
      <c r="M367" s="302">
        <f t="shared" ref="M367:M368" si="278">F372-F367</f>
        <v>0.17164001579280441</v>
      </c>
      <c r="N367" s="302">
        <f t="shared" ref="N367:N368" si="279">SUM(K367:M367)</f>
        <v>1.4091472100783689</v>
      </c>
    </row>
    <row r="368" spans="1:14" x14ac:dyDescent="0.25">
      <c r="A368" s="282" t="s">
        <v>363</v>
      </c>
      <c r="B368" s="302">
        <f>SUM(B366:B367)</f>
        <v>32.003598970122098</v>
      </c>
      <c r="C368" s="299" t="str">
        <f>CONCATENATE("(",ROUND((B368/$H368)*100,1),")")</f>
        <v>(51.3)</v>
      </c>
      <c r="D368" s="302">
        <f>SUM(D366:D367)</f>
        <v>20.637420095616566</v>
      </c>
      <c r="E368" s="299" t="str">
        <f>CONCATENATE("(",ROUND((D368/$H368)*100,1),")")</f>
        <v>(33.1)</v>
      </c>
      <c r="F368" s="302">
        <f>SUM(F366:F367)</f>
        <v>9.7869809342612264</v>
      </c>
      <c r="G368" s="299" t="str">
        <f>CONCATENATE("(",ROUND((F368/$H368)*100,1),")")</f>
        <v>(15.7)</v>
      </c>
      <c r="H368" s="302">
        <f>SUM(H366:H367)</f>
        <v>62.427999999999884</v>
      </c>
      <c r="I368" s="299" t="str">
        <f>CONCATENATE("(",ROUND((H368/$H368)*100,1),")")</f>
        <v>(100)</v>
      </c>
      <c r="K368" s="302">
        <f t="shared" si="276"/>
        <v>1.9581386629125603</v>
      </c>
      <c r="L368" s="302">
        <f t="shared" si="277"/>
        <v>0.8744205182044773</v>
      </c>
      <c r="M368" s="302">
        <f t="shared" si="278"/>
        <v>0.36644081888306346</v>
      </c>
      <c r="N368" s="302">
        <f t="shared" si="279"/>
        <v>3.1990000000001011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21.740509528278274</v>
      </c>
      <c r="C371" s="299" t="str">
        <f>CONCATENATE("(",ROUND((B371/$H373)*100,1),")")</f>
        <v>(33.1)</v>
      </c>
      <c r="D371" s="302">
        <f>'Ind T6'!R153</f>
        <v>9.5121049386764849</v>
      </c>
      <c r="E371" s="299" t="str">
        <f>CONCATENATE("(",ROUND((D371/$H373)*100,1),")")</f>
        <v>(14.5)</v>
      </c>
      <c r="F371" s="302">
        <f>'Ind T6'!S153</f>
        <v>5.3288664705622617</v>
      </c>
      <c r="G371" s="299" t="str">
        <f>CONCATENATE("(",ROUND((F371/$H373)*100,1),")")</f>
        <v>(8.1)</v>
      </c>
      <c r="H371" s="302">
        <f>SUM(B371,D371,F371)</f>
        <v>36.581480937517021</v>
      </c>
      <c r="I371" s="299" t="str">
        <f>CONCATENATE("(",ROUND((H371/$H373)*100,1),")")</f>
        <v>(55.7)</v>
      </c>
      <c r="K371" s="302">
        <f>B376-B371</f>
        <v>2.0600395425043025</v>
      </c>
      <c r="L371" s="302">
        <f>D376-D371</f>
        <v>0.80608999343017551</v>
      </c>
      <c r="M371" s="302">
        <f>F376-F371</f>
        <v>0.52312690123916727</v>
      </c>
      <c r="N371" s="302">
        <f>SUM(K371:M371)</f>
        <v>3.3892564371736453</v>
      </c>
    </row>
    <row r="372" spans="1:14" x14ac:dyDescent="0.25">
      <c r="A372" s="282" t="s">
        <v>365</v>
      </c>
      <c r="B372" s="302">
        <f>'Ind T6'!Q152</f>
        <v>12.221228104756388</v>
      </c>
      <c r="C372" s="299" t="str">
        <f>CONCATENATE("(",ROUND((B372/$H373)*100,1),")")</f>
        <v>(18.6)</v>
      </c>
      <c r="D372" s="302">
        <f>'Ind T6'!R152</f>
        <v>11.999735675144558</v>
      </c>
      <c r="E372" s="299" t="str">
        <f>CONCATENATE("(",ROUND((D372/$H373)*100,1),")")</f>
        <v>(18.3)</v>
      </c>
      <c r="F372" s="302">
        <f>'Ind T6'!S152</f>
        <v>4.8245552825820273</v>
      </c>
      <c r="G372" s="299" t="str">
        <f>CONCATENATE("(",ROUND((F372/$H373)*100,1),")")</f>
        <v>(7.4)</v>
      </c>
      <c r="H372" s="302">
        <f t="shared" ref="H372" si="280">SUM(B372,D372,F372)</f>
        <v>29.045519062482974</v>
      </c>
      <c r="I372" s="299" t="str">
        <f>CONCATENATE("(",ROUND((H372/$H373)*100,1),")")</f>
        <v>(44.3)</v>
      </c>
      <c r="K372" s="302">
        <f t="shared" ref="K372:K373" si="281">B377-B372</f>
        <v>1.4562688138058419</v>
      </c>
      <c r="L372" s="302">
        <f t="shared" ref="L372:L373" si="282">D377-D372</f>
        <v>0.68814362556764053</v>
      </c>
      <c r="M372" s="302">
        <f t="shared" ref="M372:M373" si="283">F377-F372</f>
        <v>0.50433112345284226</v>
      </c>
      <c r="N372" s="302">
        <f t="shared" ref="N372:N373" si="284">SUM(K372:M372)</f>
        <v>2.6487435628263247</v>
      </c>
    </row>
    <row r="373" spans="1:14" x14ac:dyDescent="0.25">
      <c r="A373" s="282" t="s">
        <v>363</v>
      </c>
      <c r="B373" s="302">
        <f>SUM(B371:B372)</f>
        <v>33.961737633034659</v>
      </c>
      <c r="C373" s="299" t="str">
        <f>CONCATENATE("(",ROUND((B373/$H373)*100,1),")")</f>
        <v>(51.7)</v>
      </c>
      <c r="D373" s="302">
        <f>SUM(D371:D372)</f>
        <v>21.511840613821043</v>
      </c>
      <c r="E373" s="299" t="str">
        <f>CONCATENATE("(",ROUND((D373/$H373)*100,1),")")</f>
        <v>(32.8)</v>
      </c>
      <c r="F373" s="302">
        <f>SUM(F371:F372)</f>
        <v>10.15342175314429</v>
      </c>
      <c r="G373" s="299" t="str">
        <f>CONCATENATE("(",ROUND((F373/$H373)*100,1),")")</f>
        <v>(15.5)</v>
      </c>
      <c r="H373" s="302">
        <f>SUM(H371:H372)</f>
        <v>65.626999999999995</v>
      </c>
      <c r="I373" s="299" t="str">
        <f>CONCATENATE("(",ROUND((H373/$H373)*100,1),")")</f>
        <v>(100)</v>
      </c>
      <c r="K373" s="302">
        <f t="shared" si="281"/>
        <v>3.516308356310148</v>
      </c>
      <c r="L373" s="302">
        <f t="shared" si="282"/>
        <v>1.4942336189978178</v>
      </c>
      <c r="M373" s="302">
        <f t="shared" si="283"/>
        <v>1.0274580246920095</v>
      </c>
      <c r="N373" s="302">
        <f t="shared" si="284"/>
        <v>6.0379999999999754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23.800549070782576</v>
      </c>
      <c r="C376" s="299" t="str">
        <f>CONCATENATE("(",ROUND((B376/$H378)*100,1),")")</f>
        <v>(33.2)</v>
      </c>
      <c r="D376" s="302">
        <f>'Ind T6'!W153</f>
        <v>10.31819493210666</v>
      </c>
      <c r="E376" s="299" t="str">
        <f>CONCATENATE("(",ROUND((D376/$H378)*100,1),")")</f>
        <v>(14.4)</v>
      </c>
      <c r="F376" s="302">
        <f>'Ind T6'!X153</f>
        <v>5.851993371801429</v>
      </c>
      <c r="G376" s="299" t="str">
        <f>CONCATENATE("(",ROUND((F376/$H378)*100,1),")")</f>
        <v>(8.2)</v>
      </c>
      <c r="H376" s="302">
        <f>SUM(B376,D376,F376)</f>
        <v>39.970737374690664</v>
      </c>
      <c r="I376" s="299" t="str">
        <f>CONCATENATE("(",ROUND((H376/$H378)*100,1),")")</f>
        <v>(55.8)</v>
      </c>
      <c r="K376" s="302">
        <f>B376-B366</f>
        <v>3.1825446749332649</v>
      </c>
      <c r="L376" s="302">
        <f>D376-D366</f>
        <v>1.2786368478326917</v>
      </c>
      <c r="M376" s="302">
        <f>F376-F366</f>
        <v>0.71792770432942543</v>
      </c>
      <c r="N376" s="302">
        <f>SUM(K376:M376)</f>
        <v>5.179109227095382</v>
      </c>
    </row>
    <row r="377" spans="1:14" x14ac:dyDescent="0.25">
      <c r="A377" s="282" t="s">
        <v>365</v>
      </c>
      <c r="B377" s="302">
        <f>'Ind T6'!V152</f>
        <v>13.67749691856223</v>
      </c>
      <c r="C377" s="299" t="str">
        <f>CONCATENATE("(",ROUND((B377/$H378)*100,1),")")</f>
        <v>(19.1)</v>
      </c>
      <c r="D377" s="302">
        <f>'Ind T6'!W152</f>
        <v>12.687879300712199</v>
      </c>
      <c r="E377" s="299" t="str">
        <f>CONCATENATE("(",ROUND((D377/$H378)*100,1),")")</f>
        <v>(17.7)</v>
      </c>
      <c r="F377" s="302">
        <f>'Ind T6'!X152</f>
        <v>5.3288864060348695</v>
      </c>
      <c r="G377" s="299" t="str">
        <f>CONCATENATE("(",ROUND((F377/$H378)*100,1),")")</f>
        <v>(7.4)</v>
      </c>
      <c r="H377" s="302">
        <f t="shared" ref="H377" si="285">SUM(B377,D377,F377)</f>
        <v>31.6942626253093</v>
      </c>
      <c r="I377" s="299" t="str">
        <f>CONCATENATE("(",ROUND((H377/$H378)*100,1),")")</f>
        <v>(44.2)</v>
      </c>
      <c r="K377" s="302">
        <f t="shared" ref="K377:K378" si="286">B377-B367</f>
        <v>2.2919023442894453</v>
      </c>
      <c r="L377" s="302">
        <f t="shared" ref="L377:L378" si="287">D377-D367</f>
        <v>1.0900172893696016</v>
      </c>
      <c r="M377" s="302">
        <f t="shared" ref="M377:M378" si="288">F377-F367</f>
        <v>0.67597113924564667</v>
      </c>
      <c r="N377" s="302">
        <f t="shared" ref="N377:N378" si="289">SUM(K377:M377)</f>
        <v>4.0578907729046936</v>
      </c>
    </row>
    <row r="378" spans="1:14" x14ac:dyDescent="0.25">
      <c r="A378" s="282" t="s">
        <v>363</v>
      </c>
      <c r="B378" s="302">
        <f>SUM(B376:B377)</f>
        <v>37.478045989344807</v>
      </c>
      <c r="C378" s="299" t="str">
        <f>CONCATENATE("(",ROUND((B378/$H378)*100,1),")")</f>
        <v>(52.3)</v>
      </c>
      <c r="D378" s="302">
        <f>SUM(D376:D377)</f>
        <v>23.006074232818861</v>
      </c>
      <c r="E378" s="299" t="str">
        <f>CONCATENATE("(",ROUND((D378/$H378)*100,1),")")</f>
        <v>(32.1)</v>
      </c>
      <c r="F378" s="302">
        <f>SUM(F376:F377)</f>
        <v>11.180879777836299</v>
      </c>
      <c r="G378" s="299" t="str">
        <f>CONCATENATE("(",ROUND((F378/$H378)*100,1),")")</f>
        <v>(15.6)</v>
      </c>
      <c r="H378" s="302">
        <f>SUM(H376:H377)</f>
        <v>71.664999999999964</v>
      </c>
      <c r="I378" s="299" t="str">
        <f>CONCATENATE("(",ROUND((H378/$H378)*100,1),")")</f>
        <v>(100)</v>
      </c>
      <c r="K378" s="302">
        <f t="shared" si="286"/>
        <v>5.4744470192227084</v>
      </c>
      <c r="L378" s="302">
        <f t="shared" si="287"/>
        <v>2.3686541372022951</v>
      </c>
      <c r="M378" s="302">
        <f t="shared" si="288"/>
        <v>1.393898843575073</v>
      </c>
      <c r="N378" s="302">
        <f t="shared" si="289"/>
        <v>9.2370000000000765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12.86860332415678</v>
      </c>
      <c r="C387" s="299" t="str">
        <f>CONCATENATE("(",ROUND((B387/$H389)*100,1),")")</f>
        <v>(35.9)</v>
      </c>
      <c r="D387" s="302">
        <f>'Ind T6'!M162</f>
        <v>1.8532950791200393</v>
      </c>
      <c r="E387" s="299" t="str">
        <f>CONCATENATE("(",ROUND((D387/$H389)*100,1),")")</f>
        <v>(5.2)</v>
      </c>
      <c r="F387" s="302">
        <f>'Ind T6'!N162</f>
        <v>0.69589515170096916</v>
      </c>
      <c r="G387" s="299" t="str">
        <f>CONCATENATE("(",ROUND((F387/$H389)*100,1),")")</f>
        <v>(1.9)</v>
      </c>
      <c r="H387" s="302">
        <f>SUM(B387,D387,F387)</f>
        <v>15.417793554977788</v>
      </c>
      <c r="I387" s="299" t="str">
        <f>CONCATENATE("(",ROUND((H387/$H389)*100,1),")")</f>
        <v>(43.1)</v>
      </c>
      <c r="K387" s="302">
        <f>B392-B387</f>
        <v>0.20140802904589883</v>
      </c>
      <c r="L387" s="302">
        <f>D392-D387</f>
        <v>0.17125338866751005</v>
      </c>
      <c r="M387" s="302">
        <f>F392-F387</f>
        <v>2.6123513830106915E-2</v>
      </c>
      <c r="N387" s="302">
        <f>SUM(K387:M387)</f>
        <v>0.3987849315435158</v>
      </c>
    </row>
    <row r="388" spans="1:14" x14ac:dyDescent="0.25">
      <c r="A388" s="282" t="s">
        <v>365</v>
      </c>
      <c r="B388" s="302">
        <f>'Ind T6'!L161</f>
        <v>10.709457388526008</v>
      </c>
      <c r="C388" s="299" t="str">
        <f>CONCATENATE("(",ROUND((B388/$H389)*100,1),")")</f>
        <v>(29.9)</v>
      </c>
      <c r="D388" s="302">
        <f>'Ind T6'!M161</f>
        <v>8.524325823817092</v>
      </c>
      <c r="E388" s="299" t="str">
        <f>CONCATENATE("(",ROUND((D388/$H389)*100,1),")")</f>
        <v>(23.8)</v>
      </c>
      <c r="F388" s="302">
        <f>'Ind T6'!N161</f>
        <v>1.1514232326790421</v>
      </c>
      <c r="G388" s="299" t="str">
        <f>CONCATENATE("(",ROUND((F388/$H389)*100,1),")")</f>
        <v>(3.2)</v>
      </c>
      <c r="H388" s="302">
        <f t="shared" ref="H388" si="290">SUM(B388,D388,F388)</f>
        <v>20.385206445022142</v>
      </c>
      <c r="I388" s="299" t="str">
        <f>CONCATENATE("(",ROUND((H388/$H389)*100,1),")")</f>
        <v>(56.9)</v>
      </c>
      <c r="K388" s="302">
        <f t="shared" ref="K388:K389" si="291">B393-B388</f>
        <v>0.39164310700541272</v>
      </c>
      <c r="L388" s="302">
        <f t="shared" ref="L388:L389" si="292">D393-D388</f>
        <v>0.32992981674617461</v>
      </c>
      <c r="M388" s="302">
        <f t="shared" ref="M388:M389" si="293">F393-F388</f>
        <v>4.3642144704947983E-2</v>
      </c>
      <c r="N388" s="302">
        <f t="shared" ref="N388:N389" si="294">SUM(K388:M388)</f>
        <v>0.76521506845653531</v>
      </c>
    </row>
    <row r="389" spans="1:14" x14ac:dyDescent="0.25">
      <c r="A389" s="282" t="s">
        <v>363</v>
      </c>
      <c r="B389" s="302">
        <f>SUM(B387:B388)</f>
        <v>23.578060712682788</v>
      </c>
      <c r="C389" s="299" t="str">
        <f>CONCATENATE("(",ROUND((B389/$H389)*100,1),")")</f>
        <v>(65.9)</v>
      </c>
      <c r="D389" s="302">
        <f>SUM(D387:D388)</f>
        <v>10.377620902937132</v>
      </c>
      <c r="E389" s="299" t="str">
        <f>CONCATENATE("(",ROUND((D389/$H389)*100,1),")")</f>
        <v>(29)</v>
      </c>
      <c r="F389" s="302">
        <f>SUM(F387:F388)</f>
        <v>1.8473183843800114</v>
      </c>
      <c r="G389" s="299" t="str">
        <f>CONCATENATE("(",ROUND((F389/$H389)*100,1),")")</f>
        <v>(5.2)</v>
      </c>
      <c r="H389" s="302">
        <f>SUM(H387:H388)</f>
        <v>35.802999999999926</v>
      </c>
      <c r="I389" s="299" t="str">
        <f>CONCATENATE("(",ROUND((H389/$H389)*100,1),")")</f>
        <v>(100)</v>
      </c>
      <c r="K389" s="302">
        <f t="shared" si="291"/>
        <v>0.59305113605131154</v>
      </c>
      <c r="L389" s="302">
        <f t="shared" si="292"/>
        <v>0.50118320541368533</v>
      </c>
      <c r="M389" s="302">
        <f t="shared" si="293"/>
        <v>6.9765658535054786E-2</v>
      </c>
      <c r="N389" s="302">
        <f t="shared" si="294"/>
        <v>1.1640000000000517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13.070011353202679</v>
      </c>
      <c r="C392" s="299" t="str">
        <f>CONCATENATE("(",ROUND((B392/$H394)*100,1),")")</f>
        <v>(35.4)</v>
      </c>
      <c r="D392" s="302">
        <f>'Ind T6'!R162</f>
        <v>2.0245484677875494</v>
      </c>
      <c r="E392" s="299" t="str">
        <f>CONCATENATE("(",ROUND((D392/$H394)*100,1),")")</f>
        <v>(5.5)</v>
      </c>
      <c r="F392" s="302">
        <f>'Ind T6'!S162</f>
        <v>0.72201866553107608</v>
      </c>
      <c r="G392" s="299" t="str">
        <f>CONCATENATE("(",ROUND((F392/$H394)*100,1),")")</f>
        <v>(2)</v>
      </c>
      <c r="H392" s="302">
        <f>SUM(B392,D392,F392)</f>
        <v>15.816578486521303</v>
      </c>
      <c r="I392" s="299" t="str">
        <f>CONCATENATE("(",ROUND((H392/$H394)*100,1),")")</f>
        <v>(42.8)</v>
      </c>
      <c r="K392" s="302">
        <f>B397-B392</f>
        <v>-0.62276782123481667</v>
      </c>
      <c r="L392" s="302">
        <f>D397-D392</f>
        <v>0.1926558480565248</v>
      </c>
      <c r="M392" s="302">
        <f>F397-F392</f>
        <v>2.4664069055344573E-3</v>
      </c>
      <c r="N392" s="302">
        <f>SUM(K392:M392)</f>
        <v>-0.4276455662727574</v>
      </c>
    </row>
    <row r="393" spans="1:14" x14ac:dyDescent="0.25">
      <c r="A393" s="282" t="s">
        <v>365</v>
      </c>
      <c r="B393" s="302">
        <f>'Ind T6'!Q161</f>
        <v>11.101100495531421</v>
      </c>
      <c r="C393" s="299" t="str">
        <f>CONCATENATE("(",ROUND((B393/$H394)*100,1),")")</f>
        <v>(30)</v>
      </c>
      <c r="D393" s="302">
        <f>'Ind T6'!R161</f>
        <v>8.8542556405632666</v>
      </c>
      <c r="E393" s="299" t="str">
        <f>CONCATENATE("(",ROUND((D393/$H394)*100,1),")")</f>
        <v>(24)</v>
      </c>
      <c r="F393" s="302">
        <f>'Ind T6'!S161</f>
        <v>1.1950653773839901</v>
      </c>
      <c r="G393" s="299" t="str">
        <f>CONCATENATE("(",ROUND((F393/$H394)*100,1),")")</f>
        <v>(3.2)</v>
      </c>
      <c r="H393" s="302">
        <f t="shared" ref="H393" si="295">SUM(B393,D393,F393)</f>
        <v>21.150421513478676</v>
      </c>
      <c r="I393" s="299" t="str">
        <f>CONCATENATE("(",ROUND((H393/$H394)*100,1),")")</f>
        <v>(57.2)</v>
      </c>
      <c r="K393" s="302">
        <f t="shared" ref="K393:K394" si="296">B398-B393</f>
        <v>-8.0327571845311141E-2</v>
      </c>
      <c r="L393" s="302">
        <f t="shared" ref="L393:L394" si="297">D398-D393</f>
        <v>-6.0186837000529181E-2</v>
      </c>
      <c r="M393" s="302">
        <f t="shared" ref="M393:M394" si="298">F398-F393</f>
        <v>1.1599751186399665E-3</v>
      </c>
      <c r="N393" s="302">
        <f t="shared" ref="N393:N394" si="299">SUM(K393:M393)</f>
        <v>-0.13935443372720036</v>
      </c>
    </row>
    <row r="394" spans="1:14" x14ac:dyDescent="0.25">
      <c r="A394" s="282" t="s">
        <v>363</v>
      </c>
      <c r="B394" s="302">
        <f>SUM(B392:B393)</f>
        <v>24.1711118487341</v>
      </c>
      <c r="C394" s="299" t="str">
        <f>CONCATENATE("(",ROUND((B394/$H394)*100,1),")")</f>
        <v>(65.4)</v>
      </c>
      <c r="D394" s="302">
        <f>SUM(D392:D393)</f>
        <v>10.878804108350817</v>
      </c>
      <c r="E394" s="299" t="str">
        <f>CONCATENATE("(",ROUND((D394/$H394)*100,1),")")</f>
        <v>(29.4)</v>
      </c>
      <c r="F394" s="302">
        <f>SUM(F392:F393)</f>
        <v>1.9170840429150662</v>
      </c>
      <c r="G394" s="299" t="str">
        <f>CONCATENATE("(",ROUND((F394/$H394)*100,1),")")</f>
        <v>(5.2)</v>
      </c>
      <c r="H394" s="302">
        <f>SUM(H392:H393)</f>
        <v>36.966999999999977</v>
      </c>
      <c r="I394" s="299" t="str">
        <f>CONCATENATE("(",ROUND((H394/$H394)*100,1),")")</f>
        <v>(100)</v>
      </c>
      <c r="K394" s="302">
        <f t="shared" si="296"/>
        <v>-0.70309539308012603</v>
      </c>
      <c r="L394" s="302">
        <f t="shared" si="297"/>
        <v>0.13246901105599562</v>
      </c>
      <c r="M394" s="302">
        <f t="shared" si="298"/>
        <v>3.6263820241744238E-3</v>
      </c>
      <c r="N394" s="302">
        <f t="shared" si="299"/>
        <v>-0.56699999999995598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12.447243531967862</v>
      </c>
      <c r="C397" s="299" t="str">
        <f>CONCATENATE("(",ROUND((B397/$H399)*100,1),")")</f>
        <v>(34.2)</v>
      </c>
      <c r="D397" s="302">
        <f>'Ind T6'!W162</f>
        <v>2.2172043158440742</v>
      </c>
      <c r="E397" s="299" t="str">
        <f>CONCATENATE("(",ROUND((D397/$H399)*100,1),")")</f>
        <v>(6.1)</v>
      </c>
      <c r="F397" s="302">
        <f>'Ind T6'!X162</f>
        <v>0.72448507243661053</v>
      </c>
      <c r="G397" s="299" t="str">
        <f>CONCATENATE("(",ROUND((F397/$H399)*100,1),")")</f>
        <v>(2)</v>
      </c>
      <c r="H397" s="302">
        <f>SUM(B397,D397,F397)</f>
        <v>15.388932920248546</v>
      </c>
      <c r="I397" s="299" t="str">
        <f>CONCATENATE("(",ROUND((H397/$H399)*100,1),")")</f>
        <v>(42.3)</v>
      </c>
      <c r="K397" s="302">
        <f>B397-B387</f>
        <v>-0.42135979218891784</v>
      </c>
      <c r="L397" s="302">
        <f>D397-D387</f>
        <v>0.36390923672403486</v>
      </c>
      <c r="M397" s="302">
        <f>F397-F387</f>
        <v>2.8589920735641372E-2</v>
      </c>
      <c r="N397" s="302">
        <f>SUM(K397:M397)</f>
        <v>-2.8860634729241608E-2</v>
      </c>
    </row>
    <row r="398" spans="1:14" x14ac:dyDescent="0.25">
      <c r="A398" s="282" t="s">
        <v>365</v>
      </c>
      <c r="B398" s="302">
        <f>'Ind T6'!V161</f>
        <v>11.02077292368611</v>
      </c>
      <c r="C398" s="299" t="str">
        <f>CONCATENATE("(",ROUND((B398/$H399)*100,1),")")</f>
        <v>(30.3)</v>
      </c>
      <c r="D398" s="302">
        <f>'Ind T6'!W161</f>
        <v>8.7940688035627375</v>
      </c>
      <c r="E398" s="299" t="str">
        <f>CONCATENATE("(",ROUND((D398/$H399)*100,1),")")</f>
        <v>(24.2)</v>
      </c>
      <c r="F398" s="302">
        <f>'Ind T6'!X161</f>
        <v>1.1962253525026301</v>
      </c>
      <c r="G398" s="299" t="str">
        <f>CONCATENATE("(",ROUND((F398/$H399)*100,1),")")</f>
        <v>(3.3)</v>
      </c>
      <c r="H398" s="302">
        <f t="shared" ref="H398" si="300">SUM(B398,D398,F398)</f>
        <v>21.011067079751477</v>
      </c>
      <c r="I398" s="299" t="str">
        <f>CONCATENATE("(",ROUND((H398/$H399)*100,1),")")</f>
        <v>(57.7)</v>
      </c>
      <c r="K398" s="302">
        <f t="shared" ref="K398:K399" si="301">B398-B388</f>
        <v>0.31131553516010158</v>
      </c>
      <c r="L398" s="302">
        <f t="shared" ref="L398:L399" si="302">D398-D388</f>
        <v>0.26974297974564543</v>
      </c>
      <c r="M398" s="302">
        <f t="shared" ref="M398:M399" si="303">F398-F388</f>
        <v>4.4802119823587949E-2</v>
      </c>
      <c r="N398" s="302">
        <f t="shared" ref="N398:N399" si="304">SUM(K398:M398)</f>
        <v>0.62586063472933495</v>
      </c>
    </row>
    <row r="399" spans="1:14" x14ac:dyDescent="0.25">
      <c r="A399" s="282" t="s">
        <v>363</v>
      </c>
      <c r="B399" s="302">
        <f>SUM(B397:B398)</f>
        <v>23.468016455653974</v>
      </c>
      <c r="C399" s="299" t="str">
        <f>CONCATENATE("(",ROUND((B399/$H399)*100,1),")")</f>
        <v>(64.5)</v>
      </c>
      <c r="D399" s="302">
        <f>SUM(D397:D398)</f>
        <v>11.011273119406813</v>
      </c>
      <c r="E399" s="299" t="str">
        <f>CONCATENATE("(",ROUND((D399/$H399)*100,1),")")</f>
        <v>(30.3)</v>
      </c>
      <c r="F399" s="302">
        <f>SUM(F397:F398)</f>
        <v>1.9207104249392406</v>
      </c>
      <c r="G399" s="299" t="str">
        <f>CONCATENATE("(",ROUND((F399/$H399)*100,1),")")</f>
        <v>(5.3)</v>
      </c>
      <c r="H399" s="302">
        <f>SUM(H397:H398)</f>
        <v>36.40000000000002</v>
      </c>
      <c r="I399" s="299" t="str">
        <f>CONCATENATE("(",ROUND((H399/$H399)*100,1),")")</f>
        <v>(100)</v>
      </c>
      <c r="K399" s="302">
        <f t="shared" si="301"/>
        <v>-0.11004425702881449</v>
      </c>
      <c r="L399" s="302">
        <f t="shared" si="302"/>
        <v>0.63365221646968095</v>
      </c>
      <c r="M399" s="302">
        <f t="shared" si="303"/>
        <v>7.339204055922921E-2</v>
      </c>
      <c r="N399" s="302">
        <f t="shared" si="304"/>
        <v>0.59700000000009568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12.809918272487915</v>
      </c>
      <c r="C408" s="299" t="str">
        <f>CONCATENATE("(",ROUND((B408/$H410)*100,1),")")</f>
        <v>(16.6)</v>
      </c>
      <c r="D408" s="302">
        <f>'Ind T6'!M171</f>
        <v>6.4508671271725806</v>
      </c>
      <c r="E408" s="299" t="str">
        <f>CONCATENATE("(",ROUND((D408/$H410)*100,1),")")</f>
        <v>(8.3)</v>
      </c>
      <c r="F408" s="302">
        <f>'Ind T6'!N171</f>
        <v>4.1579762137508514</v>
      </c>
      <c r="G408" s="299" t="str">
        <f>CONCATENATE("(",ROUND((F408/$H410)*100,1),")")</f>
        <v>(5.4)</v>
      </c>
      <c r="H408" s="302">
        <f>SUM(B408,D408,F408)</f>
        <v>23.418761613411348</v>
      </c>
      <c r="I408" s="299" t="str">
        <f>CONCATENATE("(",ROUND((H408/$H410)*100,1),")")</f>
        <v>(30.3)</v>
      </c>
      <c r="K408" s="302">
        <f>B413-B408</f>
        <v>-0.18380449254914488</v>
      </c>
      <c r="L408" s="302">
        <f>D413-D408</f>
        <v>7.8135406813049535E-2</v>
      </c>
      <c r="M408" s="302">
        <f>F413-F408</f>
        <v>7.5094917530185157E-2</v>
      </c>
      <c r="N408" s="302">
        <f>SUM(K408:M408)</f>
        <v>-3.057416820591019E-2</v>
      </c>
    </row>
    <row r="409" spans="1:14" x14ac:dyDescent="0.25">
      <c r="A409" s="282" t="s">
        <v>365</v>
      </c>
      <c r="B409" s="302">
        <f>'Ind T6'!L170</f>
        <v>20.049332493443345</v>
      </c>
      <c r="C409" s="299" t="str">
        <f>CONCATENATE("(",ROUND((B409/$H410)*100,1),")")</f>
        <v>(25.9)</v>
      </c>
      <c r="D409" s="302">
        <f>'Ind T6'!M170</f>
        <v>27.627077734865967</v>
      </c>
      <c r="E409" s="299" t="str">
        <f>CONCATENATE("(",ROUND((D409/$H410)*100,1),")")</f>
        <v>(35.7)</v>
      </c>
      <c r="F409" s="302">
        <f>'Ind T6'!N170</f>
        <v>6.2458281582793562</v>
      </c>
      <c r="G409" s="299" t="str">
        <f>CONCATENATE("(",ROUND((F409/$H410)*100,1),")")</f>
        <v>(8.1)</v>
      </c>
      <c r="H409" s="302">
        <f t="shared" ref="H409" si="305">SUM(B409,D409,F409)</f>
        <v>53.922238386588667</v>
      </c>
      <c r="I409" s="299" t="str">
        <f>CONCATENATE("(",ROUND((H409/$H410)*100,1),")")</f>
        <v>(69.7)</v>
      </c>
      <c r="K409" s="302">
        <f t="shared" ref="K409:K410" si="306">B414-B409</f>
        <v>0.41889428612691404</v>
      </c>
      <c r="L409" s="302">
        <f t="shared" ref="L409:L410" si="307">D414-D409</f>
        <v>-0.62984842114727613</v>
      </c>
      <c r="M409" s="302">
        <f t="shared" ref="M409:M410" si="308">F414-F409</f>
        <v>6.1528303226228154E-2</v>
      </c>
      <c r="N409" s="302">
        <f t="shared" ref="N409:N410" si="309">SUM(K409:M409)</f>
        <v>-0.14942583179413393</v>
      </c>
    </row>
    <row r="410" spans="1:14" x14ac:dyDescent="0.25">
      <c r="A410" s="282" t="s">
        <v>363</v>
      </c>
      <c r="B410" s="302">
        <f>SUM(B408:B409)</f>
        <v>32.859250765931257</v>
      </c>
      <c r="C410" s="299" t="str">
        <f>CONCATENATE("(",ROUND((B410/$H410)*100,1),")")</f>
        <v>(42.5)</v>
      </c>
      <c r="D410" s="302">
        <f>SUM(D408:D409)</f>
        <v>34.077944862038549</v>
      </c>
      <c r="E410" s="299" t="str">
        <f>CONCATENATE("(",ROUND((D410/$H410)*100,1),")")</f>
        <v>(44.1)</v>
      </c>
      <c r="F410" s="302">
        <f>SUM(F408:F409)</f>
        <v>10.403804372030208</v>
      </c>
      <c r="G410" s="299" t="str">
        <f>CONCATENATE("(",ROUND((F410/$H410)*100,1),")")</f>
        <v>(13.5)</v>
      </c>
      <c r="H410" s="302">
        <f>SUM(H408:H409)</f>
        <v>77.341000000000008</v>
      </c>
      <c r="I410" s="299" t="str">
        <f>CONCATENATE("(",ROUND((H410/$H410)*100,1),")")</f>
        <v>(100)</v>
      </c>
      <c r="K410" s="302">
        <f t="shared" si="306"/>
        <v>0.23508979357777093</v>
      </c>
      <c r="L410" s="302">
        <f t="shared" si="307"/>
        <v>-0.5517130143342257</v>
      </c>
      <c r="M410" s="302">
        <f t="shared" si="308"/>
        <v>0.13662322075641242</v>
      </c>
      <c r="N410" s="302">
        <f t="shared" si="309"/>
        <v>-0.18000000000004235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12.62611377993877</v>
      </c>
      <c r="C413" s="299" t="str">
        <f>CONCATENATE("(",ROUND((B413/$H415)*100,1),")")</f>
        <v>(16.4)</v>
      </c>
      <c r="D413" s="302">
        <f>'Ind T6'!R171</f>
        <v>6.5290025339856301</v>
      </c>
      <c r="E413" s="299" t="str">
        <f>CONCATENATE("(",ROUND((D413/$H415)*100,1),")")</f>
        <v>(8.5)</v>
      </c>
      <c r="F413" s="302">
        <f>'Ind T6'!S171</f>
        <v>4.2330711312810365</v>
      </c>
      <c r="G413" s="299" t="str">
        <f>CONCATENATE("(",ROUND((F413/$H415)*100,1),")")</f>
        <v>(5.5)</v>
      </c>
      <c r="H413" s="302">
        <f>SUM(B413,D413,F413)</f>
        <v>23.388187445205435</v>
      </c>
      <c r="I413" s="299" t="str">
        <f>CONCATENATE("(",ROUND((H413/$H415)*100,1),")")</f>
        <v>(30.3)</v>
      </c>
      <c r="K413" s="302">
        <f>B418-B413</f>
        <v>-2.2720754857097347E-3</v>
      </c>
      <c r="L413" s="302">
        <f>D418-D413</f>
        <v>0.31292821476378041</v>
      </c>
      <c r="M413" s="302">
        <f>F418-F413</f>
        <v>0.24223386734003238</v>
      </c>
      <c r="N413" s="302">
        <f>SUM(K413:M413)</f>
        <v>0.55289000661810306</v>
      </c>
    </row>
    <row r="414" spans="1:14" x14ac:dyDescent="0.25">
      <c r="A414" s="282" t="s">
        <v>365</v>
      </c>
      <c r="B414" s="302">
        <f>'Ind T6'!Q170</f>
        <v>20.468226779570259</v>
      </c>
      <c r="C414" s="299" t="str">
        <f>CONCATENATE("(",ROUND((B414/$H415)*100,1),")")</f>
        <v>(26.5)</v>
      </c>
      <c r="D414" s="302">
        <f>'Ind T6'!R170</f>
        <v>26.997229313718691</v>
      </c>
      <c r="E414" s="299" t="str">
        <f>CONCATENATE("(",ROUND((D414/$H415)*100,1),")")</f>
        <v>(35)</v>
      </c>
      <c r="F414" s="302">
        <f>'Ind T6'!S170</f>
        <v>6.3073564615055844</v>
      </c>
      <c r="G414" s="299" t="str">
        <f>CONCATENATE("(",ROUND((F414/$H415)*100,1),")")</f>
        <v>(8.2)</v>
      </c>
      <c r="H414" s="302">
        <f t="shared" ref="H414" si="310">SUM(B414,D414,F414)</f>
        <v>53.772812554794534</v>
      </c>
      <c r="I414" s="299" t="str">
        <f>CONCATENATE("(",ROUND((H414/$H415)*100,1),")")</f>
        <v>(69.7)</v>
      </c>
      <c r="K414" s="302">
        <f t="shared" ref="K414:K415" si="311">B419-B414</f>
        <v>1.5006625473012427</v>
      </c>
      <c r="L414" s="302">
        <f t="shared" ref="L414:L415" si="312">D419-D414</f>
        <v>-0.50893014629142641</v>
      </c>
      <c r="M414" s="302">
        <f t="shared" ref="M414:M415" si="313">F419-F414</f>
        <v>0.1713775923720684</v>
      </c>
      <c r="N414" s="302">
        <f t="shared" ref="N414:N415" si="314">SUM(K414:M414)</f>
        <v>1.1631099933818847</v>
      </c>
    </row>
    <row r="415" spans="1:14" x14ac:dyDescent="0.25">
      <c r="A415" s="282" t="s">
        <v>363</v>
      </c>
      <c r="B415" s="302">
        <f>SUM(B413:B414)</f>
        <v>33.094340559509028</v>
      </c>
      <c r="C415" s="299" t="str">
        <f>CONCATENATE("(",ROUND((B415/$H415)*100,1),")")</f>
        <v>(42.9)</v>
      </c>
      <c r="D415" s="302">
        <f>SUM(D413:D414)</f>
        <v>33.526231847704324</v>
      </c>
      <c r="E415" s="299" t="str">
        <f>CONCATENATE("(",ROUND((D415/$H415)*100,1),")")</f>
        <v>(43.4)</v>
      </c>
      <c r="F415" s="302">
        <f>SUM(F413:F414)</f>
        <v>10.540427592786621</v>
      </c>
      <c r="G415" s="299" t="str">
        <f>CONCATENATE("(",ROUND((F415/$H415)*100,1),")")</f>
        <v>(13.7)</v>
      </c>
      <c r="H415" s="302">
        <f>SUM(H413:H414)</f>
        <v>77.160999999999973</v>
      </c>
      <c r="I415" s="299" t="str">
        <f>CONCATENATE("(",ROUND((H415/$H415)*100,1),")")</f>
        <v>(100)</v>
      </c>
      <c r="K415" s="302">
        <f t="shared" si="311"/>
        <v>1.498390471815533</v>
      </c>
      <c r="L415" s="302">
        <f t="shared" si="312"/>
        <v>-0.19600193152764689</v>
      </c>
      <c r="M415" s="302">
        <f t="shared" si="313"/>
        <v>0.41361145971210078</v>
      </c>
      <c r="N415" s="302">
        <f t="shared" si="314"/>
        <v>1.7159999999999869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12.62384170445306</v>
      </c>
      <c r="C418" s="299" t="str">
        <f>CONCATENATE("(",ROUND((B418/$H420)*100,1),")")</f>
        <v>(16)</v>
      </c>
      <c r="D418" s="302">
        <f>'Ind T6'!W171</f>
        <v>6.8419307487494105</v>
      </c>
      <c r="E418" s="299" t="str">
        <f>CONCATENATE("(",ROUND((D418/$H420)*100,1),")")</f>
        <v>(8.7)</v>
      </c>
      <c r="F418" s="302">
        <f>'Ind T6'!X171</f>
        <v>4.4753049986210689</v>
      </c>
      <c r="G418" s="299" t="str">
        <f>CONCATENATE("(",ROUND((F418/$H420)*100,1),")")</f>
        <v>(5.7)</v>
      </c>
      <c r="H418" s="302">
        <f>SUM(B418,D418,F418)</f>
        <v>23.941077451823539</v>
      </c>
      <c r="I418" s="299" t="str">
        <f>CONCATENATE("(",ROUND((H418/$H420)*100,1),")")</f>
        <v>(30.4)</v>
      </c>
      <c r="K418" s="302">
        <f>B418-B408</f>
        <v>-0.18607656803485462</v>
      </c>
      <c r="L418" s="302">
        <f>D418-D408</f>
        <v>0.39106362157682995</v>
      </c>
      <c r="M418" s="302">
        <f>F418-F408</f>
        <v>0.31732878487021754</v>
      </c>
      <c r="N418" s="302">
        <f>SUM(K418:M418)</f>
        <v>0.52231583841219287</v>
      </c>
    </row>
    <row r="419" spans="1:14" x14ac:dyDescent="0.25">
      <c r="A419" s="282" t="s">
        <v>365</v>
      </c>
      <c r="B419" s="302">
        <f>'Ind T6'!V170</f>
        <v>21.968889326871501</v>
      </c>
      <c r="C419" s="299" t="str">
        <f>CONCATENATE("(",ROUND((B419/$H420)*100,1),")")</f>
        <v>(27.9)</v>
      </c>
      <c r="D419" s="302">
        <f>'Ind T6'!W170</f>
        <v>26.488299167427265</v>
      </c>
      <c r="E419" s="299" t="str">
        <f>CONCATENATE("(",ROUND((D419/$H420)*100,1),")")</f>
        <v>(33.6)</v>
      </c>
      <c r="F419" s="302">
        <f>'Ind T6'!X170</f>
        <v>6.4787340538776528</v>
      </c>
      <c r="G419" s="299" t="str">
        <f>CONCATENATE("(",ROUND((F419/$H420)*100,1),")")</f>
        <v>(8.2)</v>
      </c>
      <c r="H419" s="302">
        <f t="shared" ref="H419" si="315">SUM(B419,D419,F419)</f>
        <v>54.935922548176414</v>
      </c>
      <c r="I419" s="299" t="str">
        <f>CONCATENATE("(",ROUND((H419/$H420)*100,1),")")</f>
        <v>(69.6)</v>
      </c>
      <c r="K419" s="302">
        <f t="shared" ref="K419:K420" si="316">B419-B409</f>
        <v>1.9195568334281568</v>
      </c>
      <c r="L419" s="302">
        <f t="shared" ref="L419:L420" si="317">D419-D409</f>
        <v>-1.1387785674387025</v>
      </c>
      <c r="M419" s="302">
        <f t="shared" ref="M419:M420" si="318">F419-F409</f>
        <v>0.23290589559829655</v>
      </c>
      <c r="N419" s="302">
        <f t="shared" ref="N419:N420" si="319">SUM(K419:M419)</f>
        <v>1.0136841615877508</v>
      </c>
    </row>
    <row r="420" spans="1:14" x14ac:dyDescent="0.25">
      <c r="A420" s="282" t="s">
        <v>363</v>
      </c>
      <c r="B420" s="302">
        <f>SUM(B418:B419)</f>
        <v>34.592731031324561</v>
      </c>
      <c r="C420" s="299" t="str">
        <f>CONCATENATE("(",ROUND((B420/$H420)*100,1),")")</f>
        <v>(43.9)</v>
      </c>
      <c r="D420" s="302">
        <f>SUM(D418:D419)</f>
        <v>33.330229916176677</v>
      </c>
      <c r="E420" s="299" t="str">
        <f>CONCATENATE("(",ROUND((D420/$H420)*100,1),")")</f>
        <v>(42.3)</v>
      </c>
      <c r="F420" s="302">
        <f>SUM(F418:F419)</f>
        <v>10.954039052498722</v>
      </c>
      <c r="G420" s="299" t="str">
        <f>CONCATENATE("(",ROUND((F420/$H420)*100,1),")")</f>
        <v>(13.9)</v>
      </c>
      <c r="H420" s="302">
        <f>SUM(H418:H419)</f>
        <v>78.876999999999953</v>
      </c>
      <c r="I420" s="299" t="str">
        <f>CONCATENATE("(",ROUND((H420/$H420)*100,1),")")</f>
        <v>(100)</v>
      </c>
      <c r="K420" s="302">
        <f t="shared" si="316"/>
        <v>1.7334802653933039</v>
      </c>
      <c r="L420" s="302">
        <f t="shared" si="317"/>
        <v>-0.74771494586187259</v>
      </c>
      <c r="M420" s="302">
        <f t="shared" si="318"/>
        <v>0.5502346804685132</v>
      </c>
      <c r="N420" s="302">
        <f t="shared" si="319"/>
        <v>1.5359999999999445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15.566881930981268</v>
      </c>
      <c r="C429" s="299" t="str">
        <f>CONCATENATE("(",ROUND((B429/$H431)*100,1),")")</f>
        <v>(13.3)</v>
      </c>
      <c r="D429" s="302">
        <f>'Ind T6'!M180</f>
        <v>6.664490985696748</v>
      </c>
      <c r="E429" s="299" t="str">
        <f>CONCATENATE("(",ROUND((D429/$H431)*100,1),")")</f>
        <v>(5.7)</v>
      </c>
      <c r="F429" s="302">
        <f>'Ind T6'!N180</f>
        <v>2.1079483106776955</v>
      </c>
      <c r="G429" s="299" t="str">
        <f>CONCATENATE("(",ROUND((F429/$H431)*100,1),")")</f>
        <v>(1.8)</v>
      </c>
      <c r="H429" s="302">
        <f>SUM(B429,D429,F429)</f>
        <v>24.339321227355711</v>
      </c>
      <c r="I429" s="299" t="str">
        <f>CONCATENATE("(",ROUND((H429/$H431)*100,1),")")</f>
        <v>(20.8)</v>
      </c>
      <c r="K429" s="302">
        <f>B434-B429</f>
        <v>0.55503639676006244</v>
      </c>
      <c r="L429" s="302">
        <f>D434-D429</f>
        <v>0.32374361755388037</v>
      </c>
      <c r="M429" s="302">
        <f>F434-F429</f>
        <v>-7.9722937337294297E-3</v>
      </c>
      <c r="N429" s="302">
        <f>SUM(K429:M429)</f>
        <v>0.87080772058021338</v>
      </c>
    </row>
    <row r="430" spans="1:14" x14ac:dyDescent="0.25">
      <c r="A430" s="282" t="s">
        <v>365</v>
      </c>
      <c r="B430" s="302">
        <f>'Ind T6'!L179</f>
        <v>43.60229318309738</v>
      </c>
      <c r="C430" s="299" t="str">
        <f>CONCATENATE("(",ROUND((B430/$H431)*100,1),")")</f>
        <v>(37.2)</v>
      </c>
      <c r="D430" s="302">
        <f>'Ind T6'!M179</f>
        <v>40.717246061904319</v>
      </c>
      <c r="E430" s="299" t="str">
        <f>CONCATENATE("(",ROUND((D430/$H431)*100,1),")")</f>
        <v>(34.8)</v>
      </c>
      <c r="F430" s="302">
        <f>'Ind T6'!N179</f>
        <v>8.4191395276427325</v>
      </c>
      <c r="G430" s="299" t="str">
        <f>CONCATENATE("(",ROUND((F430/$H431)*100,1),")")</f>
        <v>(7.2)</v>
      </c>
      <c r="H430" s="302">
        <f t="shared" ref="H430" si="320">SUM(B430,D430,F430)</f>
        <v>92.73867877264442</v>
      </c>
      <c r="I430" s="299" t="str">
        <f>CONCATENATE("(",ROUND((H430/$H431)*100,1),")")</f>
        <v>(79.2)</v>
      </c>
      <c r="K430" s="302">
        <f t="shared" ref="K430:K431" si="321">B435-B430</f>
        <v>2.5937737111941175</v>
      </c>
      <c r="L430" s="302">
        <f t="shared" ref="L430:L431" si="322">D435-D430</f>
        <v>-9.0733035813435947E-2</v>
      </c>
      <c r="M430" s="302">
        <f t="shared" ref="M430:M431" si="323">F435-F430</f>
        <v>0.71915160403903933</v>
      </c>
      <c r="N430" s="302">
        <f t="shared" ref="N430:N431" si="324">SUM(K430:M430)</f>
        <v>3.2221922794197209</v>
      </c>
    </row>
    <row r="431" spans="1:14" x14ac:dyDescent="0.25">
      <c r="A431" s="282" t="s">
        <v>363</v>
      </c>
      <c r="B431" s="302">
        <f>SUM(B429:B430)</f>
        <v>59.169175114078648</v>
      </c>
      <c r="C431" s="299" t="str">
        <f>CONCATENATE("(",ROUND((B431/$H431)*100,1),")")</f>
        <v>(50.5)</v>
      </c>
      <c r="D431" s="302">
        <f>SUM(D429:D430)</f>
        <v>47.381737047601064</v>
      </c>
      <c r="E431" s="299" t="str">
        <f>CONCATENATE("(",ROUND((D431/$H431)*100,1),")")</f>
        <v>(40.5)</v>
      </c>
      <c r="F431" s="302">
        <f>SUM(F429:F430)</f>
        <v>10.527087838320428</v>
      </c>
      <c r="G431" s="299" t="str">
        <f>CONCATENATE("(",ROUND((F431/$H431)*100,1),")")</f>
        <v>(9)</v>
      </c>
      <c r="H431" s="302">
        <f>SUM(H429:H430)</f>
        <v>117.07800000000013</v>
      </c>
      <c r="I431" s="299" t="str">
        <f>CONCATENATE("(",ROUND((H431/$H431)*100,1),")")</f>
        <v>(100)</v>
      </c>
      <c r="K431" s="302">
        <f t="shared" si="321"/>
        <v>3.1488101079541835</v>
      </c>
      <c r="L431" s="302">
        <f t="shared" si="322"/>
        <v>0.23301058174044442</v>
      </c>
      <c r="M431" s="302">
        <f t="shared" si="323"/>
        <v>0.7111793103053099</v>
      </c>
      <c r="N431" s="302">
        <f t="shared" si="324"/>
        <v>4.0929999999999378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16.12191832774133</v>
      </c>
      <c r="C434" s="299" t="str">
        <f>CONCATENATE("(",ROUND((B434/$H436)*100,1),")")</f>
        <v>(13.3)</v>
      </c>
      <c r="D434" s="302">
        <f>'Ind T6'!R180</f>
        <v>6.9882346032506284</v>
      </c>
      <c r="E434" s="299" t="str">
        <f>CONCATENATE("(",ROUND((D434/$H436)*100,1),")")</f>
        <v>(5.8)</v>
      </c>
      <c r="F434" s="302">
        <f>'Ind T6'!S180</f>
        <v>2.0999760169439661</v>
      </c>
      <c r="G434" s="299" t="str">
        <f>CONCATENATE("(",ROUND((F434/$H436)*100,1),")")</f>
        <v>(1.7)</v>
      </c>
      <c r="H434" s="302">
        <f>SUM(B434,D434,F434)</f>
        <v>25.210128947935925</v>
      </c>
      <c r="I434" s="299" t="str">
        <f>CONCATENATE("(",ROUND((H434/$H436)*100,1),")")</f>
        <v>(20.8)</v>
      </c>
      <c r="K434" s="302">
        <f>B439-B434</f>
        <v>0.27805733806088284</v>
      </c>
      <c r="L434" s="302">
        <f>D439-D434</f>
        <v>0.28522807799609939</v>
      </c>
      <c r="M434" s="302">
        <f>F439-F434</f>
        <v>-0.14742636147566857</v>
      </c>
      <c r="N434" s="302">
        <f>SUM(K434:M434)</f>
        <v>0.41585905458131367</v>
      </c>
    </row>
    <row r="435" spans="1:14" x14ac:dyDescent="0.25">
      <c r="A435" s="282" t="s">
        <v>365</v>
      </c>
      <c r="B435" s="302">
        <f>'Ind T6'!Q179</f>
        <v>46.196066894291498</v>
      </c>
      <c r="C435" s="299" t="str">
        <f>CONCATENATE("(",ROUND((B435/$H436)*100,1),")")</f>
        <v>(38.1)</v>
      </c>
      <c r="D435" s="302">
        <f>'Ind T6'!R179</f>
        <v>40.626513026090883</v>
      </c>
      <c r="E435" s="299" t="str">
        <f>CONCATENATE("(",ROUND((D435/$H436)*100,1),")")</f>
        <v>(33.5)</v>
      </c>
      <c r="F435" s="302">
        <f>'Ind T6'!S179</f>
        <v>9.1382911316817719</v>
      </c>
      <c r="G435" s="299" t="str">
        <f>CONCATENATE("(",ROUND((F435/$H436)*100,1),")")</f>
        <v>(7.5)</v>
      </c>
      <c r="H435" s="302">
        <f t="shared" ref="H435" si="325">SUM(B435,D435,F435)</f>
        <v>95.960871052064149</v>
      </c>
      <c r="I435" s="299" t="str">
        <f>CONCATENATE("(",ROUND((H435/$H436)*100,1),")")</f>
        <v>(79.2)</v>
      </c>
      <c r="K435" s="302">
        <f t="shared" ref="K435:K436" si="326">B440-B435</f>
        <v>2.8815379627136082</v>
      </c>
      <c r="L435" s="302">
        <f t="shared" ref="L435:L436" si="327">D440-D435</f>
        <v>-2.5010440705296944</v>
      </c>
      <c r="M435" s="302">
        <f t="shared" ref="M435:M436" si="328">F440-F435</f>
        <v>0.81464705323476494</v>
      </c>
      <c r="N435" s="302">
        <f t="shared" ref="N435:N436" si="329">SUM(K435:M435)</f>
        <v>1.1951409454186788</v>
      </c>
    </row>
    <row r="436" spans="1:14" x14ac:dyDescent="0.25">
      <c r="A436" s="282" t="s">
        <v>363</v>
      </c>
      <c r="B436" s="302">
        <f>SUM(B434:B435)</f>
        <v>62.317985222032831</v>
      </c>
      <c r="C436" s="299" t="str">
        <f>CONCATENATE("(",ROUND((B436/$H436)*100,1),")")</f>
        <v>(51.4)</v>
      </c>
      <c r="D436" s="302">
        <f>SUM(D434:D435)</f>
        <v>47.614747629341508</v>
      </c>
      <c r="E436" s="299" t="str">
        <f>CONCATENATE("(",ROUND((D436/$H436)*100,1),")")</f>
        <v>(39.3)</v>
      </c>
      <c r="F436" s="302">
        <f>SUM(F434:F435)</f>
        <v>11.238267148625738</v>
      </c>
      <c r="G436" s="299" t="str">
        <f>CONCATENATE("(",ROUND((F436/$H436)*100,1),")")</f>
        <v>(9.3)</v>
      </c>
      <c r="H436" s="302">
        <f>SUM(H434:H435)</f>
        <v>121.17100000000008</v>
      </c>
      <c r="I436" s="299" t="str">
        <f>CONCATENATE("(",ROUND((H436/$H436)*100,1),")")</f>
        <v>(100)</v>
      </c>
      <c r="K436" s="302">
        <f t="shared" si="326"/>
        <v>3.1595953007744839</v>
      </c>
      <c r="L436" s="302">
        <f t="shared" si="327"/>
        <v>-2.2158159925335923</v>
      </c>
      <c r="M436" s="302">
        <f t="shared" si="328"/>
        <v>0.6672206917590966</v>
      </c>
      <c r="N436" s="302">
        <f t="shared" si="329"/>
        <v>1.6109999999999882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16.399975665802213</v>
      </c>
      <c r="C439" s="299" t="str">
        <f>CONCATENATE("(",ROUND((B439/$H441)*100,1),")")</f>
        <v>(13.4)</v>
      </c>
      <c r="D439" s="302">
        <f>'Ind T6'!W180</f>
        <v>7.2734626812467278</v>
      </c>
      <c r="E439" s="299" t="str">
        <f>CONCATENATE("(",ROUND((D439/$H441)*100,1),")")</f>
        <v>(5.9)</v>
      </c>
      <c r="F439" s="302">
        <f>'Ind T6'!X180</f>
        <v>1.9525496554682975</v>
      </c>
      <c r="G439" s="299" t="str">
        <f>CONCATENATE("(",ROUND((F439/$H441)*100,1),")")</f>
        <v>(1.6)</v>
      </c>
      <c r="H439" s="302">
        <f>SUM(B439,D439,F439)</f>
        <v>25.625988002517236</v>
      </c>
      <c r="I439" s="299" t="str">
        <f>CONCATENATE("(",ROUND((H439/$H441)*100,1),")")</f>
        <v>(20.9)</v>
      </c>
      <c r="K439" s="302">
        <f>B439-B429</f>
        <v>0.83309373482094529</v>
      </c>
      <c r="L439" s="302">
        <f>D439-D429</f>
        <v>0.60897169554997976</v>
      </c>
      <c r="M439" s="302">
        <f>F439-F429</f>
        <v>-0.155398655209398</v>
      </c>
      <c r="N439" s="302">
        <f>SUM(K439:M439)</f>
        <v>1.2866667751615271</v>
      </c>
    </row>
    <row r="440" spans="1:14" x14ac:dyDescent="0.25">
      <c r="A440" s="282" t="s">
        <v>365</v>
      </c>
      <c r="B440" s="302">
        <f>'Ind T6'!V179</f>
        <v>49.077604857005106</v>
      </c>
      <c r="C440" s="299" t="str">
        <f>CONCATENATE("(",ROUND((B440/$H441)*100,1),")")</f>
        <v>(40)</v>
      </c>
      <c r="D440" s="302">
        <f>'Ind T6'!W179</f>
        <v>38.125468955561189</v>
      </c>
      <c r="E440" s="299" t="str">
        <f>CONCATENATE("(",ROUND((D440/$H441)*100,1),")")</f>
        <v>(31.1)</v>
      </c>
      <c r="F440" s="302">
        <f>'Ind T6'!X179</f>
        <v>9.9529381849165368</v>
      </c>
      <c r="G440" s="299" t="str">
        <f>CONCATENATE("(",ROUND((F440/$H441)*100,1),")")</f>
        <v>(8.1)</v>
      </c>
      <c r="H440" s="302">
        <f t="shared" ref="H440" si="330">SUM(B440,D440,F440)</f>
        <v>97.156011997482821</v>
      </c>
      <c r="I440" s="299" t="str">
        <f>CONCATENATE("(",ROUND((H440/$H441)*100,1),")")</f>
        <v>(79.1)</v>
      </c>
      <c r="K440" s="302">
        <f t="shared" ref="K440:K441" si="331">B440-B430</f>
        <v>5.4753116739077257</v>
      </c>
      <c r="L440" s="302">
        <f t="shared" ref="L440:L441" si="332">D440-D430</f>
        <v>-2.5917771063431303</v>
      </c>
      <c r="M440" s="302">
        <f t="shared" ref="M440:M441" si="333">F440-F430</f>
        <v>1.5337986572738043</v>
      </c>
      <c r="N440" s="302">
        <f t="shared" ref="N440:N441" si="334">SUM(K440:M440)</f>
        <v>4.4173332248383996</v>
      </c>
    </row>
    <row r="441" spans="1:14" x14ac:dyDescent="0.25">
      <c r="A441" s="282" t="s">
        <v>363</v>
      </c>
      <c r="B441" s="302">
        <f>SUM(B439:B440)</f>
        <v>65.477580522807315</v>
      </c>
      <c r="C441" s="299" t="str">
        <f>CONCATENATE("(",ROUND((B441/$H441)*100,1),")")</f>
        <v>(53.3)</v>
      </c>
      <c r="D441" s="302">
        <f>SUM(D439:D440)</f>
        <v>45.398931636807916</v>
      </c>
      <c r="E441" s="299" t="str">
        <f>CONCATENATE("(",ROUND((D441/$H441)*100,1),")")</f>
        <v>(37)</v>
      </c>
      <c r="F441" s="302">
        <f>SUM(F439:F440)</f>
        <v>11.905487840384835</v>
      </c>
      <c r="G441" s="299" t="str">
        <f>CONCATENATE("(",ROUND((F441/$H441)*100,1),")")</f>
        <v>(9.7)</v>
      </c>
      <c r="H441" s="302">
        <f>SUM(H439:H440)</f>
        <v>122.78200000000005</v>
      </c>
      <c r="I441" s="299" t="str">
        <f>CONCATENATE("(",ROUND((H441/$H441)*100,1),")")</f>
        <v>(100)</v>
      </c>
      <c r="K441" s="302">
        <f t="shared" si="331"/>
        <v>6.3084054087286674</v>
      </c>
      <c r="L441" s="302">
        <f t="shared" si="332"/>
        <v>-1.9828054107931479</v>
      </c>
      <c r="M441" s="302">
        <f t="shared" si="333"/>
        <v>1.3784000020644065</v>
      </c>
      <c r="N441" s="302">
        <f t="shared" si="334"/>
        <v>5.703999999999926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4.714239190835416</v>
      </c>
      <c r="C450" s="299" t="str">
        <f>CONCATENATE("(",ROUND((B450/$H452)*100,1),")")</f>
        <v>(18.3)</v>
      </c>
      <c r="D450" s="302">
        <f>'Ind T6'!M189</f>
        <v>3.7767656459252383</v>
      </c>
      <c r="E450" s="299" t="str">
        <f>CONCATENATE("(",ROUND((D450/$H452)*100,1),")")</f>
        <v>(14.7)</v>
      </c>
      <c r="F450" s="302">
        <f>'Ind T6'!N189</f>
        <v>3.500292321600833</v>
      </c>
      <c r="G450" s="299" t="str">
        <f>CONCATENATE("(",ROUND((F450/$H452)*100,1),")")</f>
        <v>(13.6)</v>
      </c>
      <c r="H450" s="302">
        <f>SUM(B450,D450,F450)</f>
        <v>11.991297158361487</v>
      </c>
      <c r="I450" s="299" t="str">
        <f>CONCATENATE("(",ROUND((H450/$H452)*100,1),")")</f>
        <v>(46.6)</v>
      </c>
      <c r="K450" s="302">
        <f>B455-B450</f>
        <v>0.39257722113143778</v>
      </c>
      <c r="L450" s="302">
        <f>D455-D450</f>
        <v>0.41936582276477585</v>
      </c>
      <c r="M450" s="302">
        <f>F455-F450</f>
        <v>0.2434053129360163</v>
      </c>
      <c r="N450" s="302">
        <f>SUM(K450:M450)</f>
        <v>1.0553483568322299</v>
      </c>
    </row>
    <row r="451" spans="1:14" x14ac:dyDescent="0.25">
      <c r="A451" s="282" t="s">
        <v>365</v>
      </c>
      <c r="B451" s="302">
        <f>'Ind T6'!L188</f>
        <v>3.4915874803039904</v>
      </c>
      <c r="C451" s="299" t="str">
        <f>CONCATENATE("(",ROUND((B451/$H452)*100,1),")")</f>
        <v>(13.6)</v>
      </c>
      <c r="D451" s="302">
        <f>'Ind T6'!M188</f>
        <v>5.8791740198625151</v>
      </c>
      <c r="E451" s="299" t="str">
        <f>CONCATENATE("(",ROUND((D451/$H452)*100,1),")")</f>
        <v>(22.8)</v>
      </c>
      <c r="F451" s="302">
        <f>'Ind T6'!N188</f>
        <v>4.3819413414720314</v>
      </c>
      <c r="G451" s="299" t="str">
        <f>CONCATENATE("(",ROUND((F451/$H452)*100,1),")")</f>
        <v>(17)</v>
      </c>
      <c r="H451" s="302">
        <f t="shared" ref="H451" si="335">SUM(B451,D451,F451)</f>
        <v>13.752702841638538</v>
      </c>
      <c r="I451" s="299" t="str">
        <f>CONCATENATE("(",ROUND((H451/$H452)*100,1),")")</f>
        <v>(53.4)</v>
      </c>
      <c r="K451" s="302">
        <f t="shared" ref="K451:K452" si="336">B456-B451</f>
        <v>0.11962641812905916</v>
      </c>
      <c r="L451" s="302">
        <f t="shared" ref="L451:L452" si="337">D456-D451</f>
        <v>0.46371940062640782</v>
      </c>
      <c r="M451" s="302">
        <f t="shared" ref="M451:M452" si="338">F456-F451</f>
        <v>3.1305824412256378E-2</v>
      </c>
      <c r="N451" s="302">
        <f t="shared" ref="N451:N452" si="339">SUM(K451:M451)</f>
        <v>0.61465164316772336</v>
      </c>
    </row>
    <row r="452" spans="1:14" x14ac:dyDescent="0.25">
      <c r="A452" s="282" t="s">
        <v>363</v>
      </c>
      <c r="B452" s="302">
        <f>SUM(B450:B451)</f>
        <v>8.2058266711394054</v>
      </c>
      <c r="C452" s="299" t="str">
        <f>CONCATENATE("(",ROUND((B452/$H452)*100,1),")")</f>
        <v>(31.9)</v>
      </c>
      <c r="D452" s="302">
        <f>SUM(D450:D451)</f>
        <v>9.6559396657877539</v>
      </c>
      <c r="E452" s="299" t="str">
        <f>CONCATENATE("(",ROUND((D452/$H452)*100,1),")")</f>
        <v>(37.5)</v>
      </c>
      <c r="F452" s="302">
        <f>SUM(F450:F451)</f>
        <v>7.8822336630728644</v>
      </c>
      <c r="G452" s="299" t="str">
        <f>CONCATENATE("(",ROUND((F452/$H452)*100,1),")")</f>
        <v>(30.6)</v>
      </c>
      <c r="H452" s="302">
        <f>SUM(H450:H451)</f>
        <v>25.744000000000025</v>
      </c>
      <c r="I452" s="299" t="str">
        <f>CONCATENATE("(",ROUND((H452/$H452)*100,1),")")</f>
        <v>(100)</v>
      </c>
      <c r="K452" s="302">
        <f t="shared" si="336"/>
        <v>0.51220363926049828</v>
      </c>
      <c r="L452" s="302">
        <f t="shared" si="337"/>
        <v>0.88308522339118234</v>
      </c>
      <c r="M452" s="302">
        <f t="shared" si="338"/>
        <v>0.27471113734827224</v>
      </c>
      <c r="N452" s="302">
        <f t="shared" si="339"/>
        <v>1.6699999999999529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5.1068164119668538</v>
      </c>
      <c r="C455" s="299" t="str">
        <f>CONCATENATE("(",ROUND((B455/$H457)*100,1),")")</f>
        <v>(18.6)</v>
      </c>
      <c r="D455" s="302">
        <f>'Ind T6'!R189</f>
        <v>4.1961314686900142</v>
      </c>
      <c r="E455" s="299" t="str">
        <f>CONCATENATE("(",ROUND((D455/$H457)*100,1),")")</f>
        <v>(15.3)</v>
      </c>
      <c r="F455" s="302">
        <f>'Ind T6'!S189</f>
        <v>3.7436976345368493</v>
      </c>
      <c r="G455" s="299" t="str">
        <f>CONCATENATE("(",ROUND((F455/$H457)*100,1),")")</f>
        <v>(13.7)</v>
      </c>
      <c r="H455" s="302">
        <f>SUM(B455,D455,F455)</f>
        <v>13.046645515193717</v>
      </c>
      <c r="I455" s="299" t="str">
        <f>CONCATENATE("(",ROUND((H455/$H457)*100,1),")")</f>
        <v>(47.6)</v>
      </c>
      <c r="K455" s="302">
        <f>B460-B455</f>
        <v>0.44384601105685118</v>
      </c>
      <c r="L455" s="302">
        <f>D460-D455</f>
        <v>0.52549712713566965</v>
      </c>
      <c r="M455" s="302">
        <f>F460-F455</f>
        <v>0.49966375460481371</v>
      </c>
      <c r="N455" s="302">
        <f>SUM(K455:M455)</f>
        <v>1.4690068927973345</v>
      </c>
    </row>
    <row r="456" spans="1:14" x14ac:dyDescent="0.25">
      <c r="A456" s="282" t="s">
        <v>365</v>
      </c>
      <c r="B456" s="302">
        <f>'Ind T6'!Q188</f>
        <v>3.6112138984330495</v>
      </c>
      <c r="C456" s="299" t="str">
        <f>CONCATENATE("(",ROUND((B456/$H457)*100,1),")")</f>
        <v>(13.2)</v>
      </c>
      <c r="D456" s="302">
        <f>'Ind T6'!R188</f>
        <v>6.3428934204889229</v>
      </c>
      <c r="E456" s="299" t="str">
        <f>CONCATENATE("(",ROUND((D456/$H457)*100,1),")")</f>
        <v>(23.1)</v>
      </c>
      <c r="F456" s="302">
        <f>'Ind T6'!S188</f>
        <v>4.4132471658842878</v>
      </c>
      <c r="G456" s="299" t="str">
        <f>CONCATENATE("(",ROUND((F456/$H457)*100,1),")")</f>
        <v>(16.1)</v>
      </c>
      <c r="H456" s="302">
        <f t="shared" ref="H456" si="340">SUM(B456,D456,F456)</f>
        <v>14.36735448480626</v>
      </c>
      <c r="I456" s="299" t="str">
        <f>CONCATENATE("(",ROUND((H456/$H457)*100,1),")")</f>
        <v>(52.4)</v>
      </c>
      <c r="K456" s="302">
        <f t="shared" ref="K456:K457" si="341">B461-B456</f>
        <v>4.5980812337861554E-2</v>
      </c>
      <c r="L456" s="302">
        <f t="shared" ref="L456:L457" si="342">D461-D456</f>
        <v>0.45197311400506468</v>
      </c>
      <c r="M456" s="302">
        <f t="shared" ref="M456:M457" si="343">F461-F456</f>
        <v>0.38603918085973632</v>
      </c>
      <c r="N456" s="302">
        <f t="shared" ref="N456:N457" si="344">SUM(K456:M456)</f>
        <v>0.88399310720266255</v>
      </c>
    </row>
    <row r="457" spans="1:14" x14ac:dyDescent="0.25">
      <c r="A457" s="282" t="s">
        <v>363</v>
      </c>
      <c r="B457" s="302">
        <f>SUM(B455:B456)</f>
        <v>8.7180303103999037</v>
      </c>
      <c r="C457" s="299" t="str">
        <f>CONCATENATE("(",ROUND((B457/$H457)*100,1),")")</f>
        <v>(31.8)</v>
      </c>
      <c r="D457" s="302">
        <f>SUM(D455:D456)</f>
        <v>10.539024889178936</v>
      </c>
      <c r="E457" s="299" t="str">
        <f>CONCATENATE("(",ROUND((D457/$H457)*100,1),")")</f>
        <v>(38.4)</v>
      </c>
      <c r="F457" s="302">
        <f>SUM(F455:F456)</f>
        <v>8.1569448004211367</v>
      </c>
      <c r="G457" s="299" t="str">
        <f>CONCATENATE("(",ROUND((F457/$H457)*100,1),")")</f>
        <v>(29.8)</v>
      </c>
      <c r="H457" s="302">
        <f>SUM(H455:H456)</f>
        <v>27.413999999999977</v>
      </c>
      <c r="I457" s="299" t="str">
        <f>CONCATENATE("(",ROUND((H457/$H457)*100,1),")")</f>
        <v>(100)</v>
      </c>
      <c r="K457" s="302">
        <f t="shared" si="341"/>
        <v>0.4898268233947114</v>
      </c>
      <c r="L457" s="302">
        <f t="shared" si="342"/>
        <v>0.97747024114073611</v>
      </c>
      <c r="M457" s="302">
        <f t="shared" si="343"/>
        <v>0.88570293546455048</v>
      </c>
      <c r="N457" s="302">
        <f t="shared" si="344"/>
        <v>2.352999999999998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5.5506624230237049</v>
      </c>
      <c r="C460" s="299" t="str">
        <f>CONCATENATE("(",ROUND((B460/$H462)*100,1),")")</f>
        <v>(18.6)</v>
      </c>
      <c r="D460" s="302">
        <f>'Ind T6'!W189</f>
        <v>4.7216285958256838</v>
      </c>
      <c r="E460" s="299" t="str">
        <f>CONCATENATE("(",ROUND((D460/$H462)*100,1),")")</f>
        <v>(15.9)</v>
      </c>
      <c r="F460" s="302">
        <f>'Ind T6'!X189</f>
        <v>4.2433613891416631</v>
      </c>
      <c r="G460" s="299" t="str">
        <f>CONCATENATE("(",ROUND((F460/$H462)*100,1),")")</f>
        <v>(14.3)</v>
      </c>
      <c r="H460" s="302">
        <f>SUM(B460,D460,F460)</f>
        <v>14.515652407991052</v>
      </c>
      <c r="I460" s="299" t="str">
        <f>CONCATENATE("(",ROUND((H460/$H462)*100,1),")")</f>
        <v>(48.8)</v>
      </c>
      <c r="K460" s="302">
        <f>B460-B450</f>
        <v>0.83642323218828896</v>
      </c>
      <c r="L460" s="302">
        <f>D460-D450</f>
        <v>0.9448629499004455</v>
      </c>
      <c r="M460" s="302">
        <f>F460-F450</f>
        <v>0.74306906754083002</v>
      </c>
      <c r="N460" s="302">
        <f>SUM(K460:M460)</f>
        <v>2.5243552496295645</v>
      </c>
    </row>
    <row r="461" spans="1:14" x14ac:dyDescent="0.25">
      <c r="A461" s="282" t="s">
        <v>365</v>
      </c>
      <c r="B461" s="302">
        <f>'Ind T6'!V188</f>
        <v>3.6571947107709111</v>
      </c>
      <c r="C461" s="299" t="str">
        <f>CONCATENATE("(",ROUND((B461/$H462)*100,1),")")</f>
        <v>(12.3)</v>
      </c>
      <c r="D461" s="302">
        <f>'Ind T6'!W188</f>
        <v>6.7948665344939876</v>
      </c>
      <c r="E461" s="299" t="str">
        <f>CONCATENATE("(",ROUND((D461/$H462)*100,1),")")</f>
        <v>(22.8)</v>
      </c>
      <c r="F461" s="302">
        <f>'Ind T6'!X188</f>
        <v>4.7992863467440241</v>
      </c>
      <c r="G461" s="299" t="str">
        <f>CONCATENATE("(",ROUND((F461/$H462)*100,1),")")</f>
        <v>(16.1)</v>
      </c>
      <c r="H461" s="302">
        <f t="shared" ref="H461" si="345">SUM(B461,D461,F461)</f>
        <v>15.251347592008923</v>
      </c>
      <c r="I461" s="299" t="str">
        <f>CONCATENATE("(",ROUND((H461/$H462)*100,1),")")</f>
        <v>(51.2)</v>
      </c>
      <c r="K461" s="302">
        <f t="shared" ref="K461:K462" si="346">B461-B451</f>
        <v>0.16560723046692072</v>
      </c>
      <c r="L461" s="302">
        <f t="shared" ref="L461:L462" si="347">D461-D451</f>
        <v>0.9156925146314725</v>
      </c>
      <c r="M461" s="302">
        <f t="shared" ref="M461:M462" si="348">F461-F451</f>
        <v>0.4173450052719927</v>
      </c>
      <c r="N461" s="302">
        <f t="shared" ref="N461:N462" si="349">SUM(K461:M461)</f>
        <v>1.4986447503703859</v>
      </c>
    </row>
    <row r="462" spans="1:14" x14ac:dyDescent="0.25">
      <c r="A462" s="282" t="s">
        <v>363</v>
      </c>
      <c r="B462" s="302">
        <f>SUM(B460:B461)</f>
        <v>9.2078571337946151</v>
      </c>
      <c r="C462" s="299" t="str">
        <f>CONCATENATE("(",ROUND((B462/$H462)*100,1),")")</f>
        <v>(30.9)</v>
      </c>
      <c r="D462" s="302">
        <f>SUM(D460:D461)</f>
        <v>11.516495130319672</v>
      </c>
      <c r="E462" s="299" t="str">
        <f>CONCATENATE("(",ROUND((D462/$H462)*100,1),")")</f>
        <v>(38.7)</v>
      </c>
      <c r="F462" s="302">
        <f>SUM(F460:F461)</f>
        <v>9.0426477358856872</v>
      </c>
      <c r="G462" s="299" t="str">
        <f>CONCATENATE("(",ROUND((F462/$H462)*100,1),")")</f>
        <v>(30.4)</v>
      </c>
      <c r="H462" s="302">
        <f>SUM(H460:H461)</f>
        <v>29.766999999999975</v>
      </c>
      <c r="I462" s="299" t="str">
        <f>CONCATENATE("(",ROUND((H462/$H462)*100,1),")")</f>
        <v>(100)</v>
      </c>
      <c r="K462" s="302">
        <f t="shared" si="346"/>
        <v>1.0020304626552097</v>
      </c>
      <c r="L462" s="302">
        <f t="shared" si="347"/>
        <v>1.8605554645319184</v>
      </c>
      <c r="M462" s="302">
        <f t="shared" si="348"/>
        <v>1.1604140728128227</v>
      </c>
      <c r="N462" s="302">
        <f t="shared" si="349"/>
        <v>4.0229999999999508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4.7468148319674652</v>
      </c>
      <c r="C471" s="299" t="str">
        <f>CONCATENATE("(",ROUND((B471/$H473)*100,1),")")</f>
        <v>(16.7)</v>
      </c>
      <c r="D471" s="302">
        <f>'Ind T6'!M198</f>
        <v>1.4059350423994359</v>
      </c>
      <c r="E471" s="299" t="str">
        <f>CONCATENATE("(",ROUND((D471/$H473)*100,1),")")</f>
        <v>(5)</v>
      </c>
      <c r="F471" s="302">
        <f>'Ind T6'!N198</f>
        <v>2.2420817762815402</v>
      </c>
      <c r="G471" s="299" t="str">
        <f>CONCATENATE("(",ROUND((F471/$H473)*100,1),")")</f>
        <v>(7.9)</v>
      </c>
      <c r="H471" s="302">
        <f>SUM(B471,D471,F471)</f>
        <v>8.3948316506484417</v>
      </c>
      <c r="I471" s="299" t="str">
        <f>CONCATENATE("(",ROUND((H471/$H473)*100,1),")")</f>
        <v>(29.6)</v>
      </c>
      <c r="K471" s="302">
        <f>B476-B471</f>
        <v>-4.3578688686961797E-2</v>
      </c>
      <c r="L471" s="302">
        <f>D476-D471</f>
        <v>-6.193965785677924E-2</v>
      </c>
      <c r="M471" s="302">
        <f>F476-F471</f>
        <v>-2.3461300657487083E-2</v>
      </c>
      <c r="N471" s="302">
        <f>SUM(K471:M471)</f>
        <v>-0.12897964720122812</v>
      </c>
    </row>
    <row r="472" spans="1:14" x14ac:dyDescent="0.25">
      <c r="A472" s="282" t="s">
        <v>365</v>
      </c>
      <c r="B472" s="302">
        <f>'Ind T6'!L197</f>
        <v>5.5755472742197361</v>
      </c>
      <c r="C472" s="299" t="str">
        <f>CONCATENATE("(",ROUND((B472/$H473)*100,1),")")</f>
        <v>(19.6)</v>
      </c>
      <c r="D472" s="302">
        <f>'Ind T6'!M197</f>
        <v>7.1262463599980013</v>
      </c>
      <c r="E472" s="299" t="str">
        <f>CONCATENATE("(",ROUND((D472/$H473)*100,1),")")</f>
        <v>(25.1)</v>
      </c>
      <c r="F472" s="302">
        <f>'Ind T6'!N197</f>
        <v>7.3043747151338421</v>
      </c>
      <c r="G472" s="299" t="str">
        <f>CONCATENATE("(",ROUND((F472/$H473)*100,1),")")</f>
        <v>(25.7)</v>
      </c>
      <c r="H472" s="302">
        <f t="shared" ref="H472" si="350">SUM(B472,D472,F472)</f>
        <v>20.006168349351579</v>
      </c>
      <c r="I472" s="299" t="str">
        <f>CONCATENATE("(",ROUND((H472/$H473)*100,1),")")</f>
        <v>(70.4)</v>
      </c>
      <c r="K472" s="302">
        <f t="shared" ref="K472:K473" si="351">B477-B472</f>
        <v>-0.39396840634231811</v>
      </c>
      <c r="L472" s="302">
        <f t="shared" ref="L472:L473" si="352">D477-D472</f>
        <v>-0.38701609574600226</v>
      </c>
      <c r="M472" s="302">
        <f t="shared" ref="M472:M473" si="353">F477-F472</f>
        <v>-0.2750358507104389</v>
      </c>
      <c r="N472" s="302">
        <f t="shared" ref="N472:N473" si="354">SUM(K472:M472)</f>
        <v>-1.0560203527987593</v>
      </c>
    </row>
    <row r="473" spans="1:14" x14ac:dyDescent="0.25">
      <c r="A473" s="282" t="s">
        <v>363</v>
      </c>
      <c r="B473" s="302">
        <f>SUM(B471:B472)</f>
        <v>10.322362106187201</v>
      </c>
      <c r="C473" s="299" t="str">
        <f>CONCATENATE("(",ROUND((B473/$H473)*100,1),")")</f>
        <v>(36.3)</v>
      </c>
      <c r="D473" s="302">
        <f>SUM(D471:D472)</f>
        <v>8.5321814023974376</v>
      </c>
      <c r="E473" s="299" t="str">
        <f>CONCATENATE("(",ROUND((D473/$H473)*100,1),")")</f>
        <v>(30)</v>
      </c>
      <c r="F473" s="302">
        <f>SUM(F471:F472)</f>
        <v>9.5464564914153822</v>
      </c>
      <c r="G473" s="299" t="str">
        <f>CONCATENATE("(",ROUND((F473/$H473)*100,1),")")</f>
        <v>(33.6)</v>
      </c>
      <c r="H473" s="302">
        <f>SUM(H471:H472)</f>
        <v>28.401000000000021</v>
      </c>
      <c r="I473" s="299" t="str">
        <f>CONCATENATE("(",ROUND((H473/$H473)*100,1),")")</f>
        <v>(100)</v>
      </c>
      <c r="K473" s="302">
        <f t="shared" si="351"/>
        <v>-0.43754709502927902</v>
      </c>
      <c r="L473" s="302">
        <f t="shared" si="352"/>
        <v>-0.44895575360278173</v>
      </c>
      <c r="M473" s="302">
        <f t="shared" si="353"/>
        <v>-0.29849715136792554</v>
      </c>
      <c r="N473" s="302">
        <f t="shared" si="354"/>
        <v>-1.1849999999999863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4.7032361432805034</v>
      </c>
      <c r="C476" s="299" t="str">
        <f>CONCATENATE("(",ROUND((B476/$H478)*100,1),")")</f>
        <v>(17.3)</v>
      </c>
      <c r="D476" s="302">
        <f>'Ind T6'!R198</f>
        <v>1.3439953845426567</v>
      </c>
      <c r="E476" s="299" t="str">
        <f>CONCATENATE("(",ROUND((D476/$H478)*100,1),")")</f>
        <v>(4.9)</v>
      </c>
      <c r="F476" s="302">
        <f>'Ind T6'!S198</f>
        <v>2.2186204756240531</v>
      </c>
      <c r="G476" s="299" t="str">
        <f>CONCATENATE("(",ROUND((F476/$H478)*100,1),")")</f>
        <v>(8.2)</v>
      </c>
      <c r="H476" s="302">
        <f>SUM(B476,D476,F476)</f>
        <v>8.2658520034472129</v>
      </c>
      <c r="I476" s="299" t="str">
        <f>CONCATENATE("(",ROUND((H476/$H478)*100,1),")")</f>
        <v>(30.4)</v>
      </c>
      <c r="K476" s="302">
        <f>B481-B476</f>
        <v>0.21772411625463217</v>
      </c>
      <c r="L476" s="302">
        <f>D481-D476</f>
        <v>2.4587218728604476E-3</v>
      </c>
      <c r="M476" s="302">
        <f>F481-F476</f>
        <v>9.2929698492188795E-2</v>
      </c>
      <c r="N476" s="302">
        <f>SUM(K476:M476)</f>
        <v>0.31311253661968141</v>
      </c>
    </row>
    <row r="477" spans="1:14" x14ac:dyDescent="0.25">
      <c r="A477" s="282" t="s">
        <v>365</v>
      </c>
      <c r="B477" s="302">
        <f>'Ind T6'!Q197</f>
        <v>5.1815788678774179</v>
      </c>
      <c r="C477" s="299" t="str">
        <f>CONCATENATE("(",ROUND((B477/$H478)*100,1),")")</f>
        <v>(19)</v>
      </c>
      <c r="D477" s="302">
        <f>'Ind T6'!R197</f>
        <v>6.739230264251999</v>
      </c>
      <c r="E477" s="299" t="str">
        <f>CONCATENATE("(",ROUND((D477/$H478)*100,1),")")</f>
        <v>(24.8)</v>
      </c>
      <c r="F477" s="302">
        <f>'Ind T6'!S197</f>
        <v>7.0293388644234032</v>
      </c>
      <c r="G477" s="299" t="str">
        <f>CONCATENATE("(",ROUND((F477/$H478)*100,1),")")</f>
        <v>(25.8)</v>
      </c>
      <c r="H477" s="302">
        <f t="shared" ref="H477" si="355">SUM(B477,D477,F477)</f>
        <v>18.950147996552822</v>
      </c>
      <c r="I477" s="299" t="str">
        <f>CONCATENATE("(",ROUND((H477/$H478)*100,1),")")</f>
        <v>(69.6)</v>
      </c>
      <c r="K477" s="302">
        <f t="shared" ref="K477:K478" si="356">B482-B477</f>
        <v>-0.24208427063708093</v>
      </c>
      <c r="L477" s="302">
        <f t="shared" ref="L477:L478" si="357">D482-D477</f>
        <v>-0.22525304257265777</v>
      </c>
      <c r="M477" s="302">
        <f t="shared" ref="M477:M478" si="358">F482-F477</f>
        <v>-0.11977522340999069</v>
      </c>
      <c r="N477" s="302">
        <f t="shared" ref="N477:N478" si="359">SUM(K477:M477)</f>
        <v>-0.5871125366197294</v>
      </c>
    </row>
    <row r="478" spans="1:14" x14ac:dyDescent="0.25">
      <c r="A478" s="282" t="s">
        <v>363</v>
      </c>
      <c r="B478" s="302">
        <f>SUM(B476:B477)</f>
        <v>9.8848150111579223</v>
      </c>
      <c r="C478" s="299" t="str">
        <f>CONCATENATE("(",ROUND((B478/$H478)*100,1),")")</f>
        <v>(36.3)</v>
      </c>
      <c r="D478" s="302">
        <f>SUM(D476:D477)</f>
        <v>8.0832256487946559</v>
      </c>
      <c r="E478" s="299" t="str">
        <f>CONCATENATE("(",ROUND((D478/$H478)*100,1),")")</f>
        <v>(29.7)</v>
      </c>
      <c r="F478" s="302">
        <f>SUM(F476:F477)</f>
        <v>9.2479593400474567</v>
      </c>
      <c r="G478" s="299" t="str">
        <f>CONCATENATE("(",ROUND((F478/$H478)*100,1),")")</f>
        <v>(34)</v>
      </c>
      <c r="H478" s="302">
        <f>SUM(H476:H477)</f>
        <v>27.216000000000037</v>
      </c>
      <c r="I478" s="299" t="str">
        <f>CONCATENATE("(",ROUND((H478/$H478)*100,1),")")</f>
        <v>(100)</v>
      </c>
      <c r="K478" s="302">
        <f t="shared" si="356"/>
        <v>-2.436015438244965E-2</v>
      </c>
      <c r="L478" s="302">
        <f t="shared" si="357"/>
        <v>-0.22279432069979777</v>
      </c>
      <c r="M478" s="302">
        <f t="shared" si="358"/>
        <v>-2.6845524917801455E-2</v>
      </c>
      <c r="N478" s="302">
        <f t="shared" si="359"/>
        <v>-0.27400000000004887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4.9209602595351356</v>
      </c>
      <c r="C481" s="299" t="str">
        <f>CONCATENATE("(",ROUND((B481/$H483)*100,1),")")</f>
        <v>(18.3)</v>
      </c>
      <c r="D481" s="302">
        <f>'Ind T6'!W198</f>
        <v>1.3464541064155171</v>
      </c>
      <c r="E481" s="299" t="str">
        <f>CONCATENATE("(",ROUND((D481/$H483)*100,1),")")</f>
        <v>(5)</v>
      </c>
      <c r="F481" s="302">
        <f>'Ind T6'!X198</f>
        <v>2.3115501741162419</v>
      </c>
      <c r="G481" s="299" t="str">
        <f>CONCATENATE("(",ROUND((F481/$H483)*100,1),")")</f>
        <v>(8.6)</v>
      </c>
      <c r="H481" s="302">
        <f>SUM(B481,D481,F481)</f>
        <v>8.5789645400668952</v>
      </c>
      <c r="I481" s="299" t="str">
        <f>CONCATENATE("(",ROUND((H481/$H483)*100,1),")")</f>
        <v>(31.8)</v>
      </c>
      <c r="K481" s="302">
        <f>B481-B471</f>
        <v>0.17414542756767037</v>
      </c>
      <c r="L481" s="302">
        <f>D481-D471</f>
        <v>-5.9480935983918792E-2</v>
      </c>
      <c r="M481" s="302">
        <f>F481-F471</f>
        <v>6.9468397834701712E-2</v>
      </c>
      <c r="N481" s="302">
        <f>SUM(K481:M481)</f>
        <v>0.18413288941845329</v>
      </c>
    </row>
    <row r="482" spans="1:14" x14ac:dyDescent="0.25">
      <c r="A482" s="282" t="s">
        <v>365</v>
      </c>
      <c r="B482" s="302">
        <f>'Ind T6'!V197</f>
        <v>4.939494597240337</v>
      </c>
      <c r="C482" s="299" t="str">
        <f>CONCATENATE("(",ROUND((B482/$H483)*100,1),")")</f>
        <v>(18.3)</v>
      </c>
      <c r="D482" s="302">
        <f>'Ind T6'!W197</f>
        <v>6.5139772216793412</v>
      </c>
      <c r="E482" s="299" t="str">
        <f>CONCATENATE("(",ROUND((D482/$H483)*100,1),")")</f>
        <v>(24.2)</v>
      </c>
      <c r="F482" s="302">
        <f>'Ind T6'!X197</f>
        <v>6.9095636410134125</v>
      </c>
      <c r="G482" s="299" t="str">
        <f>CONCATENATE("(",ROUND((F482/$H483)*100,1),")")</f>
        <v>(25.6)</v>
      </c>
      <c r="H482" s="302">
        <f t="shared" ref="H482" si="360">SUM(B482,D482,F482)</f>
        <v>18.363035459933091</v>
      </c>
      <c r="I482" s="299" t="str">
        <f>CONCATENATE("(",ROUND((H482/$H483)*100,1),")")</f>
        <v>(68.2)</v>
      </c>
      <c r="K482" s="302">
        <f t="shared" ref="K482:K483" si="361">B482-B472</f>
        <v>-0.63605267697939905</v>
      </c>
      <c r="L482" s="302">
        <f t="shared" ref="L482:L483" si="362">D482-D472</f>
        <v>-0.61226913831866003</v>
      </c>
      <c r="M482" s="302">
        <f t="shared" ref="M482:M483" si="363">F482-F472</f>
        <v>-0.39481107412042959</v>
      </c>
      <c r="N482" s="302">
        <f t="shared" ref="N482:N483" si="364">SUM(K482:M482)</f>
        <v>-1.6431328894184887</v>
      </c>
    </row>
    <row r="483" spans="1:14" x14ac:dyDescent="0.25">
      <c r="A483" s="282" t="s">
        <v>363</v>
      </c>
      <c r="B483" s="302">
        <f>SUM(B481:B482)</f>
        <v>9.8604548567754726</v>
      </c>
      <c r="C483" s="299" t="str">
        <f>CONCATENATE("(",ROUND((B483/$H483)*100,1),")")</f>
        <v>(36.6)</v>
      </c>
      <c r="D483" s="302">
        <f>SUM(D481:D482)</f>
        <v>7.8604313280948581</v>
      </c>
      <c r="E483" s="299" t="str">
        <f>CONCATENATE("(",ROUND((D483/$H483)*100,1),")")</f>
        <v>(29.2)</v>
      </c>
      <c r="F483" s="302">
        <f>SUM(F481:F482)</f>
        <v>9.2211138151296552</v>
      </c>
      <c r="G483" s="299" t="str">
        <f>CONCATENATE("(",ROUND((F483/$H483)*100,1),")")</f>
        <v>(34.2)</v>
      </c>
      <c r="H483" s="302">
        <f>SUM(H481:H482)</f>
        <v>26.941999999999986</v>
      </c>
      <c r="I483" s="299" t="str">
        <f>CONCATENATE("(",ROUND((H483/$H483)*100,1),")")</f>
        <v>(100)</v>
      </c>
      <c r="K483" s="302">
        <f t="shared" si="361"/>
        <v>-0.46190724941172867</v>
      </c>
      <c r="L483" s="302">
        <f t="shared" si="362"/>
        <v>-0.67175007430257949</v>
      </c>
      <c r="M483" s="302">
        <f t="shared" si="363"/>
        <v>-0.32534267628572699</v>
      </c>
      <c r="N483" s="302">
        <f t="shared" si="364"/>
        <v>-1.4590000000000352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topLeftCell="A112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Brighton and Hove East Sussex West Sussex</v>
      </c>
    </row>
    <row r="2" spans="1:25" x14ac:dyDescent="0.3">
      <c r="A2" s="1" t="s">
        <v>514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1.8338203112130123</v>
      </c>
      <c r="C8" s="300">
        <v>0.7678226072060621</v>
      </c>
      <c r="D8" s="300">
        <v>1.0149254389285161</v>
      </c>
      <c r="E8" s="300">
        <f>SUM(B8:D8)</f>
        <v>3.6165683573475902</v>
      </c>
      <c r="F8" s="300"/>
      <c r="G8" s="300">
        <v>0.43670885847627594</v>
      </c>
      <c r="H8" s="300">
        <v>1.1359250990383718</v>
      </c>
      <c r="I8" s="300">
        <v>0.62690619375442069</v>
      </c>
      <c r="J8" s="300">
        <f>SUM(G8:I8)</f>
        <v>2.1995401512690682</v>
      </c>
      <c r="K8" s="300"/>
      <c r="L8" s="300">
        <v>1.9724083350404387</v>
      </c>
      <c r="M8" s="300">
        <v>0.90740119731384528</v>
      </c>
      <c r="N8" s="300">
        <v>0.61641928467748064</v>
      </c>
      <c r="O8" s="300">
        <f>SUM(L8:N8)</f>
        <v>3.4962288170317648</v>
      </c>
      <c r="P8" s="300"/>
      <c r="Q8" s="300">
        <v>2.0194645002271927</v>
      </c>
      <c r="R8" s="300">
        <v>0.90069492155381659</v>
      </c>
      <c r="S8" s="300">
        <v>0.64046951686674169</v>
      </c>
      <c r="T8" s="300">
        <f>SUM(Q8:S8)</f>
        <v>3.560628938647751</v>
      </c>
      <c r="U8" s="300"/>
      <c r="V8" s="300">
        <v>2.0210246946306696</v>
      </c>
      <c r="W8" s="300">
        <v>0.8383099692190209</v>
      </c>
      <c r="X8" s="300">
        <v>0.660681278254872</v>
      </c>
      <c r="Y8" s="300">
        <f>SUM(V8:X8)</f>
        <v>3.5200159421045623</v>
      </c>
    </row>
    <row r="9" spans="1:25" ht="12.5" x14ac:dyDescent="0.25">
      <c r="A9" s="260" t="s">
        <v>364</v>
      </c>
      <c r="B9" s="300">
        <v>4.0675255919568798</v>
      </c>
      <c r="C9" s="300">
        <v>0.37228421345459911</v>
      </c>
      <c r="D9" s="300">
        <v>1.3146218372409197</v>
      </c>
      <c r="E9" s="300">
        <f t="shared" ref="E9:E10" si="0">SUM(B9:D9)</f>
        <v>5.7544316426523991</v>
      </c>
      <c r="F9" s="300"/>
      <c r="G9" s="300">
        <v>4.466131436778082</v>
      </c>
      <c r="H9" s="300">
        <v>0.51164836153701132</v>
      </c>
      <c r="I9" s="300">
        <v>3.7756800504158501</v>
      </c>
      <c r="J9" s="300">
        <f t="shared" ref="J9:J10" si="1">SUM(G9:I9)</f>
        <v>8.7534598487309427</v>
      </c>
      <c r="K9" s="300"/>
      <c r="L9" s="300">
        <v>3.976160023549872</v>
      </c>
      <c r="M9" s="300">
        <v>1.155925092106286E-2</v>
      </c>
      <c r="N9" s="300">
        <v>1.2050519084973204</v>
      </c>
      <c r="O9" s="300">
        <f t="shared" ref="O9:O10" si="2">SUM(L9:N9)</f>
        <v>5.1927711829682552</v>
      </c>
      <c r="P9" s="300"/>
      <c r="Q9" s="300">
        <v>4.2077538366397773</v>
      </c>
      <c r="R9" s="300">
        <v>1.1757840108656161E-2</v>
      </c>
      <c r="S9" s="300">
        <v>1.1968593846038023</v>
      </c>
      <c r="T9" s="300">
        <f t="shared" ref="T9:T10" si="3">SUM(Q9:S9)</f>
        <v>5.4163710613522351</v>
      </c>
      <c r="U9" s="300"/>
      <c r="V9" s="300">
        <v>4.5693984082228321</v>
      </c>
      <c r="W9" s="300">
        <v>1.1960036549029182E-2</v>
      </c>
      <c r="X9" s="300">
        <v>1.1096256131235704</v>
      </c>
      <c r="Y9" s="300">
        <f t="shared" ref="Y9:Y10" si="4">SUM(V9:X9)</f>
        <v>5.6909840578954309</v>
      </c>
    </row>
    <row r="10" spans="1:25" ht="12.5" x14ac:dyDescent="0.25">
      <c r="A10" s="264" t="s">
        <v>363</v>
      </c>
      <c r="B10" s="301">
        <f>SUM(B8:B9)</f>
        <v>5.9013459031698918</v>
      </c>
      <c r="C10" s="301">
        <f t="shared" ref="C10:D10" si="5">SUM(C8:C9)</f>
        <v>1.1401068206606613</v>
      </c>
      <c r="D10" s="301">
        <f t="shared" si="5"/>
        <v>2.3295472761694356</v>
      </c>
      <c r="E10" s="301">
        <f t="shared" si="0"/>
        <v>9.370999999999988</v>
      </c>
      <c r="F10" s="301"/>
      <c r="G10" s="301">
        <f>SUM(G8:G9)</f>
        <v>4.9028402952543582</v>
      </c>
      <c r="H10" s="301">
        <f t="shared" ref="H10" si="6">SUM(H8:H9)</f>
        <v>1.6475734605753831</v>
      </c>
      <c r="I10" s="301">
        <f t="shared" ref="I10" si="7">SUM(I8:I9)</f>
        <v>4.402586244170271</v>
      </c>
      <c r="J10" s="301">
        <f t="shared" si="1"/>
        <v>10.953000000000012</v>
      </c>
      <c r="K10" s="301"/>
      <c r="L10" s="301">
        <f>SUM(L8:L9)</f>
        <v>5.9485683585903111</v>
      </c>
      <c r="M10" s="301">
        <f t="shared" ref="M10" si="8">SUM(M8:M9)</f>
        <v>0.91896044823490819</v>
      </c>
      <c r="N10" s="301">
        <f t="shared" ref="N10" si="9">SUM(N8:N9)</f>
        <v>1.8214711931748009</v>
      </c>
      <c r="O10" s="301">
        <f t="shared" si="2"/>
        <v>8.6890000000000196</v>
      </c>
      <c r="P10" s="301"/>
      <c r="Q10" s="301">
        <f>SUM(Q8:Q9)</f>
        <v>6.2272183368669705</v>
      </c>
      <c r="R10" s="301">
        <f t="shared" ref="R10" si="10">SUM(R8:R9)</f>
        <v>0.9124527616624728</v>
      </c>
      <c r="S10" s="301">
        <f t="shared" ref="S10" si="11">SUM(S8:S9)</f>
        <v>1.8373289014705438</v>
      </c>
      <c r="T10" s="301">
        <f t="shared" si="3"/>
        <v>8.9769999999999861</v>
      </c>
      <c r="U10" s="301"/>
      <c r="V10" s="301">
        <f>SUM(V8:V9)</f>
        <v>6.5904231028535012</v>
      </c>
      <c r="W10" s="301">
        <f t="shared" ref="W10" si="12">SUM(W8:W9)</f>
        <v>0.85027000576805012</v>
      </c>
      <c r="X10" s="301">
        <f t="shared" ref="X10" si="13">SUM(X8:X9)</f>
        <v>1.7703068913784423</v>
      </c>
      <c r="Y10" s="301">
        <f t="shared" si="4"/>
        <v>9.2109999999999932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1.8035558146191472E-2</v>
      </c>
      <c r="C17" s="300">
        <v>5.2818420285925018E-3</v>
      </c>
      <c r="D17" s="300">
        <v>6.4412707665946207E-5</v>
      </c>
      <c r="E17" s="300">
        <f>SUM(B17:D17)</f>
        <v>2.3381812882449921E-2</v>
      </c>
      <c r="F17" s="300"/>
      <c r="G17" s="300">
        <v>3.5772482705042456E-2</v>
      </c>
      <c r="H17" s="300">
        <v>1.0318985395908711E-2</v>
      </c>
      <c r="I17" s="300">
        <v>0.16909377402087203</v>
      </c>
      <c r="J17" s="300">
        <f>SUM(G17:I17)</f>
        <v>0.21518524212182319</v>
      </c>
      <c r="K17" s="300"/>
      <c r="L17" s="300">
        <v>3.8623762375956779E-2</v>
      </c>
      <c r="M17" s="300">
        <v>9.3135313532068387E-3</v>
      </c>
      <c r="N17" s="300">
        <v>0</v>
      </c>
      <c r="O17" s="300">
        <f>SUM(L17:N17)</f>
        <v>4.7937293729163617E-2</v>
      </c>
      <c r="P17" s="300"/>
      <c r="Q17" s="300">
        <v>3.4812246403919882E-2</v>
      </c>
      <c r="R17" s="300">
        <v>8.5990409444126979E-3</v>
      </c>
      <c r="S17" s="300">
        <v>0</v>
      </c>
      <c r="T17" s="300">
        <f>SUM(Q17:S17)</f>
        <v>4.3411287348332578E-2</v>
      </c>
      <c r="U17" s="300"/>
      <c r="V17" s="300">
        <v>3.1321782178129566E-2</v>
      </c>
      <c r="W17" s="300">
        <v>8.3242574257597329E-3</v>
      </c>
      <c r="X17" s="300">
        <v>0</v>
      </c>
      <c r="Y17" s="300">
        <f>SUM(V17:X17)</f>
        <v>3.9646039603889301E-2</v>
      </c>
    </row>
    <row r="18" spans="1:25" ht="12.5" x14ac:dyDescent="0.25">
      <c r="A18" s="260" t="s">
        <v>364</v>
      </c>
      <c r="B18" s="300">
        <v>0.13526668609729731</v>
      </c>
      <c r="C18" s="300">
        <v>1.7842320023398032E-2</v>
      </c>
      <c r="D18" s="300">
        <v>4.4509180996854407E-2</v>
      </c>
      <c r="E18" s="300">
        <f t="shared" ref="E18:E19" si="14">SUM(B18:D18)</f>
        <v>0.19761818711754975</v>
      </c>
      <c r="F18" s="300"/>
      <c r="G18" s="300">
        <v>0.23183320522605788</v>
      </c>
      <c r="H18" s="300">
        <v>2.3389700230570997E-3</v>
      </c>
      <c r="I18" s="300">
        <v>8.7642582629060828E-2</v>
      </c>
      <c r="J18" s="300">
        <f t="shared" ref="J18:J19" si="15">SUM(G18:I18)</f>
        <v>0.32181475787817582</v>
      </c>
      <c r="K18" s="300"/>
      <c r="L18" s="300">
        <v>0.22475742574278404</v>
      </c>
      <c r="M18" s="300">
        <v>1.6435643564427741E-3</v>
      </c>
      <c r="N18" s="300">
        <v>0.1406617161716095</v>
      </c>
      <c r="O18" s="300">
        <f t="shared" ref="O18:O19" si="16">SUM(L18:N18)</f>
        <v>0.36706270627083631</v>
      </c>
      <c r="P18" s="300"/>
      <c r="Q18" s="300">
        <v>0.20360309848822719</v>
      </c>
      <c r="R18" s="300">
        <v>1.5256362965707013E-3</v>
      </c>
      <c r="S18" s="300">
        <v>0.12745997786686855</v>
      </c>
      <c r="T18" s="300">
        <f t="shared" ref="T18:T19" si="17">SUM(Q18:S18)</f>
        <v>0.33258871265166645</v>
      </c>
      <c r="U18" s="300"/>
      <c r="V18" s="300">
        <v>0.18934158415895336</v>
      </c>
      <c r="W18" s="300">
        <v>1.5519801980213076E-3</v>
      </c>
      <c r="X18" s="300">
        <v>0.11146039603913593</v>
      </c>
      <c r="Y18" s="300">
        <f t="shared" ref="Y18:Y19" si="18">SUM(V18:X18)</f>
        <v>0.30235396039611062</v>
      </c>
    </row>
    <row r="19" spans="1:25" ht="12.5" x14ac:dyDescent="0.25">
      <c r="A19" s="264" t="s">
        <v>363</v>
      </c>
      <c r="B19" s="301">
        <f>SUM(B17:B18)</f>
        <v>0.15330224424348879</v>
      </c>
      <c r="C19" s="301">
        <f t="shared" ref="C19" si="19">SUM(C17:C18)</f>
        <v>2.3124162051990534E-2</v>
      </c>
      <c r="D19" s="301">
        <f t="shared" ref="D19" si="20">SUM(D17:D18)</f>
        <v>4.4573593704520353E-2</v>
      </c>
      <c r="E19" s="301">
        <f t="shared" si="14"/>
        <v>0.22099999999999967</v>
      </c>
      <c r="F19" s="301"/>
      <c r="G19" s="301">
        <f>SUM(G17:G18)</f>
        <v>0.26760568793110034</v>
      </c>
      <c r="H19" s="301">
        <f t="shared" ref="H19" si="21">SUM(H17:H18)</f>
        <v>1.2657955418965812E-2</v>
      </c>
      <c r="I19" s="301">
        <f t="shared" ref="I19" si="22">SUM(I17:I18)</f>
        <v>0.25673635664993288</v>
      </c>
      <c r="J19" s="301">
        <f t="shared" si="15"/>
        <v>0.53699999999999903</v>
      </c>
      <c r="K19" s="301"/>
      <c r="L19" s="301">
        <f>SUM(L17:L18)</f>
        <v>0.26338118811874084</v>
      </c>
      <c r="M19" s="301">
        <f t="shared" ref="M19" si="23">SUM(M17:M18)</f>
        <v>1.0957095709649613E-2</v>
      </c>
      <c r="N19" s="301">
        <f t="shared" ref="N19" si="24">SUM(N17:N18)</f>
        <v>0.1406617161716095</v>
      </c>
      <c r="O19" s="301">
        <f t="shared" si="16"/>
        <v>0.41499999999999992</v>
      </c>
      <c r="P19" s="301"/>
      <c r="Q19" s="301">
        <f>SUM(Q17:Q18)</f>
        <v>0.23841534489214708</v>
      </c>
      <c r="R19" s="301">
        <f t="shared" ref="R19" si="25">SUM(R17:R18)</f>
        <v>1.0124677240983398E-2</v>
      </c>
      <c r="S19" s="301">
        <f t="shared" ref="S19" si="26">SUM(S17:S18)</f>
        <v>0.12745997786686855</v>
      </c>
      <c r="T19" s="301">
        <f t="shared" si="17"/>
        <v>0.375999999999999</v>
      </c>
      <c r="U19" s="301"/>
      <c r="V19" s="301">
        <f>SUM(V17:V18)</f>
        <v>0.22066336633708292</v>
      </c>
      <c r="W19" s="301">
        <f t="shared" ref="W19" si="27">SUM(W17:W18)</f>
        <v>9.8762376237810402E-3</v>
      </c>
      <c r="X19" s="301">
        <f t="shared" ref="X19" si="28">SUM(X17:X18)</f>
        <v>0.11146039603913593</v>
      </c>
      <c r="Y19" s="301">
        <f t="shared" si="18"/>
        <v>0.34199999999999986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1.139871352194701</v>
      </c>
      <c r="C26" s="300">
        <v>0.38128948723756406</v>
      </c>
      <c r="D26" s="300">
        <v>0.21984102158287364</v>
      </c>
      <c r="E26" s="300">
        <f>SUM(B26:D26)</f>
        <v>1.7410018610151388</v>
      </c>
      <c r="F26" s="300"/>
      <c r="G26" s="300">
        <v>1.6043678644754835</v>
      </c>
      <c r="H26" s="300">
        <v>0.59117162644440313</v>
      </c>
      <c r="I26" s="300">
        <v>0.24351175993828539</v>
      </c>
      <c r="J26" s="300">
        <f>SUM(G26:I26)</f>
        <v>2.4390512508581721</v>
      </c>
      <c r="K26" s="300"/>
      <c r="L26" s="300">
        <v>1.4489441904039386</v>
      </c>
      <c r="M26" s="300">
        <v>0.79210447856759381</v>
      </c>
      <c r="N26" s="300">
        <v>0.18809671155306562</v>
      </c>
      <c r="O26" s="300">
        <f>SUM(L26:N26)</f>
        <v>2.4291453805245982</v>
      </c>
      <c r="P26" s="300"/>
      <c r="Q26" s="300">
        <v>1.638772149744492</v>
      </c>
      <c r="R26" s="300">
        <v>0.86182439750345441</v>
      </c>
      <c r="S26" s="300">
        <v>0.2107925474302105</v>
      </c>
      <c r="T26" s="300">
        <f>SUM(Q26:S26)</f>
        <v>2.7113890946781569</v>
      </c>
      <c r="U26" s="300"/>
      <c r="V26" s="300">
        <v>1.92110885697485</v>
      </c>
      <c r="W26" s="300">
        <v>0.93881654296735195</v>
      </c>
      <c r="X26" s="300">
        <v>0.24078888574827303</v>
      </c>
      <c r="Y26" s="300">
        <f>SUM(V26:X26)</f>
        <v>3.1007142856904752</v>
      </c>
    </row>
    <row r="27" spans="1:25" ht="12.5" x14ac:dyDescent="0.25">
      <c r="A27" s="260" t="s">
        <v>364</v>
      </c>
      <c r="B27" s="300">
        <v>2.3669839635749095</v>
      </c>
      <c r="C27" s="300">
        <v>0.14997849930705032</v>
      </c>
      <c r="D27" s="300">
        <v>0.13103567610289871</v>
      </c>
      <c r="E27" s="300">
        <f t="shared" ref="E27:E28" si="29">SUM(B27:D27)</f>
        <v>2.6479981389848586</v>
      </c>
      <c r="F27" s="300"/>
      <c r="G27" s="300">
        <v>3.2314010543396297</v>
      </c>
      <c r="H27" s="300">
        <v>0.27348243808023515</v>
      </c>
      <c r="I27" s="300">
        <v>6.1065256721953509E-2</v>
      </c>
      <c r="J27" s="300">
        <f t="shared" ref="J27:J28" si="30">SUM(G27:I27)</f>
        <v>3.5659487491418185</v>
      </c>
      <c r="K27" s="300"/>
      <c r="L27" s="300">
        <v>3.1832183526446332</v>
      </c>
      <c r="M27" s="300">
        <v>0.24729846539066433</v>
      </c>
      <c r="N27" s="300">
        <v>0.1223378014401197</v>
      </c>
      <c r="O27" s="300">
        <f t="shared" ref="O27:O28" si="31">SUM(L27:N27)</f>
        <v>3.5528546194754171</v>
      </c>
      <c r="P27" s="300"/>
      <c r="Q27" s="300">
        <v>3.4325607657364157</v>
      </c>
      <c r="R27" s="300">
        <v>0.26955330180054493</v>
      </c>
      <c r="S27" s="300">
        <v>0.13449683778487495</v>
      </c>
      <c r="T27" s="300">
        <f t="shared" ref="T27:T28" si="32">SUM(Q27:S27)</f>
        <v>3.8366109053218356</v>
      </c>
      <c r="U27" s="300"/>
      <c r="V27" s="300">
        <v>3.6854076680389407</v>
      </c>
      <c r="W27" s="300">
        <v>0.29596967206423525</v>
      </c>
      <c r="X27" s="300">
        <v>0.15290837420635744</v>
      </c>
      <c r="Y27" s="300">
        <f t="shared" ref="Y27:Y28" si="33">SUM(V27:X27)</f>
        <v>4.1342857143095335</v>
      </c>
    </row>
    <row r="28" spans="1:25" ht="12.5" x14ac:dyDescent="0.25">
      <c r="A28" s="264" t="s">
        <v>363</v>
      </c>
      <c r="B28" s="301">
        <f>SUM(B26:B27)</f>
        <v>3.5068553157696103</v>
      </c>
      <c r="C28" s="301">
        <f t="shared" ref="C28" si="34">SUM(C26:C27)</f>
        <v>0.53126798654461438</v>
      </c>
      <c r="D28" s="301">
        <f t="shared" ref="D28" si="35">SUM(D26:D27)</f>
        <v>0.35087669768577234</v>
      </c>
      <c r="E28" s="301">
        <f t="shared" si="29"/>
        <v>4.3889999999999976</v>
      </c>
      <c r="F28" s="301"/>
      <c r="G28" s="301">
        <f>SUM(G26:G27)</f>
        <v>4.8357689188151127</v>
      </c>
      <c r="H28" s="301">
        <f t="shared" ref="H28" si="36">SUM(H26:H27)</f>
        <v>0.86465406452463833</v>
      </c>
      <c r="I28" s="301">
        <f t="shared" ref="I28" si="37">SUM(I26:I27)</f>
        <v>0.3045770166602389</v>
      </c>
      <c r="J28" s="301">
        <f t="shared" si="30"/>
        <v>6.0049999999999892</v>
      </c>
      <c r="K28" s="301"/>
      <c r="L28" s="301">
        <f>SUM(L26:L27)</f>
        <v>4.6321625430485716</v>
      </c>
      <c r="M28" s="301">
        <f t="shared" ref="M28" si="38">SUM(M26:M27)</f>
        <v>1.0394029439582582</v>
      </c>
      <c r="N28" s="301">
        <f t="shared" ref="N28" si="39">SUM(N26:N27)</f>
        <v>0.31043451299318531</v>
      </c>
      <c r="O28" s="301">
        <f t="shared" si="31"/>
        <v>5.9820000000000153</v>
      </c>
      <c r="P28" s="301"/>
      <c r="Q28" s="301">
        <f>SUM(Q26:Q27)</f>
        <v>5.0713329154809079</v>
      </c>
      <c r="R28" s="301">
        <f t="shared" ref="R28" si="40">SUM(R26:R27)</f>
        <v>1.1313776993039992</v>
      </c>
      <c r="S28" s="301">
        <f t="shared" ref="S28" si="41">SUM(S26:S27)</f>
        <v>0.34528938521508545</v>
      </c>
      <c r="T28" s="301">
        <f t="shared" si="32"/>
        <v>6.5479999999999929</v>
      </c>
      <c r="U28" s="301"/>
      <c r="V28" s="301">
        <f>SUM(V26:V27)</f>
        <v>5.6065165250137907</v>
      </c>
      <c r="W28" s="301">
        <f t="shared" ref="W28" si="42">SUM(W26:W27)</f>
        <v>1.2347862150315871</v>
      </c>
      <c r="X28" s="301">
        <f t="shared" ref="X28" si="43">SUM(X26:X27)</f>
        <v>0.39369725995463045</v>
      </c>
      <c r="Y28" s="301">
        <f t="shared" si="33"/>
        <v>7.2350000000000083</v>
      </c>
    </row>
    <row r="32" spans="1:25" ht="14" x14ac:dyDescent="0.3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2.0253196387933174</v>
      </c>
      <c r="C35" s="300">
        <v>0.53274245248516638</v>
      </c>
      <c r="D35" s="300">
        <v>0.22321283841251091</v>
      </c>
      <c r="E35" s="300">
        <f>SUM(B35:D35)</f>
        <v>2.7812749296909947</v>
      </c>
      <c r="F35" s="300"/>
      <c r="G35" s="300">
        <v>2.5441235569466829</v>
      </c>
      <c r="H35" s="300">
        <v>0.65598139789109844</v>
      </c>
      <c r="I35" s="300">
        <v>0.39575737227574626</v>
      </c>
      <c r="J35" s="300">
        <f>SUM(G35:I35)</f>
        <v>3.5958623271135277</v>
      </c>
      <c r="K35" s="300"/>
      <c r="L35" s="300">
        <v>2.5878552855853156</v>
      </c>
      <c r="M35" s="300">
        <v>0.86137102183935021</v>
      </c>
      <c r="N35" s="300">
        <v>0.36849861756266727</v>
      </c>
      <c r="O35" s="300">
        <f>SUM(L35:N35)</f>
        <v>3.8177249249873331</v>
      </c>
      <c r="P35" s="300"/>
      <c r="Q35" s="300">
        <v>2.3016159554880198</v>
      </c>
      <c r="R35" s="300">
        <v>0.80513457021188284</v>
      </c>
      <c r="S35" s="300">
        <v>0.34847499999734854</v>
      </c>
      <c r="T35" s="300">
        <f>SUM(Q35:S35)</f>
        <v>3.4552255256972511</v>
      </c>
      <c r="U35" s="300"/>
      <c r="V35" s="300">
        <v>1.6049190804359965</v>
      </c>
      <c r="W35" s="300">
        <v>0.59240878122560581</v>
      </c>
      <c r="X35" s="300">
        <v>0.27774289812180614</v>
      </c>
      <c r="Y35" s="300">
        <f>SUM(V35:X35)</f>
        <v>2.4750707597834083</v>
      </c>
    </row>
    <row r="36" spans="1:25" ht="12.5" x14ac:dyDescent="0.25">
      <c r="A36" s="260" t="s">
        <v>364</v>
      </c>
      <c r="B36" s="300">
        <v>7.9204429573364505</v>
      </c>
      <c r="C36" s="300">
        <v>0.268519381289889</v>
      </c>
      <c r="D36" s="300">
        <v>0.55676273168266854</v>
      </c>
      <c r="E36" s="300">
        <f t="shared" ref="E36:E37" si="44">SUM(B36:D36)</f>
        <v>8.7457250703090086</v>
      </c>
      <c r="F36" s="300"/>
      <c r="G36" s="300">
        <v>10.448862041377613</v>
      </c>
      <c r="H36" s="300">
        <v>0.31834072465415741</v>
      </c>
      <c r="I36" s="300">
        <v>0.81493490685469594</v>
      </c>
      <c r="J36" s="300">
        <f t="shared" ref="J36:J37" si="45">SUM(G36:I36)</f>
        <v>11.582137672886466</v>
      </c>
      <c r="K36" s="300"/>
      <c r="L36" s="300">
        <v>10.282300135306897</v>
      </c>
      <c r="M36" s="300">
        <v>0.33525889758187744</v>
      </c>
      <c r="N36" s="300">
        <v>0.53271604212389112</v>
      </c>
      <c r="O36" s="300">
        <f t="shared" ref="O36:O37" si="46">SUM(L36:N36)</f>
        <v>11.150275075012665</v>
      </c>
      <c r="P36" s="300"/>
      <c r="Q36" s="300">
        <v>9.6400641310760573</v>
      </c>
      <c r="R36" s="300">
        <v>0.32024356833360929</v>
      </c>
      <c r="S36" s="300">
        <v>0.52346677489308258</v>
      </c>
      <c r="T36" s="300">
        <f t="shared" ref="T36:T37" si="47">SUM(Q36:S36)</f>
        <v>10.483774474302749</v>
      </c>
      <c r="U36" s="300"/>
      <c r="V36" s="300">
        <v>7.1542385951720844</v>
      </c>
      <c r="W36" s="300">
        <v>0.24923014860869169</v>
      </c>
      <c r="X36" s="300">
        <v>0.41846049643584349</v>
      </c>
      <c r="Y36" s="300">
        <f t="shared" ref="Y36:Y37" si="48">SUM(V36:X36)</f>
        <v>7.821929240216619</v>
      </c>
    </row>
    <row r="37" spans="1:25" ht="12.5" x14ac:dyDescent="0.25">
      <c r="A37" s="264" t="s">
        <v>363</v>
      </c>
      <c r="B37" s="301">
        <f>SUM(B35:B36)</f>
        <v>9.945762596129768</v>
      </c>
      <c r="C37" s="301">
        <f t="shared" ref="C37" si="49">SUM(C35:C36)</f>
        <v>0.80126183377505544</v>
      </c>
      <c r="D37" s="301">
        <f t="shared" ref="D37" si="50">SUM(D35:D36)</f>
        <v>0.77997557009517948</v>
      </c>
      <c r="E37" s="301">
        <f t="shared" si="44"/>
        <v>11.527000000000003</v>
      </c>
      <c r="F37" s="301"/>
      <c r="G37" s="301">
        <f>SUM(G35:G36)</f>
        <v>12.992985598324296</v>
      </c>
      <c r="H37" s="301">
        <f t="shared" ref="H37" si="51">SUM(H35:H36)</f>
        <v>0.97432212254525585</v>
      </c>
      <c r="I37" s="301">
        <f t="shared" ref="I37" si="52">SUM(I35:I36)</f>
        <v>1.2106922791304422</v>
      </c>
      <c r="J37" s="301">
        <f t="shared" si="45"/>
        <v>15.177999999999994</v>
      </c>
      <c r="K37" s="301"/>
      <c r="L37" s="301">
        <f>SUM(L35:L36)</f>
        <v>12.870155420892214</v>
      </c>
      <c r="M37" s="301">
        <f t="shared" ref="M37" si="53">SUM(M35:M36)</f>
        <v>1.1966299194212278</v>
      </c>
      <c r="N37" s="301">
        <f t="shared" ref="N37" si="54">SUM(N35:N36)</f>
        <v>0.90121465968655845</v>
      </c>
      <c r="O37" s="301">
        <f t="shared" si="46"/>
        <v>14.968</v>
      </c>
      <c r="P37" s="301"/>
      <c r="Q37" s="301">
        <f>SUM(Q35:Q36)</f>
        <v>11.941680086564077</v>
      </c>
      <c r="R37" s="301">
        <f t="shared" ref="R37" si="55">SUM(R35:R36)</f>
        <v>1.1253781385454922</v>
      </c>
      <c r="S37" s="301">
        <f t="shared" ref="S37" si="56">SUM(S35:S36)</f>
        <v>0.87194177489043112</v>
      </c>
      <c r="T37" s="301">
        <f t="shared" si="47"/>
        <v>13.939</v>
      </c>
      <c r="U37" s="301"/>
      <c r="V37" s="301">
        <f>SUM(V35:V36)</f>
        <v>8.7591576756080816</v>
      </c>
      <c r="W37" s="301">
        <f t="shared" ref="W37" si="57">SUM(W35:W36)</f>
        <v>0.84163892983429744</v>
      </c>
      <c r="X37" s="301">
        <f t="shared" ref="X37" si="58">SUM(X35:X36)</f>
        <v>0.69620339455764957</v>
      </c>
      <c r="Y37" s="301">
        <f t="shared" si="48"/>
        <v>10.297000000000029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4.3840509857619008</v>
      </c>
      <c r="C44" s="300">
        <v>1.4425692669092978</v>
      </c>
      <c r="D44" s="300">
        <v>1.1006824941465376</v>
      </c>
      <c r="E44" s="300">
        <f>SUM(B44:D44)</f>
        <v>6.9273027468177366</v>
      </c>
      <c r="F44" s="300"/>
      <c r="G44" s="300">
        <v>5.0654386685398354</v>
      </c>
      <c r="H44" s="300">
        <v>1.4270073289437719</v>
      </c>
      <c r="I44" s="300">
        <v>1.0954030645510655</v>
      </c>
      <c r="J44" s="300">
        <f>SUM(G44:I44)</f>
        <v>7.5878490620346728</v>
      </c>
      <c r="K44" s="300"/>
      <c r="L44" s="300">
        <v>4.7383910929373272</v>
      </c>
      <c r="M44" s="300">
        <v>1.9091155448900599</v>
      </c>
      <c r="N44" s="300">
        <v>0.94377403242298763</v>
      </c>
      <c r="O44" s="300">
        <f>SUM(L44:N44)</f>
        <v>7.5912806702503746</v>
      </c>
      <c r="P44" s="300"/>
      <c r="Q44" s="300">
        <v>4.464317133567695</v>
      </c>
      <c r="R44" s="300">
        <v>1.8019504041357195</v>
      </c>
      <c r="S44" s="300">
        <v>0.85804907574705691</v>
      </c>
      <c r="T44" s="300">
        <f>SUM(Q44:S44)</f>
        <v>7.1243166134504712</v>
      </c>
      <c r="U44" s="300"/>
      <c r="V44" s="300">
        <v>4.0769728970206929</v>
      </c>
      <c r="W44" s="300">
        <v>1.6459054218230249</v>
      </c>
      <c r="X44" s="300">
        <v>0.76796296501349259</v>
      </c>
      <c r="Y44" s="300">
        <f>SUM(V44:X44)</f>
        <v>6.4908412838572103</v>
      </c>
    </row>
    <row r="45" spans="1:25" ht="12.5" x14ac:dyDescent="0.25">
      <c r="A45" s="260" t="s">
        <v>364</v>
      </c>
      <c r="B45" s="300">
        <v>18.922736237923186</v>
      </c>
      <c r="C45" s="300">
        <v>0.59527799933426462</v>
      </c>
      <c r="D45" s="300">
        <v>2.3106830159248175</v>
      </c>
      <c r="E45" s="300">
        <f t="shared" ref="E45:E46" si="59">SUM(B45:D45)</f>
        <v>21.828697253182266</v>
      </c>
      <c r="F45" s="300"/>
      <c r="G45" s="300">
        <v>20.789385011274966</v>
      </c>
      <c r="H45" s="300">
        <v>0.821278955278821</v>
      </c>
      <c r="I45" s="300">
        <v>1.5764869714115235</v>
      </c>
      <c r="J45" s="300">
        <f t="shared" ref="J45:J46" si="60">SUM(G45:I45)</f>
        <v>23.18715093796531</v>
      </c>
      <c r="K45" s="300"/>
      <c r="L45" s="300">
        <v>20.289960996026199</v>
      </c>
      <c r="M45" s="300">
        <v>0.8628566258251017</v>
      </c>
      <c r="N45" s="300">
        <v>2.0519017078983586</v>
      </c>
      <c r="O45" s="300">
        <f t="shared" ref="O45:O46" si="61">SUM(L45:N45)</f>
        <v>23.204719329749661</v>
      </c>
      <c r="P45" s="300"/>
      <c r="Q45" s="300">
        <v>18.964194452305858</v>
      </c>
      <c r="R45" s="300">
        <v>0.81086190016924686</v>
      </c>
      <c r="S45" s="300">
        <v>1.9236270340743717</v>
      </c>
      <c r="T45" s="300">
        <f t="shared" ref="T45:T46" si="62">SUM(Q45:S45)</f>
        <v>21.698683386549476</v>
      </c>
      <c r="U45" s="300"/>
      <c r="V45" s="300">
        <v>16.720511919676525</v>
      </c>
      <c r="W45" s="300">
        <v>0.72867330437762989</v>
      </c>
      <c r="X45" s="300">
        <v>1.7809734920887015</v>
      </c>
      <c r="Y45" s="300">
        <f t="shared" ref="Y45:Y46" si="63">SUM(V45:X45)</f>
        <v>19.230158716142856</v>
      </c>
    </row>
    <row r="46" spans="1:25" ht="12.5" x14ac:dyDescent="0.25">
      <c r="A46" s="264" t="s">
        <v>363</v>
      </c>
      <c r="B46" s="301">
        <f>SUM(B44:B45)</f>
        <v>23.306787223685085</v>
      </c>
      <c r="C46" s="301">
        <f t="shared" ref="C46" si="64">SUM(C44:C45)</f>
        <v>2.0378472662435625</v>
      </c>
      <c r="D46" s="301">
        <f t="shared" ref="D46" si="65">SUM(D44:D45)</f>
        <v>3.4113655100713549</v>
      </c>
      <c r="E46" s="301">
        <f t="shared" si="59"/>
        <v>28.756000000000004</v>
      </c>
      <c r="F46" s="301"/>
      <c r="G46" s="301">
        <f>SUM(G44:G45)</f>
        <v>25.8548236798148</v>
      </c>
      <c r="H46" s="301">
        <f t="shared" ref="H46" si="66">SUM(H44:H45)</f>
        <v>2.2482862842225928</v>
      </c>
      <c r="I46" s="301">
        <f t="shared" ref="I46" si="67">SUM(I44:I45)</f>
        <v>2.6718900359625888</v>
      </c>
      <c r="J46" s="301">
        <f t="shared" si="60"/>
        <v>30.774999999999984</v>
      </c>
      <c r="K46" s="301"/>
      <c r="L46" s="301">
        <f>SUM(L44:L45)</f>
        <v>25.028352088963526</v>
      </c>
      <c r="M46" s="301">
        <f t="shared" ref="M46" si="68">SUM(M44:M45)</f>
        <v>2.7719721707151614</v>
      </c>
      <c r="N46" s="301">
        <f t="shared" ref="N46" si="69">SUM(N44:N45)</f>
        <v>2.9956757403213463</v>
      </c>
      <c r="O46" s="301">
        <f t="shared" si="61"/>
        <v>30.796000000000035</v>
      </c>
      <c r="P46" s="301"/>
      <c r="Q46" s="301">
        <f>SUM(Q44:Q45)</f>
        <v>23.428511585873551</v>
      </c>
      <c r="R46" s="301">
        <f t="shared" ref="R46" si="70">SUM(R44:R45)</f>
        <v>2.6128123043049665</v>
      </c>
      <c r="S46" s="301">
        <f t="shared" ref="S46" si="71">SUM(S44:S45)</f>
        <v>2.7816761098214284</v>
      </c>
      <c r="T46" s="301">
        <f t="shared" si="62"/>
        <v>28.822999999999947</v>
      </c>
      <c r="U46" s="301"/>
      <c r="V46" s="301">
        <f>SUM(V44:V45)</f>
        <v>20.797484816697217</v>
      </c>
      <c r="W46" s="301">
        <f t="shared" ref="W46" si="72">SUM(W44:W45)</f>
        <v>2.3745787262006548</v>
      </c>
      <c r="X46" s="301">
        <f t="shared" ref="X46" si="73">SUM(X44:X45)</f>
        <v>2.5489364571021942</v>
      </c>
      <c r="Y46" s="301">
        <f t="shared" si="63"/>
        <v>25.721000000000068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0.33769619832554026</v>
      </c>
      <c r="C53" s="300">
        <v>9.0827861227858284E-2</v>
      </c>
      <c r="D53" s="300">
        <v>1.1185697195452712E-4</v>
      </c>
      <c r="E53" s="300">
        <f>SUM(B53:D53)</f>
        <v>0.4286359165253531</v>
      </c>
      <c r="F53" s="300"/>
      <c r="G53" s="300">
        <v>0.63708767317514636</v>
      </c>
      <c r="H53" s="300">
        <v>0.1769303266320065</v>
      </c>
      <c r="I53" s="300">
        <v>1.7312165032192444E-4</v>
      </c>
      <c r="J53" s="300">
        <f>SUM(G53:I53)</f>
        <v>0.81419112145747474</v>
      </c>
      <c r="K53" s="300"/>
      <c r="L53" s="300">
        <v>0.78418371362946859</v>
      </c>
      <c r="M53" s="300">
        <v>0.21346585723919495</v>
      </c>
      <c r="N53" s="300">
        <v>0.32724873351460043</v>
      </c>
      <c r="O53" s="300">
        <f>SUM(L53:N53)</f>
        <v>1.3248983043832641</v>
      </c>
      <c r="P53" s="300"/>
      <c r="Q53" s="300">
        <v>0.77974946238989384</v>
      </c>
      <c r="R53" s="300">
        <v>0.21035870968709269</v>
      </c>
      <c r="S53" s="300">
        <v>0.31785333333375509</v>
      </c>
      <c r="T53" s="300">
        <f>SUM(Q53:S53)</f>
        <v>1.3079615054107416</v>
      </c>
      <c r="U53" s="300"/>
      <c r="V53" s="300">
        <v>0.8029219591444402</v>
      </c>
      <c r="W53" s="300">
        <v>0.2125381656557479</v>
      </c>
      <c r="X53" s="300">
        <v>0.31608240022137757</v>
      </c>
      <c r="Y53" s="300">
        <f>SUM(V53:X53)</f>
        <v>1.3315425250215656</v>
      </c>
    </row>
    <row r="54" spans="1:25" ht="12.5" x14ac:dyDescent="0.25">
      <c r="A54" s="260" t="s">
        <v>364</v>
      </c>
      <c r="B54" s="300">
        <v>1.1195764322712201</v>
      </c>
      <c r="C54" s="300">
        <v>1.6778545793107991E-2</v>
      </c>
      <c r="D54" s="300">
        <v>0.11800910541031753</v>
      </c>
      <c r="E54" s="300">
        <f t="shared" ref="E54:E55" si="74">SUM(B54:D54)</f>
        <v>1.2543640834746457</v>
      </c>
      <c r="F54" s="300"/>
      <c r="G54" s="300">
        <v>2.1171046617354881</v>
      </c>
      <c r="H54" s="300">
        <v>4.310729092975793E-2</v>
      </c>
      <c r="I54" s="300">
        <v>0.44959692587727496</v>
      </c>
      <c r="J54" s="300">
        <f t="shared" ref="J54:J55" si="75">SUM(G54:I54)</f>
        <v>2.6098088785425211</v>
      </c>
      <c r="K54" s="300"/>
      <c r="L54" s="300">
        <v>2.5519171027759655</v>
      </c>
      <c r="M54" s="300">
        <v>3.9184592840776696E-2</v>
      </c>
      <c r="N54" s="300">
        <v>0</v>
      </c>
      <c r="O54" s="300">
        <f t="shared" ref="O54:O55" si="76">SUM(L54:N54)</f>
        <v>2.5911016956167421</v>
      </c>
      <c r="P54" s="300"/>
      <c r="Q54" s="300">
        <v>2.4978443010411087</v>
      </c>
      <c r="R54" s="300">
        <v>3.9194193548149736E-2</v>
      </c>
      <c r="S54" s="300">
        <v>0</v>
      </c>
      <c r="T54" s="300">
        <f t="shared" ref="T54:T55" si="77">SUM(Q54:S54)</f>
        <v>2.5370384945892583</v>
      </c>
      <c r="U54" s="300"/>
      <c r="V54" s="300">
        <v>2.4916673219735332</v>
      </c>
      <c r="W54" s="300">
        <v>4.0790153004903323E-2</v>
      </c>
      <c r="X54" s="300">
        <v>0</v>
      </c>
      <c r="Y54" s="300">
        <f t="shared" ref="Y54:Y55" si="78">SUM(V54:X54)</f>
        <v>2.5324574749784365</v>
      </c>
    </row>
    <row r="55" spans="1:25" ht="12.5" x14ac:dyDescent="0.25">
      <c r="A55" s="264" t="s">
        <v>363</v>
      </c>
      <c r="B55" s="301">
        <f>SUM(B53:B54)</f>
        <v>1.4572726305967603</v>
      </c>
      <c r="C55" s="301">
        <f t="shared" ref="C55" si="79">SUM(C53:C54)</f>
        <v>0.10760640702096627</v>
      </c>
      <c r="D55" s="301">
        <f t="shared" ref="D55" si="80">SUM(D53:D54)</f>
        <v>0.11812096238227206</v>
      </c>
      <c r="E55" s="301">
        <f t="shared" si="74"/>
        <v>1.6829999999999987</v>
      </c>
      <c r="F55" s="301"/>
      <c r="G55" s="301">
        <f>SUM(G53:G54)</f>
        <v>2.7541923349106345</v>
      </c>
      <c r="H55" s="301">
        <f t="shared" ref="H55" si="81">SUM(H53:H54)</f>
        <v>0.22003761756176443</v>
      </c>
      <c r="I55" s="301">
        <f t="shared" ref="I55" si="82">SUM(I53:I54)</f>
        <v>0.44977004752759686</v>
      </c>
      <c r="J55" s="301">
        <f t="shared" si="75"/>
        <v>3.4239999999999959</v>
      </c>
      <c r="K55" s="301"/>
      <c r="L55" s="301">
        <f>SUM(L53:L54)</f>
        <v>3.336100816405434</v>
      </c>
      <c r="M55" s="301">
        <f t="shared" ref="M55" si="83">SUM(M53:M54)</f>
        <v>0.25265045007997167</v>
      </c>
      <c r="N55" s="301">
        <f t="shared" ref="N55" si="84">SUM(N53:N54)</f>
        <v>0.32724873351460043</v>
      </c>
      <c r="O55" s="301">
        <f t="shared" si="76"/>
        <v>3.9160000000000061</v>
      </c>
      <c r="P55" s="301"/>
      <c r="Q55" s="301">
        <f>SUM(Q53:Q54)</f>
        <v>3.2775937634310024</v>
      </c>
      <c r="R55" s="301">
        <f t="shared" ref="R55" si="85">SUM(R53:R54)</f>
        <v>0.24955290323524243</v>
      </c>
      <c r="S55" s="301">
        <f t="shared" ref="S55" si="86">SUM(S53:S54)</f>
        <v>0.31785333333375509</v>
      </c>
      <c r="T55" s="301">
        <f t="shared" si="77"/>
        <v>3.8450000000000002</v>
      </c>
      <c r="U55" s="301"/>
      <c r="V55" s="301">
        <f>SUM(V53:V54)</f>
        <v>3.2945892811179736</v>
      </c>
      <c r="W55" s="301">
        <f t="shared" ref="W55" si="87">SUM(W53:W54)</f>
        <v>0.2533283186606512</v>
      </c>
      <c r="X55" s="301">
        <f t="shared" ref="X55" si="88">SUM(X53:X54)</f>
        <v>0.31608240022137757</v>
      </c>
      <c r="Y55" s="301">
        <f t="shared" si="78"/>
        <v>3.8640000000000025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0.72596720937358383</v>
      </c>
      <c r="C62" s="300">
        <v>0.2557990815595142</v>
      </c>
      <c r="D62" s="300">
        <v>0.11503112072677422</v>
      </c>
      <c r="E62" s="300">
        <f>SUM(B62:D62)</f>
        <v>1.0967974116598722</v>
      </c>
      <c r="F62" s="300"/>
      <c r="G62" s="300">
        <v>0.88342472165371344</v>
      </c>
      <c r="H62" s="300">
        <v>0.21387687696293503</v>
      </c>
      <c r="I62" s="300">
        <v>0.15680168427298211</v>
      </c>
      <c r="J62" s="300">
        <f>SUM(G62:I62)</f>
        <v>1.2541032828896306</v>
      </c>
      <c r="K62" s="300"/>
      <c r="L62" s="300">
        <v>0.76656030500494321</v>
      </c>
      <c r="M62" s="300">
        <v>0.18389309072906401</v>
      </c>
      <c r="N62" s="300">
        <v>1.2520380645288459E-2</v>
      </c>
      <c r="O62" s="300">
        <f>SUM(L62:N62)</f>
        <v>0.96297377637929571</v>
      </c>
      <c r="P62" s="300"/>
      <c r="Q62" s="300">
        <v>0.84915933416698741</v>
      </c>
      <c r="R62" s="300">
        <v>0.19838574272315551</v>
      </c>
      <c r="S62" s="300">
        <v>1.3205002452219314E-2</v>
      </c>
      <c r="T62" s="300">
        <f>SUM(Q62:S62)</f>
        <v>1.0607500793423621</v>
      </c>
      <c r="U62" s="300"/>
      <c r="V62" s="300">
        <v>1.0097630539680642</v>
      </c>
      <c r="W62" s="300">
        <v>0.22391399736653383</v>
      </c>
      <c r="X62" s="300">
        <v>1.412900394916994E-2</v>
      </c>
      <c r="Y62" s="300">
        <f>SUM(V62:X62)</f>
        <v>1.247806055283768</v>
      </c>
    </row>
    <row r="63" spans="1:25" ht="12.5" x14ac:dyDescent="0.25">
      <c r="A63" s="260" t="s">
        <v>364</v>
      </c>
      <c r="B63" s="300">
        <v>2.946397396491518</v>
      </c>
      <c r="C63" s="300">
        <v>9.180519184861434E-2</v>
      </c>
      <c r="D63" s="300">
        <v>0</v>
      </c>
      <c r="E63" s="300">
        <f t="shared" ref="E63:E64" si="89">SUM(B63:D63)</f>
        <v>3.0382025883401322</v>
      </c>
      <c r="F63" s="300"/>
      <c r="G63" s="300">
        <v>3.8366006565883382</v>
      </c>
      <c r="H63" s="300">
        <v>8.8404510420600171E-2</v>
      </c>
      <c r="I63" s="300">
        <v>0.25389155010143488</v>
      </c>
      <c r="J63" s="300">
        <f t="shared" ref="J63:J64" si="90">SUM(G63:I63)</f>
        <v>4.1788967171103728</v>
      </c>
      <c r="K63" s="300"/>
      <c r="L63" s="300">
        <v>3.400222373770128</v>
      </c>
      <c r="M63" s="300">
        <v>0.46810573138027012</v>
      </c>
      <c r="N63" s="300">
        <v>0.21769811847030288</v>
      </c>
      <c r="O63" s="300">
        <f t="shared" ref="O63:O64" si="91">SUM(L63:N63)</f>
        <v>4.086026223620701</v>
      </c>
      <c r="P63" s="300"/>
      <c r="Q63" s="300">
        <v>3.5996836684604649</v>
      </c>
      <c r="R63" s="300">
        <v>0.50116868130397607</v>
      </c>
      <c r="S63" s="300">
        <v>0.22339757089320639</v>
      </c>
      <c r="T63" s="300">
        <f t="shared" ref="T63:T64" si="92">SUM(Q63:S63)</f>
        <v>4.3242499206576479</v>
      </c>
      <c r="U63" s="300"/>
      <c r="V63" s="300">
        <v>3.9207985958753846</v>
      </c>
      <c r="W63" s="300">
        <v>0.55440982887806955</v>
      </c>
      <c r="X63" s="300">
        <v>0.22698551996277555</v>
      </c>
      <c r="Y63" s="300">
        <f t="shared" ref="Y63:Y64" si="93">SUM(V63:X63)</f>
        <v>4.70219394471623</v>
      </c>
    </row>
    <row r="64" spans="1:25" ht="12.5" x14ac:dyDescent="0.25">
      <c r="A64" s="264" t="s">
        <v>363</v>
      </c>
      <c r="B64" s="301">
        <f>SUM(B62:B63)</f>
        <v>3.672364605865102</v>
      </c>
      <c r="C64" s="301">
        <f t="shared" ref="C64" si="94">SUM(C62:C63)</f>
        <v>0.34760427340812855</v>
      </c>
      <c r="D64" s="301">
        <f t="shared" ref="D64" si="95">SUM(D62:D63)</f>
        <v>0.11503112072677422</v>
      </c>
      <c r="E64" s="301">
        <f t="shared" si="89"/>
        <v>4.1350000000000051</v>
      </c>
      <c r="F64" s="301"/>
      <c r="G64" s="301">
        <f>SUM(G62:G63)</f>
        <v>4.7200253782420516</v>
      </c>
      <c r="H64" s="301">
        <f t="shared" ref="H64" si="96">SUM(H62:H63)</f>
        <v>0.30228138738353522</v>
      </c>
      <c r="I64" s="301">
        <f t="shared" ref="I64" si="97">SUM(I62:I63)</f>
        <v>0.41069323437441696</v>
      </c>
      <c r="J64" s="301">
        <f t="shared" si="90"/>
        <v>5.4330000000000034</v>
      </c>
      <c r="K64" s="301"/>
      <c r="L64" s="301">
        <f>SUM(L62:L63)</f>
        <v>4.1667826787750712</v>
      </c>
      <c r="M64" s="301">
        <f t="shared" ref="M64" si="98">SUM(M62:M63)</f>
        <v>0.65199882210933413</v>
      </c>
      <c r="N64" s="301">
        <f t="shared" ref="N64" si="99">SUM(N62:N63)</f>
        <v>0.23021849911559134</v>
      </c>
      <c r="O64" s="301">
        <f t="shared" si="91"/>
        <v>5.0489999999999968</v>
      </c>
      <c r="P64" s="301"/>
      <c r="Q64" s="301">
        <f>SUM(Q62:Q63)</f>
        <v>4.4488430026274521</v>
      </c>
      <c r="R64" s="301">
        <f t="shared" ref="R64" si="100">SUM(R62:R63)</f>
        <v>0.69955442402713164</v>
      </c>
      <c r="S64" s="301">
        <f t="shared" ref="S64" si="101">SUM(S62:S63)</f>
        <v>0.2366025733454257</v>
      </c>
      <c r="T64" s="301">
        <f t="shared" si="92"/>
        <v>5.3850000000000096</v>
      </c>
      <c r="U64" s="301"/>
      <c r="V64" s="301">
        <f>SUM(V62:V63)</f>
        <v>4.9305616498434492</v>
      </c>
      <c r="W64" s="301">
        <f t="shared" ref="W64" si="102">SUM(W62:W63)</f>
        <v>0.77832382624460339</v>
      </c>
      <c r="X64" s="301">
        <f t="shared" ref="X64" si="103">SUM(X62:X63)</f>
        <v>0.24111452391194549</v>
      </c>
      <c r="Y64" s="301">
        <f t="shared" si="93"/>
        <v>5.9499999999999984</v>
      </c>
    </row>
    <row r="68" spans="1:25" ht="14" x14ac:dyDescent="0.3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3.8742519275200493</v>
      </c>
      <c r="C71" s="300">
        <v>2.7261655744465942</v>
      </c>
      <c r="D71" s="300">
        <v>1.523947956864113</v>
      </c>
      <c r="E71" s="300">
        <f>SUM(B71:D71)</f>
        <v>8.1243654588307557</v>
      </c>
      <c r="F71" s="300"/>
      <c r="G71" s="300">
        <v>5.1204514654935371</v>
      </c>
      <c r="H71" s="300">
        <v>3.3140405422060351</v>
      </c>
      <c r="I71" s="300">
        <v>2.1176993526764227</v>
      </c>
      <c r="J71" s="300">
        <f>SUM(G71:I71)</f>
        <v>10.552191360375994</v>
      </c>
      <c r="K71" s="300"/>
      <c r="L71" s="300">
        <v>4.994270857338174</v>
      </c>
      <c r="M71" s="300">
        <v>3.9321002842784325</v>
      </c>
      <c r="N71" s="300">
        <v>1.6484335518835163</v>
      </c>
      <c r="O71" s="300">
        <f>SUM(L71:N71)</f>
        <v>10.574804693500122</v>
      </c>
      <c r="P71" s="300"/>
      <c r="Q71" s="300">
        <v>5.243178025226622</v>
      </c>
      <c r="R71" s="300">
        <v>4.1554541992353844</v>
      </c>
      <c r="S71" s="300">
        <v>1.7384596478407808</v>
      </c>
      <c r="T71" s="300">
        <f>SUM(Q71:S71)</f>
        <v>11.137091872302786</v>
      </c>
      <c r="U71" s="300"/>
      <c r="V71" s="300">
        <v>5.6028425251340632</v>
      </c>
      <c r="W71" s="300">
        <v>4.4902107162011182</v>
      </c>
      <c r="X71" s="300">
        <v>1.9097882504993466</v>
      </c>
      <c r="Y71" s="300">
        <f>SUM(V71:X71)</f>
        <v>12.002841491834527</v>
      </c>
    </row>
    <row r="72" spans="1:25" ht="12.5" x14ac:dyDescent="0.25">
      <c r="A72" s="260" t="s">
        <v>364</v>
      </c>
      <c r="B72" s="300">
        <v>24.359788358052576</v>
      </c>
      <c r="C72" s="300">
        <v>1.1943047417333976</v>
      </c>
      <c r="D72" s="300">
        <v>20.435541441383386</v>
      </c>
      <c r="E72" s="300">
        <f t="shared" ref="E72:E73" si="104">SUM(B72:D72)</f>
        <v>45.989634541169359</v>
      </c>
      <c r="F72" s="300"/>
      <c r="G72" s="300">
        <v>28.191753206179424</v>
      </c>
      <c r="H72" s="300">
        <v>1.0698802651855217</v>
      </c>
      <c r="I72" s="300">
        <v>20.240175168259107</v>
      </c>
      <c r="J72" s="300">
        <f t="shared" ref="J72:J73" si="105">SUM(G72:I72)</f>
        <v>49.501808639624052</v>
      </c>
      <c r="K72" s="300"/>
      <c r="L72" s="300">
        <v>26.797046174931197</v>
      </c>
      <c r="M72" s="300">
        <v>1.9817412983160716</v>
      </c>
      <c r="N72" s="300">
        <v>21.926407833252505</v>
      </c>
      <c r="O72" s="300">
        <f t="shared" ref="O72:O73" si="106">SUM(L72:N72)</f>
        <v>50.705195306499775</v>
      </c>
      <c r="P72" s="300"/>
      <c r="Q72" s="300">
        <v>27.657882737693672</v>
      </c>
      <c r="R72" s="300">
        <v>2.109340079714535</v>
      </c>
      <c r="S72" s="300">
        <v>23.149685310289168</v>
      </c>
      <c r="T72" s="300">
        <f t="shared" ref="T72:T73" si="107">SUM(Q72:S72)</f>
        <v>52.916908127697376</v>
      </c>
      <c r="U72" s="300"/>
      <c r="V72" s="300">
        <v>28.23438122460681</v>
      </c>
      <c r="W72" s="300">
        <v>2.3044645390904144</v>
      </c>
      <c r="X72" s="300">
        <v>24.9423127444682</v>
      </c>
      <c r="Y72" s="300">
        <f t="shared" ref="Y72:Y73" si="108">SUM(V72:X72)</f>
        <v>55.481158508165421</v>
      </c>
    </row>
    <row r="73" spans="1:25" ht="12.5" x14ac:dyDescent="0.25">
      <c r="A73" s="264" t="s">
        <v>363</v>
      </c>
      <c r="B73" s="301">
        <f>SUM(B71:B72)</f>
        <v>28.234040285572625</v>
      </c>
      <c r="C73" s="301">
        <f t="shared" ref="C73" si="109">SUM(C71:C72)</f>
        <v>3.9204703161799919</v>
      </c>
      <c r="D73" s="301">
        <f t="shared" ref="D73" si="110">SUM(D71:D72)</f>
        <v>21.959489398247499</v>
      </c>
      <c r="E73" s="301">
        <f t="shared" si="104"/>
        <v>54.114000000000118</v>
      </c>
      <c r="F73" s="301"/>
      <c r="G73" s="301">
        <f>SUM(G71:G72)</f>
        <v>33.312204671672959</v>
      </c>
      <c r="H73" s="301">
        <f t="shared" ref="H73" si="111">SUM(H71:H72)</f>
        <v>4.383920807391557</v>
      </c>
      <c r="I73" s="301">
        <f t="shared" ref="I73" si="112">SUM(I71:I72)</f>
        <v>22.357874520935528</v>
      </c>
      <c r="J73" s="301">
        <f t="shared" si="105"/>
        <v>60.054000000000045</v>
      </c>
      <c r="K73" s="301"/>
      <c r="L73" s="301">
        <f>SUM(L71:L72)</f>
        <v>31.791317032269369</v>
      </c>
      <c r="M73" s="301">
        <f t="shared" ref="M73" si="113">SUM(M71:M72)</f>
        <v>5.9138415825945039</v>
      </c>
      <c r="N73" s="301">
        <f t="shared" ref="N73" si="114">SUM(N71:N72)</f>
        <v>23.574841385136022</v>
      </c>
      <c r="O73" s="301">
        <f t="shared" si="106"/>
        <v>61.279999999999902</v>
      </c>
      <c r="P73" s="301"/>
      <c r="Q73" s="301">
        <f>SUM(Q71:Q72)</f>
        <v>32.901060762920295</v>
      </c>
      <c r="R73" s="301">
        <f t="shared" ref="R73" si="115">SUM(R71:R72)</f>
        <v>6.2647942789499194</v>
      </c>
      <c r="S73" s="301">
        <f t="shared" ref="S73" si="116">SUM(S71:S72)</f>
        <v>24.888144958129949</v>
      </c>
      <c r="T73" s="301">
        <f t="shared" si="107"/>
        <v>64.054000000000173</v>
      </c>
      <c r="U73" s="301"/>
      <c r="V73" s="301">
        <f>SUM(V71:V72)</f>
        <v>33.837223749740872</v>
      </c>
      <c r="W73" s="301">
        <f t="shared" ref="W73" si="117">SUM(W71:W72)</f>
        <v>6.7946752552915326</v>
      </c>
      <c r="X73" s="301">
        <f t="shared" ref="X73" si="118">SUM(X71:X72)</f>
        <v>26.852100994967547</v>
      </c>
      <c r="Y73" s="301">
        <f t="shared" si="108"/>
        <v>67.483999999999952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25.559806164669403</v>
      </c>
      <c r="C80" s="300">
        <v>31.912453369395973</v>
      </c>
      <c r="D80" s="300">
        <v>3.2065893852688121</v>
      </c>
      <c r="E80" s="300">
        <f>SUM(B80:D80)</f>
        <v>60.678848919334186</v>
      </c>
      <c r="F80" s="300"/>
      <c r="G80" s="300">
        <v>26.580659353170844</v>
      </c>
      <c r="H80" s="300">
        <v>31.473095602008577</v>
      </c>
      <c r="I80" s="300">
        <v>2.4411039579702432</v>
      </c>
      <c r="J80" s="300">
        <f>SUM(G80:I80)</f>
        <v>60.494858913149663</v>
      </c>
      <c r="K80" s="300"/>
      <c r="L80" s="300">
        <v>28.80561094790713</v>
      </c>
      <c r="M80" s="300">
        <v>32.532467962055541</v>
      </c>
      <c r="N80" s="300">
        <v>3.0034664215919289</v>
      </c>
      <c r="O80" s="300">
        <f>SUM(L80:N80)</f>
        <v>64.341545331554599</v>
      </c>
      <c r="P80" s="300"/>
      <c r="Q80" s="300">
        <v>30.016258128832007</v>
      </c>
      <c r="R80" s="300">
        <v>31.270430413363396</v>
      </c>
      <c r="S80" s="300">
        <v>3.0916764895054163</v>
      </c>
      <c r="T80" s="300">
        <f>SUM(Q80:S80)</f>
        <v>64.378365031700824</v>
      </c>
      <c r="U80" s="300"/>
      <c r="V80" s="300">
        <v>32.38964032014546</v>
      </c>
      <c r="W80" s="300">
        <v>29.126357977926116</v>
      </c>
      <c r="X80" s="300">
        <v>3.2973072507946783</v>
      </c>
      <c r="Y80" s="300">
        <f>SUM(V80:X80)</f>
        <v>64.813305548866254</v>
      </c>
    </row>
    <row r="81" spans="1:25" ht="12.5" x14ac:dyDescent="0.25">
      <c r="A81" s="260" t="s">
        <v>364</v>
      </c>
      <c r="B81" s="300">
        <v>44.843509404698061</v>
      </c>
      <c r="C81" s="300">
        <v>14.845366848435717</v>
      </c>
      <c r="D81" s="300">
        <v>4.5822748275318919</v>
      </c>
      <c r="E81" s="300">
        <f t="shared" ref="E81:E82" si="119">SUM(B81:D81)</f>
        <v>64.271151080665675</v>
      </c>
      <c r="F81" s="300"/>
      <c r="G81" s="300">
        <v>49.248895290222386</v>
      </c>
      <c r="H81" s="300">
        <v>13.880539067083584</v>
      </c>
      <c r="I81" s="300">
        <v>4.0147067295443915</v>
      </c>
      <c r="J81" s="300">
        <f t="shared" ref="J81:J82" si="120">SUM(G81:I81)</f>
        <v>67.144141086850354</v>
      </c>
      <c r="K81" s="300"/>
      <c r="L81" s="300">
        <v>46.031425233902176</v>
      </c>
      <c r="M81" s="300">
        <v>16.621341966128831</v>
      </c>
      <c r="N81" s="300">
        <v>3.7656874684142849</v>
      </c>
      <c r="O81" s="300">
        <f t="shared" ref="O81:O82" si="121">SUM(L81:N81)</f>
        <v>66.418454668445293</v>
      </c>
      <c r="P81" s="300"/>
      <c r="Q81" s="300">
        <v>46.764784705518437</v>
      </c>
      <c r="R81" s="300">
        <v>16.601007416375317</v>
      </c>
      <c r="S81" s="300">
        <v>3.8128428464054878</v>
      </c>
      <c r="T81" s="300">
        <f t="shared" ref="T81:T82" si="122">SUM(Q81:S81)</f>
        <v>67.178634968299235</v>
      </c>
      <c r="U81" s="300"/>
      <c r="V81" s="300">
        <v>47.727620018486249</v>
      </c>
      <c r="W81" s="300">
        <v>16.75079061974569</v>
      </c>
      <c r="X81" s="300">
        <v>3.896283812901721</v>
      </c>
      <c r="Y81" s="300">
        <f t="shared" ref="Y81:Y82" si="123">SUM(V81:X81)</f>
        <v>68.374694451133649</v>
      </c>
    </row>
    <row r="82" spans="1:25" ht="12.5" x14ac:dyDescent="0.25">
      <c r="A82" s="264" t="s">
        <v>363</v>
      </c>
      <c r="B82" s="301">
        <f>SUM(B80:B81)</f>
        <v>70.403315569367464</v>
      </c>
      <c r="C82" s="301">
        <f t="shared" ref="C82" si="124">SUM(C80:C81)</f>
        <v>46.757820217831693</v>
      </c>
      <c r="D82" s="301">
        <f t="shared" ref="D82" si="125">SUM(D80:D81)</f>
        <v>7.7888642128007035</v>
      </c>
      <c r="E82" s="301">
        <f t="shared" si="119"/>
        <v>124.94999999999986</v>
      </c>
      <c r="F82" s="301"/>
      <c r="G82" s="301">
        <f>SUM(G80:G81)</f>
        <v>75.829554643393237</v>
      </c>
      <c r="H82" s="301">
        <f t="shared" ref="H82" si="126">SUM(H80:H81)</f>
        <v>45.353634669092159</v>
      </c>
      <c r="I82" s="301">
        <f t="shared" ref="I82" si="127">SUM(I80:I81)</f>
        <v>6.455810687514635</v>
      </c>
      <c r="J82" s="301">
        <f t="shared" si="120"/>
        <v>127.63900000000004</v>
      </c>
      <c r="K82" s="301"/>
      <c r="L82" s="301">
        <f>SUM(L80:L81)</f>
        <v>74.83703618180931</v>
      </c>
      <c r="M82" s="301">
        <f t="shared" ref="M82" si="128">SUM(M80:M81)</f>
        <v>49.153809928184373</v>
      </c>
      <c r="N82" s="301">
        <f t="shared" ref="N82" si="129">SUM(N80:N81)</f>
        <v>6.7691538900062138</v>
      </c>
      <c r="O82" s="301">
        <f t="shared" si="121"/>
        <v>130.75999999999991</v>
      </c>
      <c r="P82" s="301"/>
      <c r="Q82" s="301">
        <f>SUM(Q80:Q81)</f>
        <v>76.781042834350444</v>
      </c>
      <c r="R82" s="301">
        <f t="shared" ref="R82" si="130">SUM(R80:R81)</f>
        <v>47.87143782973871</v>
      </c>
      <c r="S82" s="301">
        <f t="shared" ref="S82" si="131">SUM(S80:S81)</f>
        <v>6.9045193359109041</v>
      </c>
      <c r="T82" s="301">
        <f t="shared" si="122"/>
        <v>131.55700000000004</v>
      </c>
      <c r="U82" s="301"/>
      <c r="V82" s="301">
        <f>SUM(V80:V81)</f>
        <v>80.117260338631709</v>
      </c>
      <c r="W82" s="301">
        <f t="shared" ref="W82" si="132">SUM(W80:W81)</f>
        <v>45.877148597671805</v>
      </c>
      <c r="X82" s="301">
        <f t="shared" ref="X82" si="133">SUM(X80:X81)</f>
        <v>7.1935910636963989</v>
      </c>
      <c r="Y82" s="301">
        <f t="shared" si="123"/>
        <v>133.1879999999999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5.8777746161569837</v>
      </c>
      <c r="C89" s="300">
        <v>3.2443255481684528</v>
      </c>
      <c r="D89" s="300">
        <v>0.5696282328756741</v>
      </c>
      <c r="E89" s="300">
        <f>SUM(B89:D89)</f>
        <v>9.6917283972011106</v>
      </c>
      <c r="F89" s="300"/>
      <c r="G89" s="300">
        <v>7.2377552935595988</v>
      </c>
      <c r="H89" s="300">
        <v>4.3174106374089511</v>
      </c>
      <c r="I89" s="300">
        <v>0.96585701121555223</v>
      </c>
      <c r="J89" s="300">
        <f>SUM(G89:I89)</f>
        <v>12.521022942184102</v>
      </c>
      <c r="K89" s="300"/>
      <c r="L89" s="300">
        <v>7.1194888584596239</v>
      </c>
      <c r="M89" s="300">
        <v>4.2769453265816253</v>
      </c>
      <c r="N89" s="300">
        <v>0.39390085291710403</v>
      </c>
      <c r="O89" s="300">
        <f>SUM(L89:N89)</f>
        <v>11.790335037958354</v>
      </c>
      <c r="P89" s="300"/>
      <c r="Q89" s="300">
        <v>6.9374003942626707</v>
      </c>
      <c r="R89" s="300">
        <v>4.2839755145067402</v>
      </c>
      <c r="S89" s="300">
        <v>0.37126698033277128</v>
      </c>
      <c r="T89" s="300">
        <f>SUM(Q89:S89)</f>
        <v>11.592642889102182</v>
      </c>
      <c r="U89" s="300"/>
      <c r="V89" s="300">
        <v>7.0513207050156916</v>
      </c>
      <c r="W89" s="300">
        <v>4.5427048405765955</v>
      </c>
      <c r="X89" s="300">
        <v>0.35866106057275771</v>
      </c>
      <c r="Y89" s="300">
        <f>SUM(V89:X89)</f>
        <v>11.952686606165045</v>
      </c>
    </row>
    <row r="90" spans="1:25" ht="12.5" x14ac:dyDescent="0.25">
      <c r="A90" s="260" t="s">
        <v>364</v>
      </c>
      <c r="B90" s="300">
        <v>24.482947410432036</v>
      </c>
      <c r="C90" s="300">
        <v>2.4930038167848672</v>
      </c>
      <c r="D90" s="300">
        <v>6.6663203755819742</v>
      </c>
      <c r="E90" s="300">
        <f t="shared" ref="E90:E91" si="134">SUM(B90:D90)</f>
        <v>33.642271602798878</v>
      </c>
      <c r="F90" s="300"/>
      <c r="G90" s="300">
        <v>25.366197543092451</v>
      </c>
      <c r="H90" s="300">
        <v>3.8072389194242668</v>
      </c>
      <c r="I90" s="300">
        <v>8.8755405952990394</v>
      </c>
      <c r="J90" s="300">
        <f t="shared" ref="J90:J91" si="135">SUM(G90:I90)</f>
        <v>38.048977057815762</v>
      </c>
      <c r="K90" s="300"/>
      <c r="L90" s="300">
        <v>26.171590603974114</v>
      </c>
      <c r="M90" s="300">
        <v>4.2192592999344107</v>
      </c>
      <c r="N90" s="300">
        <v>4.4558150581330835</v>
      </c>
      <c r="O90" s="300">
        <f t="shared" ref="O90:O91" si="136">SUM(L90:N90)</f>
        <v>34.846664962041608</v>
      </c>
      <c r="P90" s="300"/>
      <c r="Q90" s="300">
        <v>25.424943108965444</v>
      </c>
      <c r="R90" s="300">
        <v>4.1444183610202368</v>
      </c>
      <c r="S90" s="300">
        <v>4.3509956409120223</v>
      </c>
      <c r="T90" s="300">
        <f t="shared" ref="T90:T91" si="137">SUM(Q90:S90)</f>
        <v>33.920357110897704</v>
      </c>
      <c r="U90" s="300"/>
      <c r="V90" s="300">
        <v>24.58346992342053</v>
      </c>
      <c r="W90" s="300">
        <v>4.227694621473189</v>
      </c>
      <c r="X90" s="300">
        <v>4.4111488489411919</v>
      </c>
      <c r="Y90" s="300">
        <f t="shared" ref="Y90:Y91" si="138">SUM(V90:X90)</f>
        <v>33.222313393834909</v>
      </c>
    </row>
    <row r="91" spans="1:25" ht="12.5" x14ac:dyDescent="0.25">
      <c r="A91" s="264" t="s">
        <v>363</v>
      </c>
      <c r="B91" s="301">
        <f>SUM(B89:B90)</f>
        <v>30.36072202658902</v>
      </c>
      <c r="C91" s="301">
        <f t="shared" ref="C91" si="139">SUM(C89:C90)</f>
        <v>5.7373293649533199</v>
      </c>
      <c r="D91" s="301">
        <f t="shared" ref="D91" si="140">SUM(D89:D90)</f>
        <v>7.2359486084576483</v>
      </c>
      <c r="E91" s="301">
        <f t="shared" si="134"/>
        <v>43.333999999999989</v>
      </c>
      <c r="F91" s="301"/>
      <c r="G91" s="301">
        <f>SUM(G89:G90)</f>
        <v>32.603952836652049</v>
      </c>
      <c r="H91" s="301">
        <f t="shared" ref="H91" si="141">SUM(H89:H90)</f>
        <v>8.1246495568332175</v>
      </c>
      <c r="I91" s="301">
        <f t="shared" ref="I91" si="142">SUM(I89:I90)</f>
        <v>9.8413976065145921</v>
      </c>
      <c r="J91" s="301">
        <f t="shared" si="135"/>
        <v>50.569999999999858</v>
      </c>
      <c r="K91" s="301"/>
      <c r="L91" s="301">
        <f>SUM(L89:L90)</f>
        <v>33.291079462433736</v>
      </c>
      <c r="M91" s="301">
        <f t="shared" ref="M91" si="143">SUM(M89:M90)</f>
        <v>8.496204626516036</v>
      </c>
      <c r="N91" s="301">
        <f t="shared" ref="N91" si="144">SUM(N89:N90)</f>
        <v>4.849715911050188</v>
      </c>
      <c r="O91" s="301">
        <f t="shared" si="136"/>
        <v>46.636999999999965</v>
      </c>
      <c r="P91" s="301"/>
      <c r="Q91" s="301">
        <f>SUM(Q89:Q90)</f>
        <v>32.362343503228118</v>
      </c>
      <c r="R91" s="301">
        <f t="shared" ref="R91" si="145">SUM(R89:R90)</f>
        <v>8.4283938755269769</v>
      </c>
      <c r="S91" s="301">
        <f t="shared" ref="S91" si="146">SUM(S89:S90)</f>
        <v>4.7222626212447931</v>
      </c>
      <c r="T91" s="301">
        <f t="shared" si="137"/>
        <v>45.512999999999892</v>
      </c>
      <c r="U91" s="301"/>
      <c r="V91" s="301">
        <f>SUM(V89:V90)</f>
        <v>31.634790628436221</v>
      </c>
      <c r="W91" s="301">
        <f t="shared" ref="W91" si="147">SUM(W89:W90)</f>
        <v>8.7703994620497845</v>
      </c>
      <c r="X91" s="301">
        <f t="shared" ref="X91" si="148">SUM(X89:X90)</f>
        <v>4.7698099095139499</v>
      </c>
      <c r="Y91" s="301">
        <f t="shared" si="138"/>
        <v>45.174999999999955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12.320007212475451</v>
      </c>
      <c r="C98" s="300">
        <v>20.025095953078935</v>
      </c>
      <c r="D98" s="300">
        <v>1.3920888536077627</v>
      </c>
      <c r="E98" s="300">
        <f>SUM(B98:D98)</f>
        <v>33.737192019162144</v>
      </c>
      <c r="F98" s="300"/>
      <c r="G98" s="300">
        <v>13.37759913807963</v>
      </c>
      <c r="H98" s="300">
        <v>22.271829271410077</v>
      </c>
      <c r="I98" s="300">
        <v>1.9083990086355642</v>
      </c>
      <c r="J98" s="300">
        <f>SUM(G98:I98)</f>
        <v>37.557827418125271</v>
      </c>
      <c r="K98" s="300"/>
      <c r="L98" s="300">
        <v>12.78142171023504</v>
      </c>
      <c r="M98" s="300">
        <v>21.843750710401508</v>
      </c>
      <c r="N98" s="300">
        <v>1.24303513733854</v>
      </c>
      <c r="O98" s="300">
        <f>SUM(L98:N98)</f>
        <v>35.868207557975083</v>
      </c>
      <c r="P98" s="300"/>
      <c r="Q98" s="300">
        <v>13.511077289507142</v>
      </c>
      <c r="R98" s="300">
        <v>22.930542916669413</v>
      </c>
      <c r="S98" s="300">
        <v>1.3305036905728589</v>
      </c>
      <c r="T98" s="300">
        <f>SUM(Q98:S98)</f>
        <v>37.772123896749413</v>
      </c>
      <c r="U98" s="300"/>
      <c r="V98" s="300">
        <v>15.521868124346643</v>
      </c>
      <c r="W98" s="300">
        <v>26.203390122838645</v>
      </c>
      <c r="X98" s="300">
        <v>1.5318266928489925</v>
      </c>
      <c r="Y98" s="300">
        <f>SUM(V98:X98)</f>
        <v>43.257084940034282</v>
      </c>
    </row>
    <row r="99" spans="1:25" ht="12.5" x14ac:dyDescent="0.25">
      <c r="A99" s="260" t="s">
        <v>364</v>
      </c>
      <c r="B99" s="300">
        <v>16.312928537679305</v>
      </c>
      <c r="C99" s="300">
        <v>12.764290889410724</v>
      </c>
      <c r="D99" s="300">
        <v>1.5305885537478063</v>
      </c>
      <c r="E99" s="300">
        <f t="shared" ref="E99:E100" si="149">SUM(B99:D99)</f>
        <v>30.607807980837833</v>
      </c>
      <c r="F99" s="300"/>
      <c r="G99" s="300">
        <v>17.725355425265779</v>
      </c>
      <c r="H99" s="300">
        <v>15.258624855460779</v>
      </c>
      <c r="I99" s="300">
        <v>2.3001923011482663</v>
      </c>
      <c r="J99" s="300">
        <f t="shared" ref="J99:J100" si="150">SUM(G99:I99)</f>
        <v>35.28417258187482</v>
      </c>
      <c r="K99" s="300"/>
      <c r="L99" s="300">
        <v>15.01341969135928</v>
      </c>
      <c r="M99" s="300">
        <v>15.660699105861459</v>
      </c>
      <c r="N99" s="300">
        <v>0.82667364480403194</v>
      </c>
      <c r="O99" s="300">
        <f t="shared" ref="O99:O100" si="151">SUM(L99:N99)</f>
        <v>31.500792442024771</v>
      </c>
      <c r="P99" s="300"/>
      <c r="Q99" s="300">
        <v>15.903898503036276</v>
      </c>
      <c r="R99" s="300">
        <v>16.386258226579351</v>
      </c>
      <c r="S99" s="300">
        <v>0.88171937363497088</v>
      </c>
      <c r="T99" s="300">
        <f t="shared" ref="T99:T100" si="152">SUM(Q99:S99)</f>
        <v>33.171876103250597</v>
      </c>
      <c r="U99" s="300"/>
      <c r="V99" s="300">
        <v>18.4539767046832</v>
      </c>
      <c r="W99" s="300">
        <v>18.755398639639697</v>
      </c>
      <c r="X99" s="300">
        <v>1.0165397156428002</v>
      </c>
      <c r="Y99" s="300">
        <f t="shared" ref="Y99:Y100" si="153">SUM(V99:X99)</f>
        <v>38.225915059965693</v>
      </c>
    </row>
    <row r="100" spans="1:25" ht="12.5" x14ac:dyDescent="0.25">
      <c r="A100" s="264" t="s">
        <v>363</v>
      </c>
      <c r="B100" s="301">
        <f>SUM(B98:B99)</f>
        <v>28.632935750154758</v>
      </c>
      <c r="C100" s="301">
        <f t="shared" ref="C100" si="154">SUM(C98:C99)</f>
        <v>32.789386842489662</v>
      </c>
      <c r="D100" s="301">
        <f t="shared" ref="D100" si="155">SUM(D98:D99)</f>
        <v>2.922677407355569</v>
      </c>
      <c r="E100" s="301">
        <f t="shared" si="149"/>
        <v>64.344999999999985</v>
      </c>
      <c r="F100" s="301"/>
      <c r="G100" s="301">
        <f>SUM(G98:G99)</f>
        <v>31.102954563345406</v>
      </c>
      <c r="H100" s="301">
        <f t="shared" ref="H100" si="156">SUM(H98:H99)</f>
        <v>37.530454126870858</v>
      </c>
      <c r="I100" s="301">
        <f t="shared" ref="I100" si="157">SUM(I98:I99)</f>
        <v>4.2085913097838308</v>
      </c>
      <c r="J100" s="301">
        <f t="shared" si="150"/>
        <v>72.842000000000098</v>
      </c>
      <c r="K100" s="301"/>
      <c r="L100" s="301">
        <f>SUM(L98:L99)</f>
        <v>27.794841401594319</v>
      </c>
      <c r="M100" s="301">
        <f t="shared" ref="M100" si="158">SUM(M98:M99)</f>
        <v>37.504449816262969</v>
      </c>
      <c r="N100" s="301">
        <f t="shared" ref="N100" si="159">SUM(N98:N99)</f>
        <v>2.0697087821425719</v>
      </c>
      <c r="O100" s="301">
        <f t="shared" si="151"/>
        <v>67.368999999999858</v>
      </c>
      <c r="P100" s="301"/>
      <c r="Q100" s="301">
        <f>SUM(Q98:Q99)</f>
        <v>29.414975792543416</v>
      </c>
      <c r="R100" s="301">
        <f t="shared" ref="R100" si="160">SUM(R98:R99)</f>
        <v>39.316801143248767</v>
      </c>
      <c r="S100" s="301">
        <f t="shared" ref="S100" si="161">SUM(S98:S99)</f>
        <v>2.21222306420783</v>
      </c>
      <c r="T100" s="301">
        <f t="shared" si="152"/>
        <v>70.944000000000017</v>
      </c>
      <c r="U100" s="301"/>
      <c r="V100" s="301">
        <f>SUM(V98:V99)</f>
        <v>33.975844829029839</v>
      </c>
      <c r="W100" s="301">
        <f t="shared" ref="W100" si="162">SUM(W98:W99)</f>
        <v>44.958788762478342</v>
      </c>
      <c r="X100" s="301">
        <f t="shared" ref="X100" si="163">SUM(X98:X99)</f>
        <v>2.548366408491793</v>
      </c>
      <c r="Y100" s="301">
        <f t="shared" si="153"/>
        <v>81.482999999999961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2.3824462322846029</v>
      </c>
      <c r="C107" s="300">
        <v>0.84989170978268191</v>
      </c>
      <c r="D107" s="300">
        <v>0.80516972587356306</v>
      </c>
      <c r="E107" s="300">
        <f>SUM(B107:D107)</f>
        <v>4.0375076679408481</v>
      </c>
      <c r="F107" s="300"/>
      <c r="G107" s="300">
        <v>1.5404638486463447</v>
      </c>
      <c r="H107" s="300">
        <v>0.79203094107531224</v>
      </c>
      <c r="I107" s="300">
        <v>0.40674197081836294</v>
      </c>
      <c r="J107" s="300">
        <f>SUM(G107:I107)</f>
        <v>2.7392367605400199</v>
      </c>
      <c r="K107" s="300"/>
      <c r="L107" s="300">
        <v>1.6974617245680255</v>
      </c>
      <c r="M107" s="300">
        <v>0.83230155813117102</v>
      </c>
      <c r="N107" s="300">
        <v>1.2421602631920092</v>
      </c>
      <c r="O107" s="300">
        <f>SUM(L107:N107)</f>
        <v>3.7719235458912057</v>
      </c>
      <c r="P107" s="300"/>
      <c r="Q107" s="300">
        <v>1.6262654328870565</v>
      </c>
      <c r="R107" s="300">
        <v>0.80939117479465794</v>
      </c>
      <c r="S107" s="300">
        <v>1.1784986100523138</v>
      </c>
      <c r="T107" s="300">
        <f>SUM(Q107:S107)</f>
        <v>3.6141552177340284</v>
      </c>
      <c r="U107" s="300"/>
      <c r="V107" s="300">
        <v>1.6010163254862246</v>
      </c>
      <c r="W107" s="300">
        <v>0.79192292733061431</v>
      </c>
      <c r="X107" s="300">
        <v>1.1009914022518779</v>
      </c>
      <c r="Y107" s="300">
        <f>SUM(V107:X107)</f>
        <v>3.4939306550687164</v>
      </c>
    </row>
    <row r="108" spans="1:25" ht="12.5" x14ac:dyDescent="0.25">
      <c r="A108" s="260" t="s">
        <v>364</v>
      </c>
      <c r="B108" s="300">
        <v>3.0571043319537305</v>
      </c>
      <c r="C108" s="300">
        <v>0.7949028112765677</v>
      </c>
      <c r="D108" s="300">
        <v>1.5624851888288496</v>
      </c>
      <c r="E108" s="300">
        <f t="shared" ref="E108:E109" si="164">SUM(B108:D108)</f>
        <v>5.4144923320591474</v>
      </c>
      <c r="F108" s="300"/>
      <c r="G108" s="300">
        <v>2.0895914604745731</v>
      </c>
      <c r="H108" s="300">
        <v>0.73805242345577859</v>
      </c>
      <c r="I108" s="300">
        <v>0.90811935552963252</v>
      </c>
      <c r="J108" s="300">
        <f t="shared" ref="J108:J109" si="165">SUM(G108:I108)</f>
        <v>3.7357632394599842</v>
      </c>
      <c r="K108" s="300"/>
      <c r="L108" s="300">
        <v>2.063275912129114</v>
      </c>
      <c r="M108" s="300">
        <v>0.65088009291273252</v>
      </c>
      <c r="N108" s="300">
        <v>0.73792044906694987</v>
      </c>
      <c r="O108" s="300">
        <f t="shared" ref="O108:O109" si="166">SUM(L108:N108)</f>
        <v>3.4520764541087963</v>
      </c>
      <c r="P108" s="300"/>
      <c r="Q108" s="300">
        <v>1.9682249380003101</v>
      </c>
      <c r="R108" s="300">
        <v>0.65416070221226796</v>
      </c>
      <c r="S108" s="300">
        <v>0.71245914205339289</v>
      </c>
      <c r="T108" s="300">
        <f t="shared" ref="T108:T109" si="167">SUM(Q108:S108)</f>
        <v>3.334844782265971</v>
      </c>
      <c r="U108" s="300"/>
      <c r="V108" s="300">
        <v>1.9010659672181507</v>
      </c>
      <c r="W108" s="300">
        <v>0.68092190379197826</v>
      </c>
      <c r="X108" s="300">
        <v>0.70208147392116094</v>
      </c>
      <c r="Y108" s="300">
        <f t="shared" ref="Y108:Y109" si="168">SUM(V108:X108)</f>
        <v>3.2840693449312894</v>
      </c>
    </row>
    <row r="109" spans="1:25" ht="12.5" x14ac:dyDescent="0.25">
      <c r="A109" s="264" t="s">
        <v>363</v>
      </c>
      <c r="B109" s="301">
        <f>SUM(B107:B108)</f>
        <v>5.4395505642383331</v>
      </c>
      <c r="C109" s="301">
        <f t="shared" ref="C109" si="169">SUM(C107:C108)</f>
        <v>1.6447945210592496</v>
      </c>
      <c r="D109" s="301">
        <f t="shared" ref="D109" si="170">SUM(D107:D108)</f>
        <v>2.3676549147024124</v>
      </c>
      <c r="E109" s="301">
        <f t="shared" si="164"/>
        <v>9.4519999999999946</v>
      </c>
      <c r="F109" s="301"/>
      <c r="G109" s="301">
        <f>SUM(G107:G108)</f>
        <v>3.6300553091209178</v>
      </c>
      <c r="H109" s="301">
        <f t="shared" ref="H109" si="171">SUM(H107:H108)</f>
        <v>1.530083364531091</v>
      </c>
      <c r="I109" s="301">
        <f t="shared" ref="I109" si="172">SUM(I107:I108)</f>
        <v>1.3148613263479954</v>
      </c>
      <c r="J109" s="301">
        <f t="shared" si="165"/>
        <v>6.4750000000000041</v>
      </c>
      <c r="K109" s="301"/>
      <c r="L109" s="301">
        <f>SUM(L107:L108)</f>
        <v>3.7607376366971392</v>
      </c>
      <c r="M109" s="301">
        <f t="shared" ref="M109" si="173">SUM(M107:M108)</f>
        <v>1.4831816510439035</v>
      </c>
      <c r="N109" s="301">
        <f t="shared" ref="N109" si="174">SUM(N107:N108)</f>
        <v>1.980080712258959</v>
      </c>
      <c r="O109" s="301">
        <f t="shared" si="166"/>
        <v>7.224000000000002</v>
      </c>
      <c r="P109" s="301"/>
      <c r="Q109" s="301">
        <f>SUM(Q107:Q108)</f>
        <v>3.5944903708873666</v>
      </c>
      <c r="R109" s="301">
        <f t="shared" ref="R109" si="175">SUM(R107:R108)</f>
        <v>1.463551877006926</v>
      </c>
      <c r="S109" s="301">
        <f t="shared" ref="S109" si="176">SUM(S107:S108)</f>
        <v>1.8909577521057068</v>
      </c>
      <c r="T109" s="301">
        <f t="shared" si="167"/>
        <v>6.948999999999999</v>
      </c>
      <c r="U109" s="301"/>
      <c r="V109" s="301">
        <f>SUM(V107:V108)</f>
        <v>3.5020822927043751</v>
      </c>
      <c r="W109" s="301">
        <f t="shared" ref="W109" si="177">SUM(W107:W108)</f>
        <v>1.4728448311225926</v>
      </c>
      <c r="X109" s="301">
        <f t="shared" ref="X109" si="178">SUM(X107:X108)</f>
        <v>1.8030728761730388</v>
      </c>
      <c r="Y109" s="301">
        <f t="shared" si="168"/>
        <v>6.7780000000000058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5.0108899037086374</v>
      </c>
      <c r="C116" s="300">
        <v>1.352877210544128</v>
      </c>
      <c r="D116" s="300">
        <v>0.6007624512054015</v>
      </c>
      <c r="E116" s="300">
        <f>SUM(B116:D116)</f>
        <v>6.9645295654581671</v>
      </c>
      <c r="F116" s="300"/>
      <c r="G116" s="300">
        <v>4.3874081675237591</v>
      </c>
      <c r="H116" s="300">
        <v>1.6239813458627539</v>
      </c>
      <c r="I116" s="300">
        <v>0.13230601575741019</v>
      </c>
      <c r="J116" s="300">
        <f>SUM(G116:I116)</f>
        <v>6.1436955291439235</v>
      </c>
      <c r="K116" s="300"/>
      <c r="L116" s="300">
        <v>5.0378735060897553</v>
      </c>
      <c r="M116" s="300">
        <v>1.343123197882754</v>
      </c>
      <c r="N116" s="300">
        <v>0.71982895960631854</v>
      </c>
      <c r="O116" s="300">
        <f>SUM(L116:N116)</f>
        <v>7.1008256635788278</v>
      </c>
      <c r="P116" s="300"/>
      <c r="Q116" s="300">
        <v>5.5117337848872117</v>
      </c>
      <c r="R116" s="300">
        <v>1.4161582725238668</v>
      </c>
      <c r="S116" s="300">
        <v>0.78166703725830122</v>
      </c>
      <c r="T116" s="300">
        <f>SUM(Q116:S116)</f>
        <v>7.7095590946693795</v>
      </c>
      <c r="U116" s="300"/>
      <c r="V116" s="300">
        <v>6.1846442682526401</v>
      </c>
      <c r="W116" s="300">
        <v>1.4716296257076731</v>
      </c>
      <c r="X116" s="300">
        <v>0.84384750546902931</v>
      </c>
      <c r="Y116" s="300">
        <f>SUM(V116:X116)</f>
        <v>8.500121399429343</v>
      </c>
    </row>
    <row r="117" spans="1:25" ht="12.5" x14ac:dyDescent="0.25">
      <c r="A117" s="260" t="s">
        <v>364</v>
      </c>
      <c r="B117" s="300">
        <v>16.503929209387245</v>
      </c>
      <c r="C117" s="300">
        <v>0.84781632845530686</v>
      </c>
      <c r="D117" s="300">
        <v>2.6607248966992674</v>
      </c>
      <c r="E117" s="300">
        <f t="shared" ref="E117:E118" si="179">SUM(B117:D117)</f>
        <v>20.012470434541818</v>
      </c>
      <c r="F117" s="300"/>
      <c r="G117" s="300">
        <v>15.524905816023455</v>
      </c>
      <c r="H117" s="300">
        <v>1.1851681176873055</v>
      </c>
      <c r="I117" s="300">
        <v>1.3852305371453157</v>
      </c>
      <c r="J117" s="300">
        <f t="shared" ref="J117:J118" si="180">SUM(G117:I117)</f>
        <v>18.095304470856075</v>
      </c>
      <c r="K117" s="300"/>
      <c r="L117" s="300">
        <v>14.526565517659265</v>
      </c>
      <c r="M117" s="300">
        <v>1.098224418174315</v>
      </c>
      <c r="N117" s="300">
        <v>1.8953844005875944</v>
      </c>
      <c r="O117" s="300">
        <f t="shared" ref="O117:O118" si="181">SUM(L117:N117)</f>
        <v>17.520174336421174</v>
      </c>
      <c r="P117" s="300"/>
      <c r="Q117" s="300">
        <v>15.417176286095708</v>
      </c>
      <c r="R117" s="300">
        <v>1.1832321247994122</v>
      </c>
      <c r="S117" s="300">
        <v>2.0730324944355072</v>
      </c>
      <c r="T117" s="300">
        <f t="shared" ref="T117:T118" si="182">SUM(Q117:S117)</f>
        <v>18.673440905330629</v>
      </c>
      <c r="U117" s="300"/>
      <c r="V117" s="300">
        <v>16.40702305502526</v>
      </c>
      <c r="W117" s="300">
        <v>1.2829513870428784</v>
      </c>
      <c r="X117" s="300">
        <v>2.2799041585025877</v>
      </c>
      <c r="Y117" s="300">
        <f t="shared" ref="Y117:Y118" si="183">SUM(V117:X117)</f>
        <v>19.969878600570727</v>
      </c>
    </row>
    <row r="118" spans="1:25" ht="12.5" x14ac:dyDescent="0.25">
      <c r="A118" s="264" t="s">
        <v>363</v>
      </c>
      <c r="B118" s="301">
        <f>SUM(B116:B117)</f>
        <v>21.514819113095882</v>
      </c>
      <c r="C118" s="301">
        <f t="shared" ref="C118" si="184">SUM(C116:C117)</f>
        <v>2.2006935389994347</v>
      </c>
      <c r="D118" s="301">
        <f t="shared" ref="D118" si="185">SUM(D116:D117)</f>
        <v>3.2614873479046689</v>
      </c>
      <c r="E118" s="301">
        <f t="shared" si="179"/>
        <v>26.976999999999986</v>
      </c>
      <c r="F118" s="301"/>
      <c r="G118" s="301">
        <f>SUM(G116:G117)</f>
        <v>19.912313983547214</v>
      </c>
      <c r="H118" s="301">
        <f t="shared" ref="H118" si="186">SUM(H116:H117)</f>
        <v>2.8091494635500593</v>
      </c>
      <c r="I118" s="301">
        <f t="shared" ref="I118" si="187">SUM(I116:I117)</f>
        <v>1.517536552902726</v>
      </c>
      <c r="J118" s="301">
        <f t="shared" si="180"/>
        <v>24.239000000000001</v>
      </c>
      <c r="K118" s="301"/>
      <c r="L118" s="301">
        <f>SUM(L116:L117)</f>
        <v>19.564439023749021</v>
      </c>
      <c r="M118" s="301">
        <f t="shared" ref="M118" si="188">SUM(M116:M117)</f>
        <v>2.4413476160570688</v>
      </c>
      <c r="N118" s="301">
        <f t="shared" ref="N118" si="189">SUM(N116:N117)</f>
        <v>2.6152133601939127</v>
      </c>
      <c r="O118" s="301">
        <f t="shared" si="181"/>
        <v>24.621000000000002</v>
      </c>
      <c r="P118" s="301"/>
      <c r="Q118" s="301">
        <f>SUM(Q116:Q117)</f>
        <v>20.928910070982919</v>
      </c>
      <c r="R118" s="301">
        <f t="shared" ref="R118" si="190">SUM(R116:R117)</f>
        <v>2.5993903973232788</v>
      </c>
      <c r="S118" s="301">
        <f t="shared" ref="S118" si="191">SUM(S116:S117)</f>
        <v>2.8546995316938082</v>
      </c>
      <c r="T118" s="301">
        <f t="shared" si="182"/>
        <v>26.383000000000006</v>
      </c>
      <c r="U118" s="301"/>
      <c r="V118" s="301">
        <f>SUM(V116:V117)</f>
        <v>22.5916673232779</v>
      </c>
      <c r="W118" s="301">
        <f t="shared" ref="W118" si="192">SUM(W116:W117)</f>
        <v>2.7545810127505517</v>
      </c>
      <c r="X118" s="301">
        <f t="shared" ref="X118" si="193">SUM(X116:X117)</f>
        <v>3.1237516639716167</v>
      </c>
      <c r="Y118" s="301">
        <f t="shared" si="183"/>
        <v>28.47000000000007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9.5404717721439098</v>
      </c>
      <c r="C125" s="300">
        <v>3.467990968333369</v>
      </c>
      <c r="D125" s="300">
        <v>0.96441865857134446</v>
      </c>
      <c r="E125" s="300">
        <f>SUM(B125:D125)</f>
        <v>13.972881399048624</v>
      </c>
      <c r="F125" s="300"/>
      <c r="G125" s="300">
        <v>9.7452846956556503</v>
      </c>
      <c r="H125" s="300">
        <v>3.0124220807588498</v>
      </c>
      <c r="I125" s="300">
        <v>1.0333976544803885</v>
      </c>
      <c r="J125" s="300">
        <f>SUM(G125:I125)</f>
        <v>13.791104430894888</v>
      </c>
      <c r="K125" s="300"/>
      <c r="L125" s="300">
        <v>9.4546406914371595</v>
      </c>
      <c r="M125" s="300">
        <v>2.6644023430370143</v>
      </c>
      <c r="N125" s="300">
        <v>0.52110548880132679</v>
      </c>
      <c r="O125" s="300">
        <f>SUM(L125:N125)</f>
        <v>12.640148523275501</v>
      </c>
      <c r="P125" s="300"/>
      <c r="Q125" s="300">
        <v>9.1325945726463988</v>
      </c>
      <c r="R125" s="300">
        <v>2.5460655158999344</v>
      </c>
      <c r="S125" s="300">
        <v>0.52593801547992503</v>
      </c>
      <c r="T125" s="300">
        <f>SUM(Q125:S125)</f>
        <v>12.204598104026259</v>
      </c>
      <c r="U125" s="300"/>
      <c r="V125" s="300">
        <v>8.370079486062906</v>
      </c>
      <c r="W125" s="300">
        <v>2.312063794284235</v>
      </c>
      <c r="X125" s="300">
        <v>0.49088624554062604</v>
      </c>
      <c r="Y125" s="300">
        <f>SUM(V125:X125)</f>
        <v>11.173029525887767</v>
      </c>
    </row>
    <row r="126" spans="1:25" ht="12.5" x14ac:dyDescent="0.25">
      <c r="A126" s="260" t="s">
        <v>364</v>
      </c>
      <c r="B126" s="300">
        <v>12.238778326818101</v>
      </c>
      <c r="C126" s="300">
        <v>0.47209605909817542</v>
      </c>
      <c r="D126" s="300">
        <v>2.0962442150351146</v>
      </c>
      <c r="E126" s="300">
        <f t="shared" ref="E126:E127" si="194">SUM(B126:D126)</f>
        <v>14.807118600951391</v>
      </c>
      <c r="F126" s="300"/>
      <c r="G126" s="300">
        <v>11.411050662097068</v>
      </c>
      <c r="H126" s="300">
        <v>0.41126927886852899</v>
      </c>
      <c r="I126" s="300">
        <v>1.2935756281395618</v>
      </c>
      <c r="J126" s="300">
        <f t="shared" ref="J126:J127" si="195">SUM(G126:I126)</f>
        <v>13.11589556910516</v>
      </c>
      <c r="K126" s="300"/>
      <c r="L126" s="300">
        <v>11.472254250702511</v>
      </c>
      <c r="M126" s="300">
        <v>0.49438213040961027</v>
      </c>
      <c r="N126" s="300">
        <v>2.5172150956124368</v>
      </c>
      <c r="O126" s="300">
        <f t="shared" ref="O126:O127" si="196">SUM(L126:N126)</f>
        <v>14.483851476724558</v>
      </c>
      <c r="P126" s="300"/>
      <c r="Q126" s="300">
        <v>11.128531426609914</v>
      </c>
      <c r="R126" s="300">
        <v>0.49966196871675145</v>
      </c>
      <c r="S126" s="300">
        <v>2.5642085006470654</v>
      </c>
      <c r="T126" s="300">
        <f t="shared" ref="T126:T127" si="197">SUM(Q126:S126)</f>
        <v>14.192401895973731</v>
      </c>
      <c r="U126" s="300"/>
      <c r="V126" s="300">
        <v>10.232320554919747</v>
      </c>
      <c r="W126" s="300">
        <v>0.49088624555030236</v>
      </c>
      <c r="X126" s="300">
        <v>2.4527636736421989</v>
      </c>
      <c r="Y126" s="300">
        <f t="shared" ref="Y126:Y127" si="198">SUM(V126:X126)</f>
        <v>13.175970474112248</v>
      </c>
    </row>
    <row r="127" spans="1:25" ht="12.5" x14ac:dyDescent="0.25">
      <c r="A127" s="264" t="s">
        <v>363</v>
      </c>
      <c r="B127" s="301">
        <f>SUM(B125:B126)</f>
        <v>21.779250098962009</v>
      </c>
      <c r="C127" s="301">
        <f t="shared" ref="C127" si="199">SUM(C125:C126)</f>
        <v>3.9400870274315443</v>
      </c>
      <c r="D127" s="301">
        <f t="shared" ref="D127" si="200">SUM(D125:D126)</f>
        <v>3.0606628736064589</v>
      </c>
      <c r="E127" s="301">
        <f t="shared" si="194"/>
        <v>28.780000000000015</v>
      </c>
      <c r="F127" s="301"/>
      <c r="G127" s="301">
        <f>SUM(G125:G126)</f>
        <v>21.156335357752717</v>
      </c>
      <c r="H127" s="301">
        <f t="shared" ref="H127" si="201">SUM(H125:H126)</f>
        <v>3.4236913596273788</v>
      </c>
      <c r="I127" s="301">
        <f t="shared" ref="I127" si="202">SUM(I125:I126)</f>
        <v>2.3269732826199503</v>
      </c>
      <c r="J127" s="301">
        <f t="shared" si="195"/>
        <v>26.907000000000046</v>
      </c>
      <c r="K127" s="301"/>
      <c r="L127" s="301">
        <f>SUM(L125:L126)</f>
        <v>20.926894942139668</v>
      </c>
      <c r="M127" s="301">
        <f t="shared" ref="M127" si="203">SUM(M125:M126)</f>
        <v>3.1587844734466244</v>
      </c>
      <c r="N127" s="301">
        <f t="shared" ref="N127" si="204">SUM(N125:N126)</f>
        <v>3.0383205844137637</v>
      </c>
      <c r="O127" s="301">
        <f t="shared" si="196"/>
        <v>27.124000000000056</v>
      </c>
      <c r="P127" s="301"/>
      <c r="Q127" s="301">
        <f>SUM(Q125:Q126)</f>
        <v>20.261125999256315</v>
      </c>
      <c r="R127" s="301">
        <f t="shared" ref="R127" si="205">SUM(R125:R126)</f>
        <v>3.0457274846166857</v>
      </c>
      <c r="S127" s="301">
        <f t="shared" ref="S127" si="206">SUM(S125:S126)</f>
        <v>3.0901465161269903</v>
      </c>
      <c r="T127" s="301">
        <f t="shared" si="197"/>
        <v>26.396999999999988</v>
      </c>
      <c r="U127" s="301"/>
      <c r="V127" s="301">
        <f>SUM(V125:V126)</f>
        <v>18.602400040982651</v>
      </c>
      <c r="W127" s="301">
        <f t="shared" ref="W127" si="207">SUM(W125:W126)</f>
        <v>2.8029500398345375</v>
      </c>
      <c r="X127" s="301">
        <f t="shared" ref="X127" si="208">SUM(X125:X126)</f>
        <v>2.9436499191828251</v>
      </c>
      <c r="Y127" s="301">
        <f t="shared" si="198"/>
        <v>24.349000000000014</v>
      </c>
    </row>
    <row r="131" spans="1:25" ht="14" x14ac:dyDescent="0.3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4.6274689254440453</v>
      </c>
      <c r="C134" s="300">
        <v>2.7844942885157407</v>
      </c>
      <c r="D134" s="300">
        <v>0.82671897387408555</v>
      </c>
      <c r="E134" s="300">
        <f>SUM(B134:D134)</f>
        <v>8.2386821878338719</v>
      </c>
      <c r="F134" s="300"/>
      <c r="G134" s="300">
        <v>4.3684548933503482</v>
      </c>
      <c r="H134" s="300">
        <v>2.2389852378827455</v>
      </c>
      <c r="I134" s="300">
        <v>1.3450759978239979</v>
      </c>
      <c r="J134" s="300">
        <f>SUM(G134:I134)</f>
        <v>7.9525161290570923</v>
      </c>
      <c r="K134" s="300"/>
      <c r="L134" s="300">
        <v>4.6978532676476501</v>
      </c>
      <c r="M134" s="300">
        <v>3.5885511130086254</v>
      </c>
      <c r="N134" s="300">
        <v>0.9743845438392309</v>
      </c>
      <c r="O134" s="300">
        <f>SUM(L134:N134)</f>
        <v>9.2607889244955057</v>
      </c>
      <c r="P134" s="300"/>
      <c r="Q134" s="300">
        <v>4.8419767316589333</v>
      </c>
      <c r="R134" s="300">
        <v>3.4158861183726894</v>
      </c>
      <c r="S134" s="300">
        <v>0.98358687128130717</v>
      </c>
      <c r="T134" s="300">
        <f>SUM(Q134:S134)</f>
        <v>9.2414497213129305</v>
      </c>
      <c r="U134" s="300"/>
      <c r="V134" s="300">
        <v>5.6394776940970264</v>
      </c>
      <c r="W134" s="300">
        <v>3.4013474590568755</v>
      </c>
      <c r="X134" s="300">
        <v>1.0774567538509594</v>
      </c>
      <c r="Y134" s="300">
        <f>SUM(V134:X134)</f>
        <v>10.118281907004862</v>
      </c>
    </row>
    <row r="135" spans="1:25" ht="12.5" x14ac:dyDescent="0.25">
      <c r="A135" s="260" t="s">
        <v>364</v>
      </c>
      <c r="B135" s="300">
        <v>4.9711004839900577</v>
      </c>
      <c r="C135" s="300">
        <v>1.2102225798576913</v>
      </c>
      <c r="D135" s="300">
        <v>1.4979947483183889</v>
      </c>
      <c r="E135" s="300">
        <f t="shared" ref="E135:E136" si="209">SUM(B135:D135)</f>
        <v>7.6793178121661381</v>
      </c>
      <c r="F135" s="300"/>
      <c r="G135" s="300">
        <v>4.2158819026464709</v>
      </c>
      <c r="H135" s="300">
        <v>0.57865412793496085</v>
      </c>
      <c r="I135" s="300">
        <v>0.94894784036147883</v>
      </c>
      <c r="J135" s="300">
        <f t="shared" ref="J135:J136" si="210">SUM(G135:I135)</f>
        <v>5.7434838709429101</v>
      </c>
      <c r="K135" s="300"/>
      <c r="L135" s="300">
        <v>4.8228450597277961</v>
      </c>
      <c r="M135" s="300">
        <v>1.1773123945286101</v>
      </c>
      <c r="N135" s="300">
        <v>0.75105362124808317</v>
      </c>
      <c r="O135" s="300">
        <f t="shared" ref="O135:O136" si="211">SUM(L135:N135)</f>
        <v>6.7512110755044894</v>
      </c>
      <c r="P135" s="300"/>
      <c r="Q135" s="300">
        <v>4.7963653732634466</v>
      </c>
      <c r="R135" s="300">
        <v>1.1739407253933527</v>
      </c>
      <c r="S135" s="300">
        <v>0.78624418003027652</v>
      </c>
      <c r="T135" s="300">
        <f t="shared" ref="T135:T136" si="212">SUM(Q135:S135)</f>
        <v>6.7565502786870759</v>
      </c>
      <c r="U135" s="300"/>
      <c r="V135" s="300">
        <v>5.2152177412326175</v>
      </c>
      <c r="W135" s="300">
        <v>1.2996708533244334</v>
      </c>
      <c r="X135" s="300">
        <v>0.92882949843806673</v>
      </c>
      <c r="Y135" s="300">
        <f t="shared" ref="Y135:Y136" si="213">SUM(V135:X135)</f>
        <v>7.4437180929951179</v>
      </c>
    </row>
    <row r="136" spans="1:25" ht="12.5" x14ac:dyDescent="0.25">
      <c r="A136" s="264" t="s">
        <v>363</v>
      </c>
      <c r="B136" s="301">
        <f>SUM(B134:B135)</f>
        <v>9.5985694094341021</v>
      </c>
      <c r="C136" s="301">
        <f t="shared" ref="C136" si="214">SUM(C134:C135)</f>
        <v>3.9947168683734322</v>
      </c>
      <c r="D136" s="301">
        <f t="shared" ref="D136" si="215">SUM(D134:D135)</f>
        <v>2.3247137221924743</v>
      </c>
      <c r="E136" s="301">
        <f t="shared" si="209"/>
        <v>15.918000000000008</v>
      </c>
      <c r="F136" s="301"/>
      <c r="G136" s="301">
        <f>SUM(G134:G135)</f>
        <v>8.5843367959968191</v>
      </c>
      <c r="H136" s="301">
        <f t="shared" ref="H136" si="216">SUM(H134:H135)</f>
        <v>2.8176393658177066</v>
      </c>
      <c r="I136" s="301">
        <f t="shared" ref="I136" si="217">SUM(I134:I135)</f>
        <v>2.2940238381854767</v>
      </c>
      <c r="J136" s="301">
        <f t="shared" si="210"/>
        <v>13.696000000000002</v>
      </c>
      <c r="K136" s="301"/>
      <c r="L136" s="301">
        <f>SUM(L134:L135)</f>
        <v>9.5206983273754453</v>
      </c>
      <c r="M136" s="301">
        <f t="shared" ref="M136" si="218">SUM(M134:M135)</f>
        <v>4.7658635075372358</v>
      </c>
      <c r="N136" s="301">
        <f t="shared" ref="N136" si="219">SUM(N134:N135)</f>
        <v>1.7254381650873141</v>
      </c>
      <c r="O136" s="301">
        <f t="shared" si="211"/>
        <v>16.011999999999997</v>
      </c>
      <c r="P136" s="301"/>
      <c r="Q136" s="301">
        <f>SUM(Q134:Q135)</f>
        <v>9.6383421049223799</v>
      </c>
      <c r="R136" s="301">
        <f t="shared" ref="R136" si="220">SUM(R134:R135)</f>
        <v>4.5898268437660423</v>
      </c>
      <c r="S136" s="301">
        <f t="shared" ref="S136" si="221">SUM(S134:S135)</f>
        <v>1.7698310513115838</v>
      </c>
      <c r="T136" s="301">
        <f t="shared" si="212"/>
        <v>15.998000000000006</v>
      </c>
      <c r="U136" s="301"/>
      <c r="V136" s="301">
        <f>SUM(V134:V135)</f>
        <v>10.854695435329644</v>
      </c>
      <c r="W136" s="301">
        <f t="shared" ref="W136" si="222">SUM(W134:W135)</f>
        <v>4.7010183123813087</v>
      </c>
      <c r="X136" s="301">
        <f t="shared" ref="X136" si="223">SUM(X134:X135)</f>
        <v>2.0062862522890264</v>
      </c>
      <c r="Y136" s="301">
        <f t="shared" si="213"/>
        <v>17.56199999999998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14.33193229763517</v>
      </c>
      <c r="C143" s="300">
        <v>9.4520243486604141</v>
      </c>
      <c r="D143" s="300">
        <v>4.8146787308223926</v>
      </c>
      <c r="E143" s="300">
        <f>SUM(B143:D143)</f>
        <v>28.598635377117979</v>
      </c>
      <c r="F143" s="300"/>
      <c r="G143" s="300">
        <v>18.578062805858917</v>
      </c>
      <c r="H143" s="300">
        <v>8.0170079350099392</v>
      </c>
      <c r="I143" s="300">
        <v>7.2301619208133001</v>
      </c>
      <c r="J143" s="300">
        <f>SUM(G143:I143)</f>
        <v>33.825232661682158</v>
      </c>
      <c r="K143" s="300"/>
      <c r="L143" s="300">
        <v>17.278295556535333</v>
      </c>
      <c r="M143" s="300">
        <v>7.3148208750225399</v>
      </c>
      <c r="N143" s="300">
        <v>4.3873999134474646</v>
      </c>
      <c r="O143" s="300">
        <f>SUM(L143:N143)</f>
        <v>28.980516345005338</v>
      </c>
      <c r="P143" s="300"/>
      <c r="Q143" s="300">
        <v>18.418171306525366</v>
      </c>
      <c r="R143" s="300">
        <v>7.8064141294839926</v>
      </c>
      <c r="S143" s="300">
        <v>4.8237125424094955</v>
      </c>
      <c r="T143" s="300">
        <f>SUM(Q143:S143)</f>
        <v>31.048297978418855</v>
      </c>
      <c r="U143" s="300"/>
      <c r="V143" s="300">
        <v>19.97790209622983</v>
      </c>
      <c r="W143" s="300">
        <v>8.4975477122224863</v>
      </c>
      <c r="X143" s="300">
        <v>5.5439669648683552</v>
      </c>
      <c r="Y143" s="300">
        <f>SUM(V143:X143)</f>
        <v>34.019416773320671</v>
      </c>
    </row>
    <row r="144" spans="1:25" ht="12.5" x14ac:dyDescent="0.25">
      <c r="A144" s="260" t="s">
        <v>364</v>
      </c>
      <c r="B144" s="300">
        <v>23.481953836646465</v>
      </c>
      <c r="C144" s="300">
        <v>2.9816247452174225</v>
      </c>
      <c r="D144" s="300">
        <v>6.4497860410181618</v>
      </c>
      <c r="E144" s="300">
        <f t="shared" ref="E144:E145" si="224">SUM(B144:D144)</f>
        <v>32.91336462288205</v>
      </c>
      <c r="F144" s="300"/>
      <c r="G144" s="300">
        <v>26.228347983109614</v>
      </c>
      <c r="H144" s="300">
        <v>3.2027022517620756</v>
      </c>
      <c r="I144" s="300">
        <v>6.8677171034461253</v>
      </c>
      <c r="J144" s="300">
        <f t="shared" ref="J144:J145" si="225">SUM(G144:I144)</f>
        <v>36.298767338317816</v>
      </c>
      <c r="K144" s="300"/>
      <c r="L144" s="300">
        <v>25.829788990842278</v>
      </c>
      <c r="M144" s="300">
        <v>4.1373143137404718</v>
      </c>
      <c r="N144" s="300">
        <v>5.3063803504119376</v>
      </c>
      <c r="O144" s="300">
        <f t="shared" ref="O144:O145" si="226">SUM(L144:N144)</f>
        <v>35.273483654994685</v>
      </c>
      <c r="P144" s="300"/>
      <c r="Q144" s="300">
        <v>26.700961678332423</v>
      </c>
      <c r="R144" s="300">
        <v>4.4349895286717116</v>
      </c>
      <c r="S144" s="300">
        <v>5.6357508145769497</v>
      </c>
      <c r="T144" s="300">
        <f t="shared" ref="T144:T145" si="227">SUM(Q144:S144)</f>
        <v>36.771702021581085</v>
      </c>
      <c r="U144" s="300"/>
      <c r="V144" s="300">
        <v>27.854802786723205</v>
      </c>
      <c r="W144" s="300">
        <v>4.952839596351625</v>
      </c>
      <c r="X144" s="300">
        <v>6.1399408436046334</v>
      </c>
      <c r="Y144" s="300">
        <f t="shared" ref="Y144:Y145" si="228">SUM(V144:X144)</f>
        <v>38.947583226679463</v>
      </c>
    </row>
    <row r="145" spans="1:25" ht="12.5" x14ac:dyDescent="0.25">
      <c r="A145" s="264" t="s">
        <v>363</v>
      </c>
      <c r="B145" s="301">
        <f>SUM(B143:B144)</f>
        <v>37.813886134281631</v>
      </c>
      <c r="C145" s="301">
        <f t="shared" ref="C145" si="229">SUM(C143:C144)</f>
        <v>12.433649093877836</v>
      </c>
      <c r="D145" s="301">
        <f t="shared" ref="D145" si="230">SUM(D143:D144)</f>
        <v>11.264464771840554</v>
      </c>
      <c r="E145" s="301">
        <f t="shared" si="224"/>
        <v>61.512000000000015</v>
      </c>
      <c r="F145" s="301"/>
      <c r="G145" s="301">
        <f>SUM(G143:G144)</f>
        <v>44.806410788968535</v>
      </c>
      <c r="H145" s="301">
        <f t="shared" ref="H145" si="231">SUM(H143:H144)</f>
        <v>11.219710186772016</v>
      </c>
      <c r="I145" s="301">
        <f t="shared" ref="I145" si="232">SUM(I143:I144)</f>
        <v>14.097879024259425</v>
      </c>
      <c r="J145" s="301">
        <f t="shared" si="225"/>
        <v>70.123999999999981</v>
      </c>
      <c r="K145" s="301"/>
      <c r="L145" s="301">
        <f>SUM(L143:L144)</f>
        <v>43.108084547377615</v>
      </c>
      <c r="M145" s="301">
        <f t="shared" ref="M145" si="233">SUM(M143:M144)</f>
        <v>11.452135188763013</v>
      </c>
      <c r="N145" s="301">
        <f t="shared" ref="N145" si="234">SUM(N143:N144)</f>
        <v>9.6937802638594022</v>
      </c>
      <c r="O145" s="301">
        <f t="shared" si="226"/>
        <v>64.254000000000019</v>
      </c>
      <c r="P145" s="301"/>
      <c r="Q145" s="301">
        <f>SUM(Q143:Q144)</f>
        <v>45.119132984857785</v>
      </c>
      <c r="R145" s="301">
        <f t="shared" ref="R145" si="235">SUM(R143:R144)</f>
        <v>12.241403658155704</v>
      </c>
      <c r="S145" s="301">
        <f t="shared" ref="S145" si="236">SUM(S143:S144)</f>
        <v>10.459463356986445</v>
      </c>
      <c r="T145" s="301">
        <f t="shared" si="227"/>
        <v>67.819999999999936</v>
      </c>
      <c r="U145" s="301"/>
      <c r="V145" s="301">
        <f>SUM(V143:V144)</f>
        <v>47.832704882953038</v>
      </c>
      <c r="W145" s="301">
        <f t="shared" ref="W145" si="237">SUM(W143:W144)</f>
        <v>13.450387308574111</v>
      </c>
      <c r="X145" s="301">
        <f t="shared" ref="X145" si="238">SUM(X143:X144)</f>
        <v>11.683907808472988</v>
      </c>
      <c r="Y145" s="301">
        <f t="shared" si="228"/>
        <v>72.967000000000127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12.350419139780275</v>
      </c>
      <c r="C152" s="300">
        <v>11.065508309168694</v>
      </c>
      <c r="D152" s="300">
        <v>3.8941683727560696</v>
      </c>
      <c r="E152" s="300">
        <f>SUM(B152:D152)</f>
        <v>27.31009582170504</v>
      </c>
      <c r="F152" s="300"/>
      <c r="G152" s="300">
        <v>14.047305634819775</v>
      </c>
      <c r="H152" s="300">
        <v>11.81577820165897</v>
      </c>
      <c r="I152" s="300">
        <v>5.2921053067781978</v>
      </c>
      <c r="J152" s="300">
        <f>SUM(G152:I152)</f>
        <v>31.155189143256941</v>
      </c>
      <c r="K152" s="300"/>
      <c r="L152" s="300">
        <v>11.385594574272785</v>
      </c>
      <c r="M152" s="300">
        <v>11.597862011342597</v>
      </c>
      <c r="N152" s="300">
        <v>4.6529152667892228</v>
      </c>
      <c r="O152" s="300">
        <f>SUM(L152:N152)</f>
        <v>27.636371852404604</v>
      </c>
      <c r="P152" s="300"/>
      <c r="Q152" s="300">
        <v>12.221228104756388</v>
      </c>
      <c r="R152" s="300">
        <v>11.999735675144558</v>
      </c>
      <c r="S152" s="300">
        <v>4.8245552825820273</v>
      </c>
      <c r="T152" s="300">
        <f>SUM(Q152:S152)</f>
        <v>29.045519062482974</v>
      </c>
      <c r="U152" s="300"/>
      <c r="V152" s="300">
        <v>13.67749691856223</v>
      </c>
      <c r="W152" s="300">
        <v>12.687879300712199</v>
      </c>
      <c r="X152" s="300">
        <v>5.3288864060348695</v>
      </c>
      <c r="Y152" s="300">
        <f>SUM(V152:X152)</f>
        <v>31.6942626253093</v>
      </c>
    </row>
    <row r="153" spans="1:25" ht="12.5" x14ac:dyDescent="0.25">
      <c r="A153" s="260" t="s">
        <v>364</v>
      </c>
      <c r="B153" s="300">
        <v>22.147822625996969</v>
      </c>
      <c r="C153" s="300">
        <v>7.7555567101325105</v>
      </c>
      <c r="D153" s="300">
        <v>5.4175248421653706</v>
      </c>
      <c r="E153" s="300">
        <f t="shared" ref="E153:E154" si="239">SUM(B153:D153)</f>
        <v>35.320904178294853</v>
      </c>
      <c r="F153" s="300"/>
      <c r="G153" s="300">
        <v>23.475122480277854</v>
      </c>
      <c r="H153" s="300">
        <v>9.5544773294366045</v>
      </c>
      <c r="I153" s="300">
        <v>6.4072110470287029</v>
      </c>
      <c r="J153" s="300">
        <f t="shared" ref="J153:J154" si="240">SUM(G153:I153)</f>
        <v>39.436810856743158</v>
      </c>
      <c r="K153" s="300"/>
      <c r="L153" s="300">
        <v>20.618004395849312</v>
      </c>
      <c r="M153" s="300">
        <v>9.0395580842739687</v>
      </c>
      <c r="N153" s="300">
        <v>5.1340656674720035</v>
      </c>
      <c r="O153" s="300">
        <f t="shared" ref="O153:O154" si="241">SUM(L153:N153)</f>
        <v>34.791628147595283</v>
      </c>
      <c r="P153" s="300"/>
      <c r="Q153" s="300">
        <v>21.740509528278274</v>
      </c>
      <c r="R153" s="300">
        <v>9.5121049386764849</v>
      </c>
      <c r="S153" s="300">
        <v>5.3288664705622617</v>
      </c>
      <c r="T153" s="300">
        <f t="shared" ref="T153:T154" si="242">SUM(Q153:S153)</f>
        <v>36.581480937517021</v>
      </c>
      <c r="U153" s="300"/>
      <c r="V153" s="300">
        <v>23.800549070782576</v>
      </c>
      <c r="W153" s="300">
        <v>10.31819493210666</v>
      </c>
      <c r="X153" s="300">
        <v>5.851993371801429</v>
      </c>
      <c r="Y153" s="300">
        <f t="shared" ref="Y153:Y154" si="243">SUM(V153:X153)</f>
        <v>39.970737374690664</v>
      </c>
    </row>
    <row r="154" spans="1:25" ht="12.5" x14ac:dyDescent="0.25">
      <c r="A154" s="264" t="s">
        <v>363</v>
      </c>
      <c r="B154" s="301">
        <f>SUM(B152:B153)</f>
        <v>34.498241765777244</v>
      </c>
      <c r="C154" s="301">
        <f t="shared" ref="C154" si="244">SUM(C152:C153)</f>
        <v>18.821065019301205</v>
      </c>
      <c r="D154" s="301">
        <f t="shared" ref="D154" si="245">SUM(D152:D153)</f>
        <v>9.3116932149214406</v>
      </c>
      <c r="E154" s="301">
        <f t="shared" si="239"/>
        <v>62.630999999999894</v>
      </c>
      <c r="F154" s="301"/>
      <c r="G154" s="301">
        <f>SUM(G152:G153)</f>
        <v>37.522428115097625</v>
      </c>
      <c r="H154" s="301">
        <f t="shared" ref="H154" si="246">SUM(H152:H153)</f>
        <v>21.370255531095573</v>
      </c>
      <c r="I154" s="301">
        <f t="shared" ref="I154" si="247">SUM(I152:I153)</f>
        <v>11.6993163538069</v>
      </c>
      <c r="J154" s="301">
        <f t="shared" si="240"/>
        <v>70.592000000000098</v>
      </c>
      <c r="K154" s="301"/>
      <c r="L154" s="301">
        <f>SUM(L152:L153)</f>
        <v>32.003598970122098</v>
      </c>
      <c r="M154" s="301">
        <f t="shared" ref="M154" si="248">SUM(M152:M153)</f>
        <v>20.637420095616566</v>
      </c>
      <c r="N154" s="301">
        <f t="shared" ref="N154" si="249">SUM(N152:N153)</f>
        <v>9.7869809342612264</v>
      </c>
      <c r="O154" s="301">
        <f t="shared" si="241"/>
        <v>62.427999999999884</v>
      </c>
      <c r="P154" s="301"/>
      <c r="Q154" s="301">
        <f>SUM(Q152:Q153)</f>
        <v>33.961737633034659</v>
      </c>
      <c r="R154" s="301">
        <f t="shared" ref="R154" si="250">SUM(R152:R153)</f>
        <v>21.511840613821043</v>
      </c>
      <c r="S154" s="301">
        <f t="shared" ref="S154" si="251">SUM(S152:S153)</f>
        <v>10.15342175314429</v>
      </c>
      <c r="T154" s="301">
        <f t="shared" si="242"/>
        <v>65.626999999999995</v>
      </c>
      <c r="U154" s="301"/>
      <c r="V154" s="301">
        <f>SUM(V152:V153)</f>
        <v>37.478045989344807</v>
      </c>
      <c r="W154" s="301">
        <f t="shared" ref="W154" si="252">SUM(W152:W153)</f>
        <v>23.006074232818861</v>
      </c>
      <c r="X154" s="301">
        <f t="shared" ref="X154" si="253">SUM(X152:X153)</f>
        <v>11.180879777836299</v>
      </c>
      <c r="Y154" s="301">
        <f t="shared" si="243"/>
        <v>71.664999999999964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9.6924996729061821</v>
      </c>
      <c r="C161" s="300">
        <v>8.0245176905270306</v>
      </c>
      <c r="D161" s="300">
        <v>0.96575104660397126</v>
      </c>
      <c r="E161" s="300">
        <f>SUM(B161:D161)</f>
        <v>18.682768410037184</v>
      </c>
      <c r="F161" s="300"/>
      <c r="G161" s="300">
        <v>10.538056436981073</v>
      </c>
      <c r="H161" s="300">
        <v>8.506222664286458</v>
      </c>
      <c r="I161" s="300">
        <v>0.82699751187336135</v>
      </c>
      <c r="J161" s="300">
        <f>SUM(G161:I161)</f>
        <v>19.871276613140893</v>
      </c>
      <c r="K161" s="300"/>
      <c r="L161" s="300">
        <v>10.709457388526008</v>
      </c>
      <c r="M161" s="300">
        <v>8.524325823817092</v>
      </c>
      <c r="N161" s="300">
        <v>1.1514232326790421</v>
      </c>
      <c r="O161" s="300">
        <f>SUM(L161:N161)</f>
        <v>20.385206445022142</v>
      </c>
      <c r="P161" s="300"/>
      <c r="Q161" s="300">
        <v>11.101100495531421</v>
      </c>
      <c r="R161" s="300">
        <v>8.8542556405632666</v>
      </c>
      <c r="S161" s="300">
        <v>1.1950653773839901</v>
      </c>
      <c r="T161" s="300">
        <f>SUM(Q161:S161)</f>
        <v>21.150421513478676</v>
      </c>
      <c r="U161" s="300"/>
      <c r="V161" s="300">
        <v>11.02077292368611</v>
      </c>
      <c r="W161" s="300">
        <v>8.7940688035627375</v>
      </c>
      <c r="X161" s="300">
        <v>1.1962253525026301</v>
      </c>
      <c r="Y161" s="300">
        <f>SUM(V161:X161)</f>
        <v>21.011067079751477</v>
      </c>
    </row>
    <row r="162" spans="1:25" ht="12.5" x14ac:dyDescent="0.25">
      <c r="A162" s="260" t="s">
        <v>364</v>
      </c>
      <c r="B162" s="300">
        <v>12.211722570277848</v>
      </c>
      <c r="C162" s="300">
        <v>1.7621836933417798</v>
      </c>
      <c r="D162" s="300">
        <v>1.0083253263431797</v>
      </c>
      <c r="E162" s="300">
        <f t="shared" ref="E162:E163" si="254">SUM(B162:D162)</f>
        <v>14.982231589962808</v>
      </c>
      <c r="F162" s="300"/>
      <c r="G162" s="300">
        <v>12.636228310942155</v>
      </c>
      <c r="H162" s="300">
        <v>1.8294107927745873</v>
      </c>
      <c r="I162" s="300">
        <v>0.86108428314241114</v>
      </c>
      <c r="J162" s="300">
        <f t="shared" ref="J162:J163" si="255">SUM(G162:I162)</f>
        <v>15.326723386859152</v>
      </c>
      <c r="K162" s="300"/>
      <c r="L162" s="300">
        <v>12.86860332415678</v>
      </c>
      <c r="M162" s="300">
        <v>1.8532950791200393</v>
      </c>
      <c r="N162" s="300">
        <v>0.69589515170096916</v>
      </c>
      <c r="O162" s="300">
        <f t="shared" ref="O162:O163" si="256">SUM(L162:N162)</f>
        <v>15.417793554977788</v>
      </c>
      <c r="P162" s="300"/>
      <c r="Q162" s="300">
        <v>13.070011353202679</v>
      </c>
      <c r="R162" s="300">
        <v>2.0245484677875494</v>
      </c>
      <c r="S162" s="300">
        <v>0.72201866553107608</v>
      </c>
      <c r="T162" s="300">
        <f t="shared" ref="T162:T163" si="257">SUM(Q162:S162)</f>
        <v>15.816578486521303</v>
      </c>
      <c r="U162" s="300"/>
      <c r="V162" s="300">
        <v>12.447243531967862</v>
      </c>
      <c r="W162" s="300">
        <v>2.2172043158440742</v>
      </c>
      <c r="X162" s="300">
        <v>0.72448507243661053</v>
      </c>
      <c r="Y162" s="300">
        <f t="shared" ref="Y162:Y163" si="258">SUM(V162:X162)</f>
        <v>15.388932920248546</v>
      </c>
    </row>
    <row r="163" spans="1:25" ht="12.5" x14ac:dyDescent="0.25">
      <c r="A163" s="264" t="s">
        <v>363</v>
      </c>
      <c r="B163" s="301">
        <f>SUM(B161:B162)</f>
        <v>21.90422224318403</v>
      </c>
      <c r="C163" s="301">
        <f t="shared" ref="C163" si="259">SUM(C161:C162)</f>
        <v>9.7867013838688095</v>
      </c>
      <c r="D163" s="301">
        <f t="shared" ref="D163" si="260">SUM(D161:D162)</f>
        <v>1.9740763729471511</v>
      </c>
      <c r="E163" s="301">
        <f t="shared" si="254"/>
        <v>33.664999999999992</v>
      </c>
      <c r="F163" s="301"/>
      <c r="G163" s="301">
        <f>SUM(G161:G162)</f>
        <v>23.174284747923227</v>
      </c>
      <c r="H163" s="301">
        <f t="shared" ref="H163" si="261">SUM(H161:H162)</f>
        <v>10.335633457061045</v>
      </c>
      <c r="I163" s="301">
        <f t="shared" ref="I163" si="262">SUM(I161:I162)</f>
        <v>1.6880817950157725</v>
      </c>
      <c r="J163" s="301">
        <f t="shared" si="255"/>
        <v>35.198000000000043</v>
      </c>
      <c r="K163" s="301"/>
      <c r="L163" s="301">
        <f>SUM(L161:L162)</f>
        <v>23.578060712682788</v>
      </c>
      <c r="M163" s="301">
        <f t="shared" ref="M163" si="263">SUM(M161:M162)</f>
        <v>10.377620902937132</v>
      </c>
      <c r="N163" s="301">
        <f t="shared" ref="N163" si="264">SUM(N161:N162)</f>
        <v>1.8473183843800114</v>
      </c>
      <c r="O163" s="301">
        <f t="shared" si="256"/>
        <v>35.802999999999933</v>
      </c>
      <c r="P163" s="301"/>
      <c r="Q163" s="301">
        <f>SUM(Q161:Q162)</f>
        <v>24.1711118487341</v>
      </c>
      <c r="R163" s="301">
        <f t="shared" ref="R163" si="265">SUM(R161:R162)</f>
        <v>10.878804108350817</v>
      </c>
      <c r="S163" s="301">
        <f t="shared" ref="S163" si="266">SUM(S161:S162)</f>
        <v>1.9170840429150662</v>
      </c>
      <c r="T163" s="301">
        <f t="shared" si="257"/>
        <v>36.966999999999985</v>
      </c>
      <c r="U163" s="301"/>
      <c r="V163" s="301">
        <f>SUM(V161:V162)</f>
        <v>23.468016455653974</v>
      </c>
      <c r="W163" s="301">
        <f t="shared" ref="W163" si="267">SUM(W161:W162)</f>
        <v>11.011273119406813</v>
      </c>
      <c r="X163" s="301">
        <f t="shared" ref="X163" si="268">SUM(X161:X162)</f>
        <v>1.9207104249392406</v>
      </c>
      <c r="Y163" s="301">
        <f t="shared" si="258"/>
        <v>36.400000000000027</v>
      </c>
    </row>
    <row r="167" spans="1:25" ht="14" x14ac:dyDescent="0.3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21.468564702753362</v>
      </c>
      <c r="C170" s="300">
        <v>27.369631837124224</v>
      </c>
      <c r="D170" s="300">
        <v>6.6095292797265008</v>
      </c>
      <c r="E170" s="300">
        <f>SUM(B170:D170)</f>
        <v>55.447725819604088</v>
      </c>
      <c r="F170" s="300"/>
      <c r="G170" s="300">
        <v>21.26145514440703</v>
      </c>
      <c r="H170" s="300">
        <v>28.110607143529908</v>
      </c>
      <c r="I170" s="300">
        <v>6.3805589742607136</v>
      </c>
      <c r="J170" s="300">
        <f>SUM(G170:I170)</f>
        <v>55.752621262197657</v>
      </c>
      <c r="K170" s="300"/>
      <c r="L170" s="300">
        <v>20.049332493443345</v>
      </c>
      <c r="M170" s="300">
        <v>27.627077734865967</v>
      </c>
      <c r="N170" s="300">
        <v>6.2458281582793562</v>
      </c>
      <c r="O170" s="300">
        <f>SUM(L170:N170)</f>
        <v>53.922238386588667</v>
      </c>
      <c r="P170" s="300"/>
      <c r="Q170" s="300">
        <v>20.468226779570259</v>
      </c>
      <c r="R170" s="300">
        <v>26.997229313718691</v>
      </c>
      <c r="S170" s="300">
        <v>6.3073564615055844</v>
      </c>
      <c r="T170" s="300">
        <f>SUM(Q170:S170)</f>
        <v>53.772812554794534</v>
      </c>
      <c r="U170" s="300"/>
      <c r="V170" s="300">
        <v>21.968889326871501</v>
      </c>
      <c r="W170" s="300">
        <v>26.488299167427265</v>
      </c>
      <c r="X170" s="300">
        <v>6.4787340538776528</v>
      </c>
      <c r="Y170" s="300">
        <f>SUM(V170:X170)</f>
        <v>54.935922548176414</v>
      </c>
    </row>
    <row r="171" spans="1:25" ht="12.5" x14ac:dyDescent="0.25">
      <c r="A171" s="260" t="s">
        <v>364</v>
      </c>
      <c r="B171" s="300">
        <v>14.087522440864616</v>
      </c>
      <c r="C171" s="300">
        <v>5.6121796595213613</v>
      </c>
      <c r="D171" s="300">
        <v>3.0095720800098511</v>
      </c>
      <c r="E171" s="300">
        <f t="shared" ref="E171" si="269">SUM(B171:D171)</f>
        <v>22.709274180395827</v>
      </c>
      <c r="F171" s="300"/>
      <c r="G171" s="300">
        <v>13.464007488873404</v>
      </c>
      <c r="H171" s="300">
        <v>6.1610199906891641</v>
      </c>
      <c r="I171" s="300">
        <v>3.7603512582396688</v>
      </c>
      <c r="J171" s="300">
        <f t="shared" ref="J171:J172" si="270">SUM(G171:I171)</f>
        <v>23.385378737802238</v>
      </c>
      <c r="K171" s="300"/>
      <c r="L171" s="300">
        <v>12.809918272487915</v>
      </c>
      <c r="M171" s="300">
        <v>6.4508671271725806</v>
      </c>
      <c r="N171" s="300">
        <v>4.1579762137508514</v>
      </c>
      <c r="O171" s="300">
        <f t="shared" ref="O171:O172" si="271">SUM(L171:N171)</f>
        <v>23.418761613411348</v>
      </c>
      <c r="P171" s="300"/>
      <c r="Q171" s="300">
        <v>12.62611377993877</v>
      </c>
      <c r="R171" s="300">
        <v>6.5290025339856301</v>
      </c>
      <c r="S171" s="300">
        <v>4.2330711312810365</v>
      </c>
      <c r="T171" s="300">
        <f t="shared" ref="T171:T172" si="272">SUM(Q171:S171)</f>
        <v>23.388187445205435</v>
      </c>
      <c r="U171" s="300"/>
      <c r="V171" s="300">
        <v>12.62384170445306</v>
      </c>
      <c r="W171" s="300">
        <v>6.8419307487494105</v>
      </c>
      <c r="X171" s="300">
        <v>4.4753049986210689</v>
      </c>
      <c r="Y171" s="300">
        <f t="shared" ref="Y171:Y172" si="273">SUM(V171:X171)</f>
        <v>23.941077451823539</v>
      </c>
    </row>
    <row r="172" spans="1:25" ht="12.5" x14ac:dyDescent="0.25">
      <c r="A172" s="264" t="s">
        <v>363</v>
      </c>
      <c r="B172" s="301">
        <f>SUM(B170:B171)</f>
        <v>35.55608714361798</v>
      </c>
      <c r="C172" s="301">
        <f t="shared" ref="C172" si="274">SUM(C170:C171)</f>
        <v>32.981811496645584</v>
      </c>
      <c r="D172" s="301">
        <f t="shared" ref="D172" si="275">SUM(D170:D171)</f>
        <v>9.6191013597363515</v>
      </c>
      <c r="E172" s="301">
        <f>SUM(B172:D172)</f>
        <v>78.156999999999911</v>
      </c>
      <c r="F172" s="301"/>
      <c r="G172" s="301">
        <f>SUM(G170:G171)</f>
        <v>34.725462633280436</v>
      </c>
      <c r="H172" s="301">
        <f t="shared" ref="H172" si="276">SUM(H170:H171)</f>
        <v>34.271627134219074</v>
      </c>
      <c r="I172" s="301">
        <f t="shared" ref="I172" si="277">SUM(I170:I171)</f>
        <v>10.140910232500381</v>
      </c>
      <c r="J172" s="301">
        <f t="shared" si="270"/>
        <v>79.137999999999892</v>
      </c>
      <c r="K172" s="301"/>
      <c r="L172" s="301">
        <f>SUM(L170:L171)</f>
        <v>32.859250765931257</v>
      </c>
      <c r="M172" s="301">
        <f t="shared" ref="M172" si="278">SUM(M170:M171)</f>
        <v>34.077944862038549</v>
      </c>
      <c r="N172" s="301">
        <f t="shared" ref="N172" si="279">SUM(N170:N171)</f>
        <v>10.403804372030208</v>
      </c>
      <c r="O172" s="301">
        <f t="shared" si="271"/>
        <v>77.341000000000008</v>
      </c>
      <c r="P172" s="301"/>
      <c r="Q172" s="301">
        <f>SUM(Q170:Q171)</f>
        <v>33.094340559509028</v>
      </c>
      <c r="R172" s="301">
        <f t="shared" ref="R172" si="280">SUM(R170:R171)</f>
        <v>33.526231847704324</v>
      </c>
      <c r="S172" s="301">
        <f t="shared" ref="S172" si="281">SUM(S170:S171)</f>
        <v>10.540427592786621</v>
      </c>
      <c r="T172" s="301">
        <f t="shared" si="272"/>
        <v>77.160999999999973</v>
      </c>
      <c r="U172" s="301"/>
      <c r="V172" s="301">
        <f>SUM(V170:V171)</f>
        <v>34.592731031324561</v>
      </c>
      <c r="W172" s="301">
        <f t="shared" ref="W172" si="282">SUM(W170:W171)</f>
        <v>33.330229916176677</v>
      </c>
      <c r="X172" s="301">
        <f t="shared" ref="X172" si="283">SUM(X170:X171)</f>
        <v>10.954039052498722</v>
      </c>
      <c r="Y172" s="301">
        <f t="shared" si="273"/>
        <v>78.876999999999953</v>
      </c>
    </row>
    <row r="176" spans="1:25" ht="14" x14ac:dyDescent="0.3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40.620731149086673</v>
      </c>
      <c r="C179" s="300">
        <v>38.356393991438196</v>
      </c>
      <c r="D179" s="300">
        <v>8.9414380743708968</v>
      </c>
      <c r="E179" s="300">
        <f>SUM(B179:D179)</f>
        <v>87.918563214895755</v>
      </c>
      <c r="F179" s="300"/>
      <c r="G179" s="300">
        <v>44.413408059314833</v>
      </c>
      <c r="H179" s="300">
        <v>41.92789165183143</v>
      </c>
      <c r="I179" s="300">
        <v>8.6256973618291273</v>
      </c>
      <c r="J179" s="300">
        <f>SUM(G179:I179)</f>
        <v>94.966997072975389</v>
      </c>
      <c r="K179" s="300"/>
      <c r="L179" s="300">
        <v>43.60229318309738</v>
      </c>
      <c r="M179" s="300">
        <v>40.717246061904319</v>
      </c>
      <c r="N179" s="300">
        <v>8.4191395276427325</v>
      </c>
      <c r="O179" s="300">
        <f>SUM(L179:N179)</f>
        <v>92.73867877264442</v>
      </c>
      <c r="P179" s="300"/>
      <c r="Q179" s="300">
        <v>46.196066894291498</v>
      </c>
      <c r="R179" s="300">
        <v>40.626513026090883</v>
      </c>
      <c r="S179" s="300">
        <v>9.1382911316817719</v>
      </c>
      <c r="T179" s="300">
        <f>SUM(Q179:S179)</f>
        <v>95.960871052064149</v>
      </c>
      <c r="U179" s="300"/>
      <c r="V179" s="300">
        <v>49.077604857005106</v>
      </c>
      <c r="W179" s="300">
        <v>38.125468955561189</v>
      </c>
      <c r="X179" s="300">
        <v>9.9529381849165368</v>
      </c>
      <c r="Y179" s="300">
        <f>SUM(V179:X179)</f>
        <v>97.156011997482821</v>
      </c>
    </row>
    <row r="180" spans="1:25" ht="12.5" x14ac:dyDescent="0.25">
      <c r="A180" s="260" t="s">
        <v>364</v>
      </c>
      <c r="B180" s="300">
        <v>16.989466986905366</v>
      </c>
      <c r="C180" s="300">
        <v>6.3483475688683715</v>
      </c>
      <c r="D180" s="300">
        <v>1.3656222293305618</v>
      </c>
      <c r="E180" s="300">
        <f t="shared" ref="E180:E181" si="284">SUM(B180:D180)</f>
        <v>24.703436785104302</v>
      </c>
      <c r="F180" s="300"/>
      <c r="G180" s="300">
        <v>15.402830704927506</v>
      </c>
      <c r="H180" s="300">
        <v>5.0451436273267225</v>
      </c>
      <c r="I180" s="300">
        <v>2.2930285947704165</v>
      </c>
      <c r="J180" s="300">
        <f t="shared" ref="J180:J181" si="285">SUM(G180:I180)</f>
        <v>22.741002927024645</v>
      </c>
      <c r="K180" s="300"/>
      <c r="L180" s="300">
        <v>15.566881930981268</v>
      </c>
      <c r="M180" s="300">
        <v>6.664490985696748</v>
      </c>
      <c r="N180" s="300">
        <v>2.1079483106776955</v>
      </c>
      <c r="O180" s="300">
        <f t="shared" ref="O180:O181" si="286">SUM(L180:N180)</f>
        <v>24.339321227355711</v>
      </c>
      <c r="P180" s="300"/>
      <c r="Q180" s="300">
        <v>16.12191832774133</v>
      </c>
      <c r="R180" s="300">
        <v>6.9882346032506284</v>
      </c>
      <c r="S180" s="300">
        <v>2.0999760169439661</v>
      </c>
      <c r="T180" s="300">
        <f t="shared" ref="T180:T181" si="287">SUM(Q180:S180)</f>
        <v>25.210128947935925</v>
      </c>
      <c r="U180" s="300"/>
      <c r="V180" s="300">
        <v>16.399975665802213</v>
      </c>
      <c r="W180" s="300">
        <v>7.2734626812467278</v>
      </c>
      <c r="X180" s="300">
        <v>1.9525496554682975</v>
      </c>
      <c r="Y180" s="300">
        <f t="shared" ref="Y180:Y181" si="288">SUM(V180:X180)</f>
        <v>25.625988002517236</v>
      </c>
    </row>
    <row r="181" spans="1:25" ht="12.5" x14ac:dyDescent="0.25">
      <c r="A181" s="264" t="s">
        <v>363</v>
      </c>
      <c r="B181" s="301">
        <f>SUM(B179:B180)</f>
        <v>57.610198135992036</v>
      </c>
      <c r="C181" s="301">
        <f t="shared" ref="C181" si="289">SUM(C179:C180)</f>
        <v>44.704741560306566</v>
      </c>
      <c r="D181" s="301">
        <f t="shared" ref="D181" si="290">SUM(D179:D180)</f>
        <v>10.307060303701459</v>
      </c>
      <c r="E181" s="301">
        <f t="shared" si="284"/>
        <v>112.62200000000007</v>
      </c>
      <c r="F181" s="301"/>
      <c r="G181" s="301">
        <f>SUM(G179:G180)</f>
        <v>59.816238764242343</v>
      </c>
      <c r="H181" s="301">
        <f t="shared" ref="H181" si="291">SUM(H179:H180)</f>
        <v>46.973035279158154</v>
      </c>
      <c r="I181" s="301">
        <f t="shared" ref="I181" si="292">SUM(I179:I180)</f>
        <v>10.918725956599545</v>
      </c>
      <c r="J181" s="301">
        <f t="shared" si="285"/>
        <v>117.70800000000004</v>
      </c>
      <c r="K181" s="301"/>
      <c r="L181" s="301">
        <f>SUM(L179:L180)</f>
        <v>59.169175114078648</v>
      </c>
      <c r="M181" s="301">
        <f t="shared" ref="M181" si="293">SUM(M179:M180)</f>
        <v>47.381737047601064</v>
      </c>
      <c r="N181" s="301">
        <f t="shared" ref="N181" si="294">SUM(N179:N180)</f>
        <v>10.527087838320428</v>
      </c>
      <c r="O181" s="301">
        <f t="shared" si="286"/>
        <v>117.07800000000015</v>
      </c>
      <c r="P181" s="301"/>
      <c r="Q181" s="301">
        <f>SUM(Q179:Q180)</f>
        <v>62.317985222032831</v>
      </c>
      <c r="R181" s="301">
        <f t="shared" ref="R181" si="295">SUM(R179:R180)</f>
        <v>47.614747629341508</v>
      </c>
      <c r="S181" s="301">
        <f t="shared" ref="S181" si="296">SUM(S179:S180)</f>
        <v>11.238267148625738</v>
      </c>
      <c r="T181" s="301">
        <f t="shared" si="287"/>
        <v>121.17100000000008</v>
      </c>
      <c r="U181" s="301"/>
      <c r="V181" s="301">
        <f>SUM(V179:V180)</f>
        <v>65.477580522807315</v>
      </c>
      <c r="W181" s="301">
        <f t="shared" ref="W181" si="297">SUM(W179:W180)</f>
        <v>45.398931636807916</v>
      </c>
      <c r="X181" s="301">
        <f t="shared" ref="X181" si="298">SUM(X179:X180)</f>
        <v>11.905487840384835</v>
      </c>
      <c r="Y181" s="301">
        <f t="shared" si="288"/>
        <v>122.78200000000007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3.637864275821733</v>
      </c>
      <c r="C188" s="300">
        <v>6.0954106995354351</v>
      </c>
      <c r="D188" s="300">
        <v>4.0380117616175983</v>
      </c>
      <c r="E188" s="300">
        <f>SUM(B188:D188)</f>
        <v>13.771286736974767</v>
      </c>
      <c r="F188" s="300"/>
      <c r="G188" s="300">
        <v>3.1282867388697393</v>
      </c>
      <c r="H188" s="300">
        <v>6.2344901215710564</v>
      </c>
      <c r="I188" s="300">
        <v>3.7145337891419437</v>
      </c>
      <c r="J188" s="300">
        <f>SUM(G188:I188)</f>
        <v>13.07731064958274</v>
      </c>
      <c r="K188" s="300"/>
      <c r="L188" s="300">
        <v>3.4915874803039904</v>
      </c>
      <c r="M188" s="300">
        <v>5.8791740198625151</v>
      </c>
      <c r="N188" s="300">
        <v>4.3819413414720314</v>
      </c>
      <c r="O188" s="300">
        <f>SUM(L188:N188)</f>
        <v>13.752702841638538</v>
      </c>
      <c r="P188" s="300"/>
      <c r="Q188" s="300">
        <v>3.6112138984330495</v>
      </c>
      <c r="R188" s="300">
        <v>6.3428934204889229</v>
      </c>
      <c r="S188" s="300">
        <v>4.4132471658842878</v>
      </c>
      <c r="T188" s="300">
        <f>SUM(Q188:S188)</f>
        <v>14.36735448480626</v>
      </c>
      <c r="U188" s="300"/>
      <c r="V188" s="300">
        <v>3.6571947107709111</v>
      </c>
      <c r="W188" s="300">
        <v>6.7948665344939876</v>
      </c>
      <c r="X188" s="300">
        <v>4.7992863467440241</v>
      </c>
      <c r="Y188" s="300">
        <f>SUM(V188:X188)</f>
        <v>15.251347592008923</v>
      </c>
    </row>
    <row r="189" spans="1:25" ht="12.5" x14ac:dyDescent="0.25">
      <c r="A189" s="260" t="s">
        <v>364</v>
      </c>
      <c r="B189" s="300">
        <v>5.943792316203238</v>
      </c>
      <c r="C189" s="300">
        <v>4.1915839900354621</v>
      </c>
      <c r="D189" s="300">
        <v>5.8953369567865943</v>
      </c>
      <c r="E189" s="300">
        <f t="shared" ref="E189:E190" si="299">SUM(B189:D189)</f>
        <v>16.030713263025294</v>
      </c>
      <c r="F189" s="300"/>
      <c r="G189" s="300">
        <v>4.6903538953823114</v>
      </c>
      <c r="H189" s="300">
        <v>4.0420092020370992</v>
      </c>
      <c r="I189" s="300">
        <v>4.1373262529978367</v>
      </c>
      <c r="J189" s="300">
        <f t="shared" ref="J189:J190" si="300">SUM(G189:I189)</f>
        <v>12.869689350417246</v>
      </c>
      <c r="K189" s="300"/>
      <c r="L189" s="300">
        <v>4.714239190835416</v>
      </c>
      <c r="M189" s="300">
        <v>3.7767656459252383</v>
      </c>
      <c r="N189" s="300">
        <v>3.500292321600833</v>
      </c>
      <c r="O189" s="300">
        <f t="shared" ref="O189:O190" si="301">SUM(L189:N189)</f>
        <v>11.991297158361487</v>
      </c>
      <c r="P189" s="300"/>
      <c r="Q189" s="300">
        <v>5.1068164119668538</v>
      </c>
      <c r="R189" s="300">
        <v>4.1961314686900142</v>
      </c>
      <c r="S189" s="300">
        <v>3.7436976345368493</v>
      </c>
      <c r="T189" s="300">
        <f t="shared" ref="T189:T190" si="302">SUM(Q189:S189)</f>
        <v>13.046645515193717</v>
      </c>
      <c r="U189" s="300"/>
      <c r="V189" s="300">
        <v>5.5506624230237049</v>
      </c>
      <c r="W189" s="300">
        <v>4.7216285958256838</v>
      </c>
      <c r="X189" s="300">
        <v>4.2433613891416631</v>
      </c>
      <c r="Y189" s="300">
        <f t="shared" ref="Y189:Y190" si="303">SUM(V189:X189)</f>
        <v>14.515652407991052</v>
      </c>
    </row>
    <row r="190" spans="1:25" ht="12.5" x14ac:dyDescent="0.25">
      <c r="A190" s="264" t="s">
        <v>363</v>
      </c>
      <c r="B190" s="301">
        <f>SUM(B188:B189)</f>
        <v>9.5816565920249701</v>
      </c>
      <c r="C190" s="301">
        <f t="shared" ref="C190" si="304">SUM(C188:C189)</f>
        <v>10.286994689570896</v>
      </c>
      <c r="D190" s="301">
        <f t="shared" ref="D190" si="305">SUM(D188:D189)</f>
        <v>9.9333487184041935</v>
      </c>
      <c r="E190" s="301">
        <f t="shared" si="299"/>
        <v>29.80200000000006</v>
      </c>
      <c r="F190" s="301"/>
      <c r="G190" s="301">
        <f>SUM(G188:G189)</f>
        <v>7.8186406342520502</v>
      </c>
      <c r="H190" s="301">
        <f t="shared" ref="H190" si="306">SUM(H188:H189)</f>
        <v>10.276499323608157</v>
      </c>
      <c r="I190" s="301">
        <f t="shared" ref="I190" si="307">SUM(I188:I189)</f>
        <v>7.8518600421397799</v>
      </c>
      <c r="J190" s="301">
        <f t="shared" si="300"/>
        <v>25.946999999999985</v>
      </c>
      <c r="K190" s="301"/>
      <c r="L190" s="301">
        <f>SUM(L188:L189)</f>
        <v>8.2058266711394054</v>
      </c>
      <c r="M190" s="301">
        <f t="shared" ref="M190" si="308">SUM(M188:M189)</f>
        <v>9.6559396657877539</v>
      </c>
      <c r="N190" s="301">
        <f t="shared" ref="N190" si="309">SUM(N188:N189)</f>
        <v>7.8822336630728644</v>
      </c>
      <c r="O190" s="301">
        <f t="shared" si="301"/>
        <v>25.744000000000025</v>
      </c>
      <c r="P190" s="301"/>
      <c r="Q190" s="301">
        <f>SUM(Q188:Q189)</f>
        <v>8.7180303103999037</v>
      </c>
      <c r="R190" s="301">
        <f t="shared" ref="R190" si="310">SUM(R188:R189)</f>
        <v>10.539024889178936</v>
      </c>
      <c r="S190" s="301">
        <f t="shared" ref="S190" si="311">SUM(S188:S189)</f>
        <v>8.1569448004211367</v>
      </c>
      <c r="T190" s="301">
        <f t="shared" si="302"/>
        <v>27.413999999999977</v>
      </c>
      <c r="U190" s="301"/>
      <c r="V190" s="301">
        <f>SUM(V188:V189)</f>
        <v>9.2078571337946151</v>
      </c>
      <c r="W190" s="301">
        <f t="shared" ref="W190" si="312">SUM(W188:W189)</f>
        <v>11.516495130319672</v>
      </c>
      <c r="X190" s="301">
        <f t="shared" ref="X190" si="313">SUM(X188:X189)</f>
        <v>9.0426477358856872</v>
      </c>
      <c r="Y190" s="301">
        <f t="shared" si="303"/>
        <v>29.766999999999975</v>
      </c>
    </row>
    <row r="194" spans="1:25" ht="14" x14ac:dyDescent="0.3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4.6754360848381324</v>
      </c>
      <c r="C197" s="300">
        <v>5.8534307624497677</v>
      </c>
      <c r="D197" s="300">
        <v>6.9976372840327432</v>
      </c>
      <c r="E197" s="300">
        <f>SUM(B197:D197)</f>
        <v>17.526504131320642</v>
      </c>
      <c r="F197" s="300"/>
      <c r="G197" s="300">
        <v>5.7157033366132248</v>
      </c>
      <c r="H197" s="300">
        <v>5.5635792524591041</v>
      </c>
      <c r="I197" s="300">
        <v>6.6726485449690145</v>
      </c>
      <c r="J197" s="300">
        <f>SUM(G197:I197)</f>
        <v>17.951931134041345</v>
      </c>
      <c r="K197" s="300"/>
      <c r="L197" s="300">
        <v>5.5755472742197361</v>
      </c>
      <c r="M197" s="300">
        <v>7.1262463599980013</v>
      </c>
      <c r="N197" s="300">
        <v>7.3043747151338421</v>
      </c>
      <c r="O197" s="300">
        <f>SUM(L197:N197)</f>
        <v>20.006168349351579</v>
      </c>
      <c r="P197" s="300"/>
      <c r="Q197" s="300">
        <v>5.1815788678774179</v>
      </c>
      <c r="R197" s="300">
        <v>6.739230264251999</v>
      </c>
      <c r="S197" s="300">
        <v>7.0293388644234032</v>
      </c>
      <c r="T197" s="300">
        <f>SUM(Q197:S197)</f>
        <v>18.950147996552822</v>
      </c>
      <c r="U197" s="300"/>
      <c r="V197" s="300">
        <v>4.939494597240337</v>
      </c>
      <c r="W197" s="300">
        <v>6.5139772216793412</v>
      </c>
      <c r="X197" s="300">
        <v>6.9095636410134125</v>
      </c>
      <c r="Y197" s="300">
        <f>SUM(V197:X197)</f>
        <v>18.363035459933091</v>
      </c>
    </row>
    <row r="198" spans="1:25" ht="12.5" x14ac:dyDescent="0.25">
      <c r="A198" s="260" t="s">
        <v>364</v>
      </c>
      <c r="B198" s="300">
        <v>7.1695161643309619</v>
      </c>
      <c r="C198" s="300">
        <v>1.6339511520879675</v>
      </c>
      <c r="D198" s="300">
        <v>3.9620285522604259</v>
      </c>
      <c r="E198" s="300">
        <f t="shared" ref="E198:E199" si="314">SUM(B198:D198)</f>
        <v>12.765495868679356</v>
      </c>
      <c r="F198" s="300"/>
      <c r="G198" s="300">
        <v>6.6476014801134422</v>
      </c>
      <c r="H198" s="300">
        <v>1.7437177119915384</v>
      </c>
      <c r="I198" s="300">
        <v>3.0207496738537398</v>
      </c>
      <c r="J198" s="300">
        <f t="shared" ref="J198:J199" si="315">SUM(G198:I198)</f>
        <v>11.412068865958719</v>
      </c>
      <c r="K198" s="300"/>
      <c r="L198" s="300">
        <v>4.7468148319674652</v>
      </c>
      <c r="M198" s="300">
        <v>1.4059350423994359</v>
      </c>
      <c r="N198" s="300">
        <v>2.2420817762815402</v>
      </c>
      <c r="O198" s="300">
        <f t="shared" ref="O198:O199" si="316">SUM(L198:N198)</f>
        <v>8.3948316506484417</v>
      </c>
      <c r="P198" s="300"/>
      <c r="Q198" s="300">
        <v>4.7032361432805034</v>
      </c>
      <c r="R198" s="300">
        <v>1.3439953845426567</v>
      </c>
      <c r="S198" s="300">
        <v>2.2186204756240531</v>
      </c>
      <c r="T198" s="300">
        <f t="shared" ref="T198:T199" si="317">SUM(Q198:S198)</f>
        <v>8.2658520034472129</v>
      </c>
      <c r="U198" s="300"/>
      <c r="V198" s="300">
        <v>4.9209602595351356</v>
      </c>
      <c r="W198" s="300">
        <v>1.3464541064155171</v>
      </c>
      <c r="X198" s="300">
        <v>2.3115501741162419</v>
      </c>
      <c r="Y198" s="300">
        <f t="shared" ref="Y198:Y199" si="318">SUM(V198:X198)</f>
        <v>8.5789645400668952</v>
      </c>
    </row>
    <row r="199" spans="1:25" ht="12.5" x14ac:dyDescent="0.25">
      <c r="A199" s="264" t="s">
        <v>363</v>
      </c>
      <c r="B199" s="301">
        <f>SUM(B197:B198)</f>
        <v>11.844952249169094</v>
      </c>
      <c r="C199" s="301">
        <f t="shared" ref="C199" si="319">SUM(C197:C198)</f>
        <v>7.4873819145377354</v>
      </c>
      <c r="D199" s="301">
        <f t="shared" ref="D199" si="320">SUM(D197:D198)</f>
        <v>10.959665836293169</v>
      </c>
      <c r="E199" s="301">
        <f t="shared" si="314"/>
        <v>30.291999999999998</v>
      </c>
      <c r="F199" s="301"/>
      <c r="G199" s="301">
        <f>SUM(G197:G198)</f>
        <v>12.363304816726668</v>
      </c>
      <c r="H199" s="301">
        <f t="shared" ref="H199" si="321">SUM(H197:H198)</f>
        <v>7.3072969644506429</v>
      </c>
      <c r="I199" s="301">
        <f t="shared" ref="I199" si="322">SUM(I197:I198)</f>
        <v>9.6933982188227539</v>
      </c>
      <c r="J199" s="301">
        <f t="shared" si="315"/>
        <v>29.364000000000065</v>
      </c>
      <c r="K199" s="301"/>
      <c r="L199" s="301">
        <f>SUM(L197:L198)</f>
        <v>10.322362106187201</v>
      </c>
      <c r="M199" s="301">
        <f t="shared" ref="M199" si="323">SUM(M197:M198)</f>
        <v>8.5321814023974376</v>
      </c>
      <c r="N199" s="301">
        <f t="shared" ref="N199" si="324">SUM(N197:N198)</f>
        <v>9.5464564914153822</v>
      </c>
      <c r="O199" s="301">
        <f t="shared" si="316"/>
        <v>28.401000000000025</v>
      </c>
      <c r="P199" s="301"/>
      <c r="Q199" s="301">
        <f>SUM(Q197:Q198)</f>
        <v>9.8848150111579223</v>
      </c>
      <c r="R199" s="301">
        <f t="shared" ref="R199" si="325">SUM(R197:R198)</f>
        <v>8.0832256487946559</v>
      </c>
      <c r="S199" s="301">
        <f t="shared" ref="S199" si="326">SUM(S197:S198)</f>
        <v>9.2479593400474567</v>
      </c>
      <c r="T199" s="301">
        <f t="shared" si="317"/>
        <v>27.216000000000037</v>
      </c>
      <c r="U199" s="301"/>
      <c r="V199" s="301">
        <f>SUM(V197:V198)</f>
        <v>9.8604548567754726</v>
      </c>
      <c r="W199" s="301">
        <f t="shared" ref="W199" si="327">SUM(W197:W198)</f>
        <v>7.8604313280948581</v>
      </c>
      <c r="X199" s="301">
        <f t="shared" ref="X199" si="328">SUM(X197:X198)</f>
        <v>9.2211138151296552</v>
      </c>
      <c r="Y199" s="301">
        <f t="shared" si="318"/>
        <v>26.941999999999986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Brighton and Hove East Sussex West Sussex</v>
      </c>
    </row>
    <row r="2" spans="1:16" ht="13" x14ac:dyDescent="0.3">
      <c r="A2" s="182" t="s">
        <v>515</v>
      </c>
    </row>
    <row r="3" spans="1:16" ht="13" x14ac:dyDescent="0.3">
      <c r="L3" s="46" t="s">
        <v>441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0.59663902141597891</v>
      </c>
      <c r="N7">
        <f>'Ind T4'!C122</f>
        <v>0.33704770528932837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0.77908521432237254</v>
      </c>
      <c r="N9">
        <f>'Ind T4'!C120</f>
        <v>0.31763703955935974</v>
      </c>
    </row>
    <row r="10" spans="1:16" x14ac:dyDescent="0.25">
      <c r="L10" s="13" t="str">
        <f>'Ind T4'!A80</f>
        <v>Education</v>
      </c>
      <c r="M10">
        <f>'Ind T4'!B119</f>
        <v>-0.20968801044081165</v>
      </c>
      <c r="N10">
        <f>'Ind T4'!C119</f>
        <v>0.13118905165820927</v>
      </c>
    </row>
    <row r="11" spans="1:16" x14ac:dyDescent="0.25">
      <c r="L11" s="13" t="str">
        <f>'Ind T4'!A79</f>
        <v>Public admin. and defence</v>
      </c>
      <c r="M11">
        <f>'Ind T4'!B118</f>
        <v>1.239073017131509</v>
      </c>
      <c r="N11">
        <f>'Ind T4'!C118</f>
        <v>0.11030803370331022</v>
      </c>
    </row>
    <row r="12" spans="1:16" ht="13" x14ac:dyDescent="0.3">
      <c r="L12" s="1" t="str">
        <f>CONCATENATE("[",'Ind T4'!A78,"]")</f>
        <v>[Non-marketed services]</v>
      </c>
      <c r="M12">
        <f>'Ind T4'!B117</f>
        <v>0.50965088293848382</v>
      </c>
      <c r="N12">
        <f>'Ind T4'!C117</f>
        <v>0.22341240320769007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-1.2809115028567075</v>
      </c>
      <c r="N14" s="13">
        <f>'Ind T4'!C115</f>
        <v>-0.35096898258268894</v>
      </c>
    </row>
    <row r="15" spans="1:16" x14ac:dyDescent="0.25">
      <c r="L15" s="13" t="str">
        <f>'Ind T4'!A75</f>
        <v>Arts and entertainment</v>
      </c>
      <c r="M15" s="13">
        <f>'Ind T4'!B114</f>
        <v>-2.8850427613423713</v>
      </c>
      <c r="N15" s="13">
        <f>'Ind T4'!C114</f>
        <v>0.97269224402007914</v>
      </c>
    </row>
    <row r="16" spans="1:16" x14ac:dyDescent="0.25">
      <c r="L16" s="13" t="str">
        <f>'Ind T4'!A74</f>
        <v>Support services</v>
      </c>
      <c r="M16" s="13">
        <f>'Ind T4'!B113</f>
        <v>-6.4908335792279725E-2</v>
      </c>
      <c r="N16" s="13">
        <f>'Ind T4'!C113</f>
        <v>0.92416824303349632</v>
      </c>
    </row>
    <row r="17" spans="12:14" x14ac:dyDescent="0.25">
      <c r="L17" s="13" t="str">
        <f>'Ind T4'!A73</f>
        <v>Professional services</v>
      </c>
      <c r="M17" s="13">
        <f>'Ind T4'!B112</f>
        <v>0.87604906322471532</v>
      </c>
      <c r="N17" s="13">
        <f>'Ind T4'!C112</f>
        <v>0.85135899193482523</v>
      </c>
    </row>
    <row r="18" spans="12:14" x14ac:dyDescent="0.25">
      <c r="L18" s="13" t="str">
        <f>'Ind T4'!A72</f>
        <v>Real estate</v>
      </c>
      <c r="M18" s="13">
        <f>'Ind T4'!B111</f>
        <v>0.11782729681326654</v>
      </c>
      <c r="N18" s="13">
        <f>'Ind T4'!C111</f>
        <v>0.61789471408679741</v>
      </c>
    </row>
    <row r="19" spans="12:14" x14ac:dyDescent="0.25">
      <c r="L19" t="str">
        <f>'Ind T4'!A71</f>
        <v>Finance and insurance</v>
      </c>
      <c r="M19">
        <f>'Ind T4'!B110</f>
        <v>-1.1782388890778761</v>
      </c>
      <c r="N19">
        <f>'Ind T4'!C110</f>
        <v>-0.71693873688355447</v>
      </c>
    </row>
    <row r="20" spans="12:14" x14ac:dyDescent="0.25">
      <c r="L20" t="str">
        <f>'Ind T4'!A70</f>
        <v>Information technology</v>
      </c>
      <c r="M20">
        <f>'Ind T4'!B109</f>
        <v>-1.8110971644204832</v>
      </c>
      <c r="N20">
        <f>'Ind T4'!C109</f>
        <v>0.97304468553869317</v>
      </c>
    </row>
    <row r="21" spans="12:14" x14ac:dyDescent="0.25">
      <c r="L21" t="str">
        <f>'Ind T4'!A69</f>
        <v>Media</v>
      </c>
      <c r="M21">
        <f>'Ind T4'!B108</f>
        <v>-5.2343807496560419</v>
      </c>
      <c r="N21">
        <f>'Ind T4'!C108</f>
        <v>-0.42394376336671868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-0.73082251536997767</v>
      </c>
      <c r="N22">
        <f>'Ind T4'!C107</f>
        <v>0.56821422288657608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0.92274610267049084</v>
      </c>
      <c r="N24">
        <f>'Ind T4'!C105</f>
        <v>1.2761369300765324</v>
      </c>
    </row>
    <row r="25" spans="12:14" x14ac:dyDescent="0.25">
      <c r="L25" s="13" t="str">
        <f>'Ind T4'!A65</f>
        <v>Transport and storage</v>
      </c>
      <c r="M25">
        <f>'Ind T4'!B104</f>
        <v>1.479978232623691</v>
      </c>
      <c r="N25">
        <f>'Ind T4'!C104</f>
        <v>-0.2121106003587836</v>
      </c>
    </row>
    <row r="26" spans="12:14" x14ac:dyDescent="0.25">
      <c r="L26" s="13" t="str">
        <f>'Ind T4'!A64</f>
        <v>Wholesale and retail trade</v>
      </c>
      <c r="M26">
        <f>'Ind T4'!B103</f>
        <v>0.91314242938267398</v>
      </c>
      <c r="N26">
        <f>'Ind T4'!C103</f>
        <v>0.1227291313139256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1.0223454484350025</v>
      </c>
      <c r="N27">
        <f>'Ind T4'!C102</f>
        <v>0.39937201129804922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2.5184010179087002</v>
      </c>
      <c r="N29">
        <f>'Ind T4'!C100</f>
        <v>0.64498450629277837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1.3802054977444023</v>
      </c>
      <c r="N31">
        <f>'Ind T4'!C98</f>
        <v>-1.1933361370836892</v>
      </c>
    </row>
    <row r="32" spans="12:14" x14ac:dyDescent="0.25">
      <c r="L32" s="13" t="str">
        <f>'Ind T4'!A58</f>
        <v>Engineering</v>
      </c>
      <c r="M32">
        <f>'Ind T4'!B97</f>
        <v>5.363332001961596</v>
      </c>
      <c r="N32">
        <f>'Ind T4'!C97</f>
        <v>-2.4629096574134812</v>
      </c>
    </row>
    <row r="33" spans="12:14" x14ac:dyDescent="0.25">
      <c r="L33" s="13" t="str">
        <f>'Ind T4'!A57</f>
        <v>Food drink and tobacco</v>
      </c>
      <c r="M33">
        <f>'Ind T4'!B96</f>
        <v>6.3888625225169804</v>
      </c>
      <c r="N33">
        <f>'Ind T4'!C96</f>
        <v>1.2759071132035116</v>
      </c>
    </row>
    <row r="34" spans="12:14" ht="13" x14ac:dyDescent="0.3">
      <c r="L34" s="1" t="str">
        <f>CONCATENATE("[",'Ind T4'!A56,"]")</f>
        <v>[Manufacturing]</v>
      </c>
      <c r="M34">
        <f>'Ind T4'!B95</f>
        <v>2.983649350086659</v>
      </c>
      <c r="N34">
        <f>'Ind T4'!C95</f>
        <v>-1.1880894086250926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4.0748925933311808</v>
      </c>
      <c r="N36">
        <f>'Ind T4'!C93</f>
        <v>1.1006869101462868</v>
      </c>
    </row>
    <row r="37" spans="12:14" x14ac:dyDescent="0.25">
      <c r="L37" s="13" t="str">
        <f>'Ind T4'!A53</f>
        <v>Electricity and gas</v>
      </c>
      <c r="M37">
        <f>'Ind T4'!B92</f>
        <v>18.400003010924504</v>
      </c>
      <c r="N37">
        <f>'Ind T4'!C92</f>
        <v>-8.9079023180727024E-2</v>
      </c>
    </row>
    <row r="38" spans="12:14" x14ac:dyDescent="0.25">
      <c r="L38" s="13" t="str">
        <f>'Ind T4'!A52</f>
        <v>Mining and quarrying</v>
      </c>
      <c r="M38">
        <f>'Ind T4'!B91</f>
        <v>13.430844280750232</v>
      </c>
      <c r="N38">
        <f>'Ind T4'!C91</f>
        <v>-1.2815031368089147</v>
      </c>
    </row>
    <row r="39" spans="12:14" x14ac:dyDescent="0.25">
      <c r="L39" s="45" t="str">
        <f>'Ind T4'!A51</f>
        <v>Agriculture</v>
      </c>
      <c r="M39">
        <f>'Ind T4'!B90</f>
        <v>-1.4998772144406258</v>
      </c>
      <c r="N39">
        <f>'Ind T4'!C90</f>
        <v>0.3896944361863719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3.2348416201623431</v>
      </c>
      <c r="N40">
        <f>'Ind T4'!C89</f>
        <v>0.4635566082110909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Brighton and Hove East Sussex West Sussex</v>
      </c>
      <c r="L1" s="46"/>
    </row>
    <row r="2" spans="1:96" ht="13" x14ac:dyDescent="0.3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16.195000000000007</v>
      </c>
      <c r="N5" s="11">
        <f t="shared" ref="N5:AL5" si="1">SUM(N6:N9)</f>
        <v>16.370999999999988</v>
      </c>
      <c r="O5" s="11">
        <f t="shared" si="1"/>
        <v>18.626000000000026</v>
      </c>
      <c r="P5" s="11">
        <f t="shared" si="1"/>
        <v>15.547000000000006</v>
      </c>
      <c r="Q5" s="11">
        <f t="shared" si="1"/>
        <v>20.527000000000019</v>
      </c>
      <c r="R5" s="11">
        <f t="shared" si="1"/>
        <v>15.410000000000013</v>
      </c>
      <c r="S5" s="11">
        <f t="shared" si="1"/>
        <v>17.628000000000007</v>
      </c>
      <c r="T5" s="11">
        <f t="shared" si="1"/>
        <v>20.391000000000027</v>
      </c>
      <c r="U5" s="11">
        <f t="shared" si="1"/>
        <v>18.221000000000004</v>
      </c>
      <c r="V5" s="11">
        <f t="shared" si="1"/>
        <v>20.347000000000023</v>
      </c>
      <c r="W5" s="11">
        <f t="shared" si="1"/>
        <v>18.069000000000024</v>
      </c>
      <c r="X5" s="11">
        <f t="shared" si="1"/>
        <v>18.03799999999999</v>
      </c>
      <c r="Y5" s="11">
        <f t="shared" si="1"/>
        <v>18.032000000000014</v>
      </c>
      <c r="Z5" s="11">
        <f t="shared" si="1"/>
        <v>18.194999999999968</v>
      </c>
      <c r="AA5" s="11">
        <f t="shared" si="1"/>
        <v>18.454999999999988</v>
      </c>
      <c r="AB5" s="11">
        <f t="shared" si="1"/>
        <v>18.583000000000009</v>
      </c>
      <c r="AC5" s="11">
        <f t="shared" si="1"/>
        <v>18.690999999999995</v>
      </c>
      <c r="AD5" s="11">
        <f t="shared" si="1"/>
        <v>18.779000000000011</v>
      </c>
      <c r="AE5" s="11">
        <f t="shared" si="1"/>
        <v>18.855000000000032</v>
      </c>
      <c r="AF5" s="11">
        <f t="shared" si="1"/>
        <v>18.924999999999983</v>
      </c>
      <c r="AG5" s="11">
        <f t="shared" si="1"/>
        <v>19.003999999999984</v>
      </c>
      <c r="AH5" s="11">
        <f t="shared" si="1"/>
        <v>19.080000000000002</v>
      </c>
      <c r="AI5" s="11">
        <f t="shared" si="1"/>
        <v>19.152999999999992</v>
      </c>
      <c r="AJ5" s="11">
        <f t="shared" si="1"/>
        <v>19.224000000000007</v>
      </c>
      <c r="AK5" s="11">
        <f t="shared" si="1"/>
        <v>19.295000000000023</v>
      </c>
      <c r="AL5" s="11">
        <f t="shared" si="1"/>
        <v>19.366999999999987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7.3390000000000031</v>
      </c>
      <c r="N6" s="11">
        <v>7.8060000000000054</v>
      </c>
      <c r="O6" s="11">
        <v>9.8030000000000328</v>
      </c>
      <c r="P6" s="11">
        <v>7.0630000000000113</v>
      </c>
      <c r="Q6" s="11">
        <v>13.329000000000017</v>
      </c>
      <c r="R6" s="11">
        <v>9.3710000000000004</v>
      </c>
      <c r="S6" s="11">
        <v>9.3970000000000091</v>
      </c>
      <c r="T6" s="11">
        <v>10.542000000000005</v>
      </c>
      <c r="U6" s="11">
        <v>8.8940000000000055</v>
      </c>
      <c r="V6" s="11">
        <v>10.953000000000015</v>
      </c>
      <c r="W6" s="11">
        <v>8.6890000000000285</v>
      </c>
      <c r="X6" s="11">
        <v>8.7529999999999948</v>
      </c>
      <c r="Y6" s="11">
        <v>8.8100000000000165</v>
      </c>
      <c r="Z6" s="11">
        <v>8.9010000000000016</v>
      </c>
      <c r="AA6" s="11">
        <v>8.9589999999999925</v>
      </c>
      <c r="AB6" s="11">
        <v>8.976999999999995</v>
      </c>
      <c r="AC6" s="11">
        <v>9</v>
      </c>
      <c r="AD6" s="11">
        <v>9.0210000000000239</v>
      </c>
      <c r="AE6" s="11">
        <v>9.0400000000000276</v>
      </c>
      <c r="AF6" s="11">
        <v>9.0579999999999874</v>
      </c>
      <c r="AG6" s="11">
        <v>9.0859999999999896</v>
      </c>
      <c r="AH6" s="11">
        <v>9.1129999999999995</v>
      </c>
      <c r="AI6" s="11">
        <v>9.1390000000000011</v>
      </c>
      <c r="AJ6" s="11">
        <v>9.1640000000000068</v>
      </c>
      <c r="AK6" s="172">
        <v>9.1880000000000237</v>
      </c>
      <c r="AL6" s="11">
        <v>9.2109999999999737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0.38900000000000068</v>
      </c>
      <c r="N7" s="11">
        <v>0.58500000000000119</v>
      </c>
      <c r="O7" s="11">
        <v>1.4819999999999984</v>
      </c>
      <c r="P7" s="11">
        <v>1.6379999999999999</v>
      </c>
      <c r="Q7" s="11">
        <v>0.95599999999999907</v>
      </c>
      <c r="R7" s="11">
        <v>0.22099999999999953</v>
      </c>
      <c r="S7" s="11">
        <v>0.41600000000000081</v>
      </c>
      <c r="T7" s="11">
        <v>0.42599999999999949</v>
      </c>
      <c r="U7" s="11">
        <v>0.18299999999999975</v>
      </c>
      <c r="V7" s="11">
        <v>0.53699999999999926</v>
      </c>
      <c r="W7" s="11">
        <v>0.4150000000000007</v>
      </c>
      <c r="X7" s="11">
        <v>0.40600000000000075</v>
      </c>
      <c r="Y7" s="11">
        <v>0.40399999999999947</v>
      </c>
      <c r="Z7" s="11">
        <v>0.39399999999999913</v>
      </c>
      <c r="AA7" s="11">
        <v>0.38399999999999945</v>
      </c>
      <c r="AB7" s="11">
        <v>0.37599999999999933</v>
      </c>
      <c r="AC7" s="11">
        <v>0.37199999999999955</v>
      </c>
      <c r="AD7" s="11">
        <v>0.36699999999999944</v>
      </c>
      <c r="AE7" s="11">
        <v>0.36300000000000049</v>
      </c>
      <c r="AF7" s="11">
        <v>0.35900000000000087</v>
      </c>
      <c r="AG7" s="11">
        <v>0.35599999999999915</v>
      </c>
      <c r="AH7" s="11">
        <v>0.35299999999999965</v>
      </c>
      <c r="AI7" s="11">
        <v>0.34899999999999926</v>
      </c>
      <c r="AJ7" s="11">
        <v>0.34599999999999986</v>
      </c>
      <c r="AK7" s="172">
        <v>0.34400000000000031</v>
      </c>
      <c r="AL7" s="11">
        <v>0.34200000000000047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4.2380000000000049</v>
      </c>
      <c r="N8" s="11">
        <v>3.6259999999999883</v>
      </c>
      <c r="O8" s="11">
        <v>3.4090000000000034</v>
      </c>
      <c r="P8" s="11">
        <v>3.3949999999999942</v>
      </c>
      <c r="Q8" s="11">
        <v>1.868999999999998</v>
      </c>
      <c r="R8" s="11">
        <v>1.6829999999999992</v>
      </c>
      <c r="S8" s="11">
        <v>3.8750000000000031</v>
      </c>
      <c r="T8" s="11">
        <v>4.2380000000000084</v>
      </c>
      <c r="U8" s="11">
        <v>3.9519999999999968</v>
      </c>
      <c r="V8" s="11">
        <v>3.4239999999999973</v>
      </c>
      <c r="W8" s="11">
        <v>3.9160000000000039</v>
      </c>
      <c r="X8" s="11">
        <v>3.8999999999999932</v>
      </c>
      <c r="Y8" s="11">
        <v>3.8580000000000054</v>
      </c>
      <c r="Z8" s="11">
        <v>3.8470000000000004</v>
      </c>
      <c r="AA8" s="11">
        <v>3.846999999999996</v>
      </c>
      <c r="AB8" s="11">
        <v>3.8449999999999971</v>
      </c>
      <c r="AC8" s="11">
        <v>3.8429999999999933</v>
      </c>
      <c r="AD8" s="11">
        <v>3.843000000000004</v>
      </c>
      <c r="AE8" s="11">
        <v>3.8420000000000019</v>
      </c>
      <c r="AF8" s="11">
        <v>3.8430000000000102</v>
      </c>
      <c r="AG8" s="11">
        <v>3.8449999999999975</v>
      </c>
      <c r="AH8" s="11">
        <v>3.8480000000000021</v>
      </c>
      <c r="AI8" s="11">
        <v>3.851999999999995</v>
      </c>
      <c r="AJ8" s="11">
        <v>3.854999999999996</v>
      </c>
      <c r="AK8" s="172">
        <v>3.8590000000000022</v>
      </c>
      <c r="AL8" s="11">
        <v>3.8640000000000003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4.229000000000001</v>
      </c>
      <c r="N9" s="11">
        <v>4.353999999999993</v>
      </c>
      <c r="O9" s="11">
        <v>3.9319999999999933</v>
      </c>
      <c r="P9" s="11">
        <v>3.4510000000000001</v>
      </c>
      <c r="Q9" s="11">
        <v>4.3730000000000047</v>
      </c>
      <c r="R9" s="11">
        <v>4.1350000000000122</v>
      </c>
      <c r="S9" s="11">
        <v>3.9399999999999955</v>
      </c>
      <c r="T9" s="11">
        <v>5.1850000000000138</v>
      </c>
      <c r="U9" s="11">
        <v>5.1920000000000037</v>
      </c>
      <c r="V9" s="11">
        <v>5.4330000000000096</v>
      </c>
      <c r="W9" s="11">
        <v>5.0489999999999924</v>
      </c>
      <c r="X9" s="11">
        <v>4.9790000000000001</v>
      </c>
      <c r="Y9" s="11">
        <v>4.9599999999999929</v>
      </c>
      <c r="Z9" s="11">
        <v>5.052999999999968</v>
      </c>
      <c r="AA9" s="11">
        <v>5.2649999999999997</v>
      </c>
      <c r="AB9" s="11">
        <v>5.3850000000000184</v>
      </c>
      <c r="AC9" s="11">
        <v>5.4760000000000026</v>
      </c>
      <c r="AD9" s="11">
        <v>5.5479999999999823</v>
      </c>
      <c r="AE9" s="11">
        <v>5.6100000000000012</v>
      </c>
      <c r="AF9" s="11">
        <v>5.664999999999984</v>
      </c>
      <c r="AG9" s="11">
        <v>5.7169999999999952</v>
      </c>
      <c r="AH9" s="11">
        <v>5.7660000000000009</v>
      </c>
      <c r="AI9" s="11">
        <v>5.8129999999999971</v>
      </c>
      <c r="AJ9" s="11">
        <v>5.8590000000000062</v>
      </c>
      <c r="AK9" s="172">
        <v>5.9039999999999955</v>
      </c>
      <c r="AL9" s="11">
        <v>5.9500000000000108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47.505999999999965</v>
      </c>
      <c r="N11" s="11">
        <f t="shared" si="2"/>
        <v>46.557000000000073</v>
      </c>
      <c r="O11" s="11">
        <f t="shared" si="2"/>
        <v>46.47699999999999</v>
      </c>
      <c r="P11" s="11">
        <f t="shared" si="2"/>
        <v>43.520000000000032</v>
      </c>
      <c r="Q11" s="11">
        <f t="shared" si="2"/>
        <v>44.816000000000052</v>
      </c>
      <c r="R11" s="11">
        <f t="shared" ref="R11" si="3">SUM(R12:R14)</f>
        <v>44.672000000000025</v>
      </c>
      <c r="S11" s="11">
        <f t="shared" ref="S11" si="4">SUM(S12:S14)</f>
        <v>49.496000000000009</v>
      </c>
      <c r="T11" s="11">
        <f t="shared" ref="T11" si="5">SUM(T12:T14)</f>
        <v>49.30199999999995</v>
      </c>
      <c r="U11" s="11">
        <f t="shared" ref="U11" si="6">SUM(U12:U14)</f>
        <v>47.998999999999867</v>
      </c>
      <c r="V11" s="11">
        <f t="shared" ref="V11" si="7">SUM(V12:V14)</f>
        <v>51.958000000000013</v>
      </c>
      <c r="W11" s="11">
        <f t="shared" ref="W11" si="8">SUM(W12:W14)</f>
        <v>51.746000000000016</v>
      </c>
      <c r="X11" s="11">
        <f t="shared" ref="X11" si="9">SUM(X12:X14)</f>
        <v>51.724000000000004</v>
      </c>
      <c r="Y11" s="11">
        <f t="shared" ref="Y11" si="10">SUM(Y12:Y14)</f>
        <v>51.097999999999999</v>
      </c>
      <c r="Z11" s="11">
        <f t="shared" ref="Z11" si="11">SUM(Z12:Z14)</f>
        <v>50.458000000000098</v>
      </c>
      <c r="AA11" s="11">
        <f t="shared" ref="AA11" si="12">SUM(AA12:AA14)</f>
        <v>49.983999999999945</v>
      </c>
      <c r="AB11" s="11">
        <f t="shared" ref="AB11" si="13">SUM(AB12:AB14)</f>
        <v>49.309999999999931</v>
      </c>
      <c r="AC11" s="11">
        <f t="shared" ref="AC11" si="14">SUM(AC12:AC14)</f>
        <v>48.595999999999989</v>
      </c>
      <c r="AD11" s="11">
        <f>SUM(AD12:AD14)</f>
        <v>47.895000000000074</v>
      </c>
      <c r="AE11" s="11">
        <f t="shared" ref="AE11" si="15">SUM(AE12:AE14)</f>
        <v>47.226999999999983</v>
      </c>
      <c r="AF11" s="11">
        <f t="shared" ref="AF11" si="16">SUM(AF12:AF14)</f>
        <v>46.587000000000032</v>
      </c>
      <c r="AG11" s="11">
        <f t="shared" ref="AG11:AL11" si="17">SUM(AG12:AG14)</f>
        <v>46.007999999999925</v>
      </c>
      <c r="AH11" s="11">
        <f t="shared" si="17"/>
        <v>45.421000000000127</v>
      </c>
      <c r="AI11" s="11">
        <f t="shared" si="17"/>
        <v>44.850000000000065</v>
      </c>
      <c r="AJ11" s="11">
        <f t="shared" si="17"/>
        <v>44.298999999999936</v>
      </c>
      <c r="AK11" s="11">
        <f t="shared" si="17"/>
        <v>43.764999999999901</v>
      </c>
      <c r="AL11" s="11">
        <f t="shared" si="17"/>
        <v>43.253000000000071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3.7340000000000084</v>
      </c>
      <c r="N12" s="11">
        <v>5.3299999999999974</v>
      </c>
      <c r="O12" s="11">
        <v>4.6970000000000036</v>
      </c>
      <c r="P12" s="11">
        <v>3.7380000000000111</v>
      </c>
      <c r="Q12" s="11">
        <v>4.7590000000000003</v>
      </c>
      <c r="R12" s="11">
        <v>4.3890000000000065</v>
      </c>
      <c r="S12" s="11">
        <v>4.6960000000000051</v>
      </c>
      <c r="T12" s="11">
        <v>5.3200000000000029</v>
      </c>
      <c r="U12" s="11">
        <v>5.1729999999999858</v>
      </c>
      <c r="V12" s="11">
        <v>6.004999999999999</v>
      </c>
      <c r="W12" s="11">
        <v>5.98200000000001</v>
      </c>
      <c r="X12" s="11">
        <v>6.1219999999999972</v>
      </c>
      <c r="Y12" s="11">
        <v>6.2820000000000009</v>
      </c>
      <c r="Z12" s="11">
        <v>6.378999999999996</v>
      </c>
      <c r="AA12" s="11">
        <v>6.4669999999999961</v>
      </c>
      <c r="AB12" s="11">
        <v>6.5479999999999876</v>
      </c>
      <c r="AC12" s="11">
        <v>6.6140000000000017</v>
      </c>
      <c r="AD12" s="11">
        <v>6.6799999999999962</v>
      </c>
      <c r="AE12" s="11">
        <v>6.7470000000000026</v>
      </c>
      <c r="AF12" s="11">
        <v>6.8129999999999757</v>
      </c>
      <c r="AG12" s="11">
        <v>6.8859999999999788</v>
      </c>
      <c r="AH12" s="11">
        <v>6.9580000000000064</v>
      </c>
      <c r="AI12" s="11">
        <v>7.0289999999999884</v>
      </c>
      <c r="AJ12" s="11">
        <v>7.0990000000000046</v>
      </c>
      <c r="AK12" s="172">
        <v>7.1679999999999797</v>
      </c>
      <c r="AL12" s="11">
        <v>7.2350000000000083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14.383999999999952</v>
      </c>
      <c r="N13" s="11">
        <v>14.150000000000009</v>
      </c>
      <c r="O13" s="11">
        <v>12.406000000000015</v>
      </c>
      <c r="P13" s="11">
        <v>13.273999999999974</v>
      </c>
      <c r="Q13" s="11">
        <v>12.580000000000009</v>
      </c>
      <c r="R13" s="11">
        <v>11.527000000000005</v>
      </c>
      <c r="S13" s="11">
        <v>13.808000000000007</v>
      </c>
      <c r="T13" s="11">
        <v>14.069000000000003</v>
      </c>
      <c r="U13" s="11">
        <v>13.118999999999975</v>
      </c>
      <c r="V13" s="11">
        <v>15.178000000000001</v>
      </c>
      <c r="W13" s="11">
        <v>14.967999999999979</v>
      </c>
      <c r="X13" s="11">
        <v>15.025000000000013</v>
      </c>
      <c r="Y13" s="11">
        <v>14.71399999999999</v>
      </c>
      <c r="Z13" s="11">
        <v>14.516000000000034</v>
      </c>
      <c r="AA13" s="11">
        <v>14.26499999999999</v>
      </c>
      <c r="AB13" s="11">
        <v>13.939000000000014</v>
      </c>
      <c r="AC13" s="11">
        <v>13.524000000000054</v>
      </c>
      <c r="AD13" s="11">
        <v>13.118000000000031</v>
      </c>
      <c r="AE13" s="11">
        <v>12.724000000000002</v>
      </c>
      <c r="AF13" s="11">
        <v>12.342000000000024</v>
      </c>
      <c r="AG13" s="11">
        <v>11.981999999999983</v>
      </c>
      <c r="AH13" s="11">
        <v>11.62700000000004</v>
      </c>
      <c r="AI13" s="11">
        <v>11.281000000000022</v>
      </c>
      <c r="AJ13" s="11">
        <v>10.94399999999996</v>
      </c>
      <c r="AK13" s="172">
        <v>10.615999999999971</v>
      </c>
      <c r="AL13" s="11">
        <v>10.29700000000002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29.388000000000005</v>
      </c>
      <c r="N14" s="11">
        <v>27.077000000000062</v>
      </c>
      <c r="O14" s="11">
        <v>29.37399999999997</v>
      </c>
      <c r="P14" s="11">
        <v>26.508000000000045</v>
      </c>
      <c r="Q14" s="11">
        <v>27.477000000000043</v>
      </c>
      <c r="R14" s="11">
        <v>28.756000000000011</v>
      </c>
      <c r="S14" s="11">
        <v>30.992000000000001</v>
      </c>
      <c r="T14" s="11">
        <v>29.912999999999947</v>
      </c>
      <c r="U14" s="11">
        <v>29.706999999999905</v>
      </c>
      <c r="V14" s="11">
        <v>30.775000000000013</v>
      </c>
      <c r="W14" s="11">
        <v>30.796000000000028</v>
      </c>
      <c r="X14" s="11">
        <v>30.576999999999991</v>
      </c>
      <c r="Y14" s="11">
        <v>30.102000000000011</v>
      </c>
      <c r="Z14" s="11">
        <v>29.563000000000066</v>
      </c>
      <c r="AA14" s="11">
        <v>29.25199999999996</v>
      </c>
      <c r="AB14" s="11">
        <v>28.822999999999933</v>
      </c>
      <c r="AC14" s="11">
        <v>28.457999999999931</v>
      </c>
      <c r="AD14" s="11">
        <v>28.097000000000047</v>
      </c>
      <c r="AE14" s="11">
        <v>27.755999999999979</v>
      </c>
      <c r="AF14" s="11">
        <v>27.432000000000034</v>
      </c>
      <c r="AG14" s="11">
        <v>27.139999999999961</v>
      </c>
      <c r="AH14" s="11">
        <v>26.83600000000008</v>
      </c>
      <c r="AI14" s="11">
        <v>26.540000000000056</v>
      </c>
      <c r="AJ14" s="11">
        <v>26.255999999999968</v>
      </c>
      <c r="AK14" s="172">
        <v>25.980999999999955</v>
      </c>
      <c r="AL14" s="11">
        <v>25.721000000000046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60.526000000000082</v>
      </c>
      <c r="N16" s="11">
        <v>50.436000000000121</v>
      </c>
      <c r="O16" s="11">
        <v>50.482000000000163</v>
      </c>
      <c r="P16" s="11">
        <v>52.901000000000089</v>
      </c>
      <c r="Q16" s="11">
        <v>53.227000000000018</v>
      </c>
      <c r="R16" s="11">
        <v>54.11400000000004</v>
      </c>
      <c r="S16" s="11">
        <v>63.532000000000103</v>
      </c>
      <c r="T16" s="11">
        <v>66.88500000000009</v>
      </c>
      <c r="U16" s="11">
        <v>57.896000000000065</v>
      </c>
      <c r="V16" s="11">
        <v>60.054000000000045</v>
      </c>
      <c r="W16" s="11">
        <v>61.279999999999923</v>
      </c>
      <c r="X16" s="11">
        <v>60.860999999999912</v>
      </c>
      <c r="Y16" s="11">
        <v>61.417999999999957</v>
      </c>
      <c r="Z16" s="11">
        <v>62.684999999999874</v>
      </c>
      <c r="AA16" s="11">
        <v>63.645000000000032</v>
      </c>
      <c r="AB16" s="11">
        <v>64.054000000000158</v>
      </c>
      <c r="AC16" s="11">
        <v>64.415000000000006</v>
      </c>
      <c r="AD16" s="11">
        <v>64.679999999999865</v>
      </c>
      <c r="AE16" s="11">
        <v>64.995000000000175</v>
      </c>
      <c r="AF16" s="11">
        <v>65.287000000000091</v>
      </c>
      <c r="AG16" s="11">
        <v>65.632999999999996</v>
      </c>
      <c r="AH16" s="11">
        <v>65.987000000000151</v>
      </c>
      <c r="AI16" s="11">
        <v>66.351999999999947</v>
      </c>
      <c r="AJ16" s="11">
        <v>66.72500000000008</v>
      </c>
      <c r="AK16" s="172">
        <v>67.101999999999833</v>
      </c>
      <c r="AL16" s="11">
        <v>67.48399999999981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207.35099999999957</v>
      </c>
      <c r="N18" s="11">
        <f t="shared" ref="N18:AL18" si="18">SUM(N19:N21)</f>
        <v>216.63700000000014</v>
      </c>
      <c r="O18" s="11">
        <f t="shared" si="18"/>
        <v>230.14899999999977</v>
      </c>
      <c r="P18" s="11">
        <f t="shared" si="18"/>
        <v>224.79299999999972</v>
      </c>
      <c r="Q18" s="11">
        <f t="shared" si="18"/>
        <v>228.44499999999988</v>
      </c>
      <c r="R18" s="11">
        <f t="shared" si="18"/>
        <v>232.62899999999991</v>
      </c>
      <c r="S18" s="11">
        <f t="shared" si="18"/>
        <v>238.85100000000017</v>
      </c>
      <c r="T18" s="11">
        <f t="shared" si="18"/>
        <v>233.43700000000013</v>
      </c>
      <c r="U18" s="11">
        <f t="shared" si="18"/>
        <v>238.85099999999994</v>
      </c>
      <c r="V18" s="11">
        <f t="shared" si="18"/>
        <v>251.05100000000019</v>
      </c>
      <c r="W18" s="11">
        <f t="shared" si="18"/>
        <v>244.76599999999968</v>
      </c>
      <c r="X18" s="11">
        <f t="shared" si="18"/>
        <v>242.44200000000043</v>
      </c>
      <c r="Y18" s="11">
        <f t="shared" si="18"/>
        <v>242.60399999999981</v>
      </c>
      <c r="Z18" s="11">
        <f t="shared" si="18"/>
        <v>244.28500000000008</v>
      </c>
      <c r="AA18" s="11">
        <f t="shared" si="18"/>
        <v>246.23200000000008</v>
      </c>
      <c r="AB18" s="11">
        <f t="shared" si="18"/>
        <v>248.0140000000001</v>
      </c>
      <c r="AC18" s="11">
        <f t="shared" si="18"/>
        <v>249.45800000000034</v>
      </c>
      <c r="AD18" s="11">
        <f t="shared" si="18"/>
        <v>250.75100000000015</v>
      </c>
      <c r="AE18" s="11">
        <f t="shared" si="18"/>
        <v>251.95799999999986</v>
      </c>
      <c r="AF18" s="11">
        <f t="shared" si="18"/>
        <v>253.12000000000049</v>
      </c>
      <c r="AG18" s="11">
        <f t="shared" si="18"/>
        <v>254.29199999999997</v>
      </c>
      <c r="AH18" s="11">
        <f t="shared" si="18"/>
        <v>255.43599999999975</v>
      </c>
      <c r="AI18" s="11">
        <f t="shared" si="18"/>
        <v>256.54499999999996</v>
      </c>
      <c r="AJ18" s="11">
        <f t="shared" si="18"/>
        <v>257.68000000000029</v>
      </c>
      <c r="AK18" s="11">
        <f t="shared" si="18"/>
        <v>258.77599999999961</v>
      </c>
      <c r="AL18" s="11">
        <f t="shared" si="18"/>
        <v>259.84600000000023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116.04399999999958</v>
      </c>
      <c r="N19" s="11">
        <v>116.06100000000004</v>
      </c>
      <c r="O19" s="11">
        <v>122.1869999999998</v>
      </c>
      <c r="P19" s="11">
        <v>123.82699999999988</v>
      </c>
      <c r="Q19" s="11">
        <v>125.62700000000005</v>
      </c>
      <c r="R19" s="11">
        <v>124.94999999999983</v>
      </c>
      <c r="S19" s="11">
        <v>127.60500000000015</v>
      </c>
      <c r="T19" s="11">
        <v>124.72900000000028</v>
      </c>
      <c r="U19" s="11">
        <v>124.44300000000001</v>
      </c>
      <c r="V19" s="11">
        <v>127.63900000000021</v>
      </c>
      <c r="W19" s="11">
        <v>130.75999999999979</v>
      </c>
      <c r="X19" s="11">
        <v>130.96000000000026</v>
      </c>
      <c r="Y19" s="11">
        <v>130.99499999999986</v>
      </c>
      <c r="Z19" s="11">
        <v>131.07600000000002</v>
      </c>
      <c r="AA19" s="11">
        <v>131.27800000000002</v>
      </c>
      <c r="AB19" s="11">
        <v>131.55700000000016</v>
      </c>
      <c r="AC19" s="11">
        <v>131.73500000000035</v>
      </c>
      <c r="AD19" s="11">
        <v>131.88000000000011</v>
      </c>
      <c r="AE19" s="11">
        <v>132.00899999999996</v>
      </c>
      <c r="AF19" s="11">
        <v>132.13200000000032</v>
      </c>
      <c r="AG19" s="11">
        <v>132.27700000000007</v>
      </c>
      <c r="AH19" s="11">
        <v>132.43099999999978</v>
      </c>
      <c r="AI19" s="11">
        <v>132.57999999999996</v>
      </c>
      <c r="AJ19" s="11">
        <v>132.78699999999986</v>
      </c>
      <c r="AK19" s="172">
        <v>132.98699999999965</v>
      </c>
      <c r="AL19" s="11">
        <v>133.18800000000022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37.891999999999911</v>
      </c>
      <c r="N20" s="11">
        <v>40.79600000000017</v>
      </c>
      <c r="O20" s="11">
        <v>44.301000000000016</v>
      </c>
      <c r="P20" s="11">
        <v>41.104999999999926</v>
      </c>
      <c r="Q20" s="11">
        <v>40.416999999999881</v>
      </c>
      <c r="R20" s="11">
        <v>43.334000000000032</v>
      </c>
      <c r="S20" s="11">
        <v>46.918999999999883</v>
      </c>
      <c r="T20" s="11">
        <v>46.573999999999927</v>
      </c>
      <c r="U20" s="11">
        <v>47.732999999999961</v>
      </c>
      <c r="V20" s="11">
        <v>50.569999999999844</v>
      </c>
      <c r="W20" s="11">
        <v>46.636999999999922</v>
      </c>
      <c r="X20" s="11">
        <v>47.319000000000017</v>
      </c>
      <c r="Y20" s="11">
        <v>45.98199999999995</v>
      </c>
      <c r="Z20" s="11">
        <v>45.665000000000035</v>
      </c>
      <c r="AA20" s="11">
        <v>45.502999999999936</v>
      </c>
      <c r="AB20" s="11">
        <v>45.512999999999828</v>
      </c>
      <c r="AC20" s="11">
        <v>45.47699999999999</v>
      </c>
      <c r="AD20" s="11">
        <v>45.436999999999941</v>
      </c>
      <c r="AE20" s="11">
        <v>45.39200000000001</v>
      </c>
      <c r="AF20" s="11">
        <v>45.352000000000061</v>
      </c>
      <c r="AG20" s="11">
        <v>45.319999999999943</v>
      </c>
      <c r="AH20" s="11">
        <v>45.284999999999975</v>
      </c>
      <c r="AI20" s="11">
        <v>45.253999999999984</v>
      </c>
      <c r="AJ20" s="11">
        <v>45.225000000000165</v>
      </c>
      <c r="AK20" s="172">
        <v>45.198000000000029</v>
      </c>
      <c r="AL20" s="11">
        <v>45.174999999999955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53.415000000000084</v>
      </c>
      <c r="N21" s="11">
        <v>59.779999999999937</v>
      </c>
      <c r="O21" s="11">
        <v>63.66099999999993</v>
      </c>
      <c r="P21" s="11">
        <v>59.860999999999905</v>
      </c>
      <c r="Q21" s="11">
        <v>62.400999999999968</v>
      </c>
      <c r="R21" s="11">
        <v>64.345000000000027</v>
      </c>
      <c r="S21" s="11">
        <v>64.32700000000014</v>
      </c>
      <c r="T21" s="11">
        <v>62.133999999999901</v>
      </c>
      <c r="U21" s="11">
        <v>66.67499999999994</v>
      </c>
      <c r="V21" s="11">
        <v>72.842000000000127</v>
      </c>
      <c r="W21" s="11">
        <v>67.368999999999986</v>
      </c>
      <c r="X21" s="11">
        <v>64.163000000000153</v>
      </c>
      <c r="Y21" s="11">
        <v>65.627000000000024</v>
      </c>
      <c r="Z21" s="11">
        <v>67.54400000000004</v>
      </c>
      <c r="AA21" s="11">
        <v>69.451000000000121</v>
      </c>
      <c r="AB21" s="11">
        <v>70.944000000000102</v>
      </c>
      <c r="AC21" s="11">
        <v>72.246000000000009</v>
      </c>
      <c r="AD21" s="11">
        <v>73.434000000000097</v>
      </c>
      <c r="AE21" s="11">
        <v>74.556999999999917</v>
      </c>
      <c r="AF21" s="11">
        <v>75.636000000000109</v>
      </c>
      <c r="AG21" s="11">
        <v>76.694999999999965</v>
      </c>
      <c r="AH21" s="11">
        <v>77.720000000000013</v>
      </c>
      <c r="AI21" s="11">
        <v>78.710999999999984</v>
      </c>
      <c r="AJ21" s="11">
        <v>79.668000000000234</v>
      </c>
      <c r="AK21" s="172">
        <v>80.590999999999894</v>
      </c>
      <c r="AL21" s="11">
        <v>81.483000000000033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221.39999999999975</v>
      </c>
      <c r="N23" s="11">
        <f t="shared" ref="N23:AL23" si="19">SUM(N24:N31)</f>
        <v>223.54999999999995</v>
      </c>
      <c r="O23" s="11">
        <f t="shared" si="19"/>
        <v>249.27599999999987</v>
      </c>
      <c r="P23" s="11">
        <f t="shared" si="19"/>
        <v>241.76600000000002</v>
      </c>
      <c r="Q23" s="11">
        <f t="shared" si="19"/>
        <v>255.56399999999999</v>
      </c>
      <c r="R23" s="11">
        <f t="shared" si="19"/>
        <v>265.36399999999998</v>
      </c>
      <c r="S23" s="11">
        <f t="shared" si="19"/>
        <v>269.79599999999965</v>
      </c>
      <c r="T23" s="11">
        <f t="shared" si="19"/>
        <v>261.92799999999983</v>
      </c>
      <c r="U23" s="11">
        <f t="shared" si="19"/>
        <v>255.41700000000017</v>
      </c>
      <c r="V23" s="11">
        <f t="shared" si="19"/>
        <v>267.34400000000022</v>
      </c>
      <c r="W23" s="11">
        <f t="shared" si="19"/>
        <v>255.80800000000008</v>
      </c>
      <c r="X23" s="11">
        <f t="shared" si="19"/>
        <v>258.45699999999994</v>
      </c>
      <c r="Y23" s="11">
        <f t="shared" si="19"/>
        <v>259.48</v>
      </c>
      <c r="Z23" s="11">
        <f t="shared" si="19"/>
        <v>260.78999999999991</v>
      </c>
      <c r="AA23" s="11">
        <f t="shared" si="19"/>
        <v>262.49000000000012</v>
      </c>
      <c r="AB23" s="11">
        <f t="shared" si="19"/>
        <v>263.80400000000009</v>
      </c>
      <c r="AC23" s="11">
        <f t="shared" si="19"/>
        <v>265.24100000000004</v>
      </c>
      <c r="AD23" s="11">
        <f t="shared" si="19"/>
        <v>266.65700000000021</v>
      </c>
      <c r="AE23" s="11">
        <f t="shared" si="19"/>
        <v>268.06900000000002</v>
      </c>
      <c r="AF23" s="11">
        <f t="shared" si="19"/>
        <v>269.495</v>
      </c>
      <c r="AG23" s="11">
        <f t="shared" si="19"/>
        <v>271.00499999999994</v>
      </c>
      <c r="AH23" s="11">
        <f t="shared" si="19"/>
        <v>272.49600000000015</v>
      </c>
      <c r="AI23" s="11">
        <f t="shared" si="19"/>
        <v>274.00000000000006</v>
      </c>
      <c r="AJ23" s="11">
        <f t="shared" si="19"/>
        <v>275.50399999999996</v>
      </c>
      <c r="AK23" s="11">
        <f t="shared" si="19"/>
        <v>277.00200000000001</v>
      </c>
      <c r="AL23" s="11">
        <f t="shared" si="19"/>
        <v>278.50000000000017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5.7300000000000022</v>
      </c>
      <c r="N24" s="11">
        <v>5.9970000000000034</v>
      </c>
      <c r="O24" s="11">
        <v>9.8300000000000125</v>
      </c>
      <c r="P24" s="11">
        <v>6.7139999999999844</v>
      </c>
      <c r="Q24" s="11">
        <v>7.1440000000000037</v>
      </c>
      <c r="R24" s="11">
        <v>9.4520000000000053</v>
      </c>
      <c r="S24" s="11">
        <v>6.9499999999999957</v>
      </c>
      <c r="T24" s="11">
        <v>7.8969999999999869</v>
      </c>
      <c r="U24" s="11">
        <v>7.9189999999999898</v>
      </c>
      <c r="V24" s="11">
        <v>6.4750000000000103</v>
      </c>
      <c r="W24" s="11">
        <v>7.2240000000000215</v>
      </c>
      <c r="X24" s="11">
        <v>7.0950000000000015</v>
      </c>
      <c r="Y24" s="11">
        <v>7.0480000000000071</v>
      </c>
      <c r="Z24" s="11">
        <v>6.9960000000000004</v>
      </c>
      <c r="AA24" s="11">
        <v>6.9569999999999963</v>
      </c>
      <c r="AB24" s="11">
        <v>6.9489999999999954</v>
      </c>
      <c r="AC24" s="11">
        <v>6.9330000000000034</v>
      </c>
      <c r="AD24" s="11">
        <v>6.9169999999999856</v>
      </c>
      <c r="AE24" s="11">
        <v>6.9010000000000078</v>
      </c>
      <c r="AF24" s="11">
        <v>6.8840000000000092</v>
      </c>
      <c r="AG24" s="11">
        <v>6.865999999999997</v>
      </c>
      <c r="AH24" s="11">
        <v>6.8490000000000135</v>
      </c>
      <c r="AI24" s="11">
        <v>6.8309999999999915</v>
      </c>
      <c r="AJ24" s="11">
        <v>6.8130000000000006</v>
      </c>
      <c r="AK24" s="172">
        <v>6.7959999999999958</v>
      </c>
      <c r="AL24" s="11">
        <v>6.7779999999999943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18.923999999999957</v>
      </c>
      <c r="N25" s="11">
        <v>19.851000000000035</v>
      </c>
      <c r="O25" s="11">
        <v>17.399000000000065</v>
      </c>
      <c r="P25" s="11">
        <v>21.092000000000048</v>
      </c>
      <c r="Q25" s="11">
        <v>21.471999999999991</v>
      </c>
      <c r="R25" s="11">
        <v>26.976999999999926</v>
      </c>
      <c r="S25" s="11">
        <v>27.697000000000017</v>
      </c>
      <c r="T25" s="11">
        <v>25.520000000000007</v>
      </c>
      <c r="U25" s="11">
        <v>24.248000000000044</v>
      </c>
      <c r="V25" s="11">
        <v>24.239000000000019</v>
      </c>
      <c r="W25" s="11">
        <v>24.620999999999945</v>
      </c>
      <c r="X25" s="11">
        <v>25.168999999999976</v>
      </c>
      <c r="Y25" s="11">
        <v>25.376000000000026</v>
      </c>
      <c r="Z25" s="11">
        <v>25.792000000000051</v>
      </c>
      <c r="AA25" s="11">
        <v>26.116000000000032</v>
      </c>
      <c r="AB25" s="11">
        <v>26.382999999999964</v>
      </c>
      <c r="AC25" s="11">
        <v>26.634000000000054</v>
      </c>
      <c r="AD25" s="11">
        <v>26.851999999999951</v>
      </c>
      <c r="AE25" s="11">
        <v>27.060000000000002</v>
      </c>
      <c r="AF25" s="11">
        <v>27.265999999999991</v>
      </c>
      <c r="AG25" s="11">
        <v>27.483000000000054</v>
      </c>
      <c r="AH25" s="11">
        <v>27.694999999999979</v>
      </c>
      <c r="AI25" s="11">
        <v>27.902000000000065</v>
      </c>
      <c r="AJ25" s="11">
        <v>28.100999999999956</v>
      </c>
      <c r="AK25" s="172">
        <v>28.290000000000031</v>
      </c>
      <c r="AL25" s="11">
        <v>28.47000000000013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28.652999999999988</v>
      </c>
      <c r="N26" s="11">
        <v>26.43000000000001</v>
      </c>
      <c r="O26" s="11">
        <v>28.021000000000036</v>
      </c>
      <c r="P26" s="11">
        <v>30.895999999999969</v>
      </c>
      <c r="Q26" s="11">
        <v>30.392999999999994</v>
      </c>
      <c r="R26" s="11">
        <v>28.780000000000008</v>
      </c>
      <c r="S26" s="11">
        <v>28.185000000000016</v>
      </c>
      <c r="T26" s="11">
        <v>26.512999999999938</v>
      </c>
      <c r="U26" s="11">
        <v>25.735999999999997</v>
      </c>
      <c r="V26" s="11">
        <v>26.90700000000006</v>
      </c>
      <c r="W26" s="11">
        <v>27.124000000000088</v>
      </c>
      <c r="X26" s="11">
        <v>27.42899999999997</v>
      </c>
      <c r="Y26" s="11">
        <v>27.198000000000071</v>
      </c>
      <c r="Z26" s="11">
        <v>26.920999999999957</v>
      </c>
      <c r="AA26" s="11">
        <v>26.621999999999982</v>
      </c>
      <c r="AB26" s="11">
        <v>26.397000000000002</v>
      </c>
      <c r="AC26" s="11">
        <v>26.196999999999974</v>
      </c>
      <c r="AD26" s="11">
        <v>25.997000000000018</v>
      </c>
      <c r="AE26" s="11">
        <v>25.796000000000017</v>
      </c>
      <c r="AF26" s="11">
        <v>25.593999999999983</v>
      </c>
      <c r="AG26" s="11">
        <v>25.393999999999981</v>
      </c>
      <c r="AH26" s="11">
        <v>25.183000000000021</v>
      </c>
      <c r="AI26" s="11">
        <v>24.973999999999997</v>
      </c>
      <c r="AJ26" s="11">
        <v>24.765000000000004</v>
      </c>
      <c r="AK26" s="172">
        <v>24.556000000000001</v>
      </c>
      <c r="AL26" s="11">
        <v>24.349000000000004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12.291000000000034</v>
      </c>
      <c r="N27" s="11">
        <v>12.023000000000023</v>
      </c>
      <c r="O27" s="11">
        <v>13.38199999999998</v>
      </c>
      <c r="P27" s="11">
        <v>13.388000000000023</v>
      </c>
      <c r="Q27" s="11">
        <v>14.275999999999996</v>
      </c>
      <c r="R27" s="11">
        <v>15.91800000000001</v>
      </c>
      <c r="S27" s="11">
        <v>17.314999999999959</v>
      </c>
      <c r="T27" s="11">
        <v>15.118999999999993</v>
      </c>
      <c r="U27" s="11">
        <v>12.562999999999994</v>
      </c>
      <c r="V27" s="11">
        <v>13.696</v>
      </c>
      <c r="W27" s="11">
        <v>16.011999999999983</v>
      </c>
      <c r="X27" s="11">
        <v>15.932999999999984</v>
      </c>
      <c r="Y27" s="11">
        <v>15.833000000000009</v>
      </c>
      <c r="Z27" s="11">
        <v>15.817999999999984</v>
      </c>
      <c r="AA27" s="11">
        <v>15.904999999999996</v>
      </c>
      <c r="AB27" s="11">
        <v>15.998000000000014</v>
      </c>
      <c r="AC27" s="11">
        <v>16.127000000000006</v>
      </c>
      <c r="AD27" s="11">
        <v>16.27400000000004</v>
      </c>
      <c r="AE27" s="11">
        <v>16.430000000000014</v>
      </c>
      <c r="AF27" s="11">
        <v>16.590999999999983</v>
      </c>
      <c r="AG27" s="11">
        <v>16.753000000000039</v>
      </c>
      <c r="AH27" s="11">
        <v>16.91699999999998</v>
      </c>
      <c r="AI27" s="11">
        <v>17.079999999999991</v>
      </c>
      <c r="AJ27" s="11">
        <v>17.243000000000027</v>
      </c>
      <c r="AK27" s="172">
        <v>17.404000000000014</v>
      </c>
      <c r="AL27" s="11">
        <v>17.561999999999983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57.440999999999853</v>
      </c>
      <c r="N28" s="11">
        <v>52.667000000000066</v>
      </c>
      <c r="O28" s="11">
        <v>61.501999999999995</v>
      </c>
      <c r="P28" s="11">
        <v>58.024999999999949</v>
      </c>
      <c r="Q28" s="11">
        <v>62.764999999999986</v>
      </c>
      <c r="R28" s="11">
        <v>61.511999999999965</v>
      </c>
      <c r="S28" s="11">
        <v>64.505999999999858</v>
      </c>
      <c r="T28" s="11">
        <v>58.659999999999897</v>
      </c>
      <c r="U28" s="11">
        <v>62.004000000000069</v>
      </c>
      <c r="V28" s="11">
        <v>70.123999999999981</v>
      </c>
      <c r="W28" s="11">
        <v>64.254000000000019</v>
      </c>
      <c r="X28" s="11">
        <v>65.622000000000043</v>
      </c>
      <c r="Y28" s="11">
        <v>66.11799999999991</v>
      </c>
      <c r="Z28" s="11">
        <v>66.695000000000022</v>
      </c>
      <c r="AA28" s="11">
        <v>67.317999999999969</v>
      </c>
      <c r="AB28" s="11">
        <v>67.820000000000036</v>
      </c>
      <c r="AC28" s="11">
        <v>68.287999999999954</v>
      </c>
      <c r="AD28" s="11">
        <v>68.773000000000096</v>
      </c>
      <c r="AE28" s="11">
        <v>69.271999999999977</v>
      </c>
      <c r="AF28" s="11">
        <v>69.787000000000049</v>
      </c>
      <c r="AG28" s="11">
        <v>70.326000000000079</v>
      </c>
      <c r="AH28" s="11">
        <v>70.853000000000151</v>
      </c>
      <c r="AI28" s="11">
        <v>71.380999999999958</v>
      </c>
      <c r="AJ28" s="11">
        <v>71.910000000000053</v>
      </c>
      <c r="AK28" s="172">
        <v>72.438000000000045</v>
      </c>
      <c r="AL28" s="11">
        <v>72.967000000000098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53.364999999999988</v>
      </c>
      <c r="N29" s="11">
        <v>59.697999999999901</v>
      </c>
      <c r="O29" s="11">
        <v>65.709999999999837</v>
      </c>
      <c r="P29" s="11">
        <v>60.602000000000004</v>
      </c>
      <c r="Q29" s="11">
        <v>66.17600000000003</v>
      </c>
      <c r="R29" s="11">
        <v>62.630999999999929</v>
      </c>
      <c r="S29" s="11">
        <v>74.043999999999798</v>
      </c>
      <c r="T29" s="11">
        <v>70.526999999999916</v>
      </c>
      <c r="U29" s="11">
        <v>70.353000000000137</v>
      </c>
      <c r="V29" s="11">
        <v>70.592000000000112</v>
      </c>
      <c r="W29" s="11">
        <v>62.427999999999976</v>
      </c>
      <c r="X29" s="11">
        <v>63.118999999999915</v>
      </c>
      <c r="Y29" s="11">
        <v>64.115999999999943</v>
      </c>
      <c r="Z29" s="11">
        <v>64.439999999999941</v>
      </c>
      <c r="AA29" s="11">
        <v>65.073000000000036</v>
      </c>
      <c r="AB29" s="11">
        <v>65.627000000000081</v>
      </c>
      <c r="AC29" s="11">
        <v>66.22800000000008</v>
      </c>
      <c r="AD29" s="11">
        <v>66.825000000000031</v>
      </c>
      <c r="AE29" s="11">
        <v>67.421000000000021</v>
      </c>
      <c r="AF29" s="11">
        <v>68.018999999999949</v>
      </c>
      <c r="AG29" s="11">
        <v>68.63099999999983</v>
      </c>
      <c r="AH29" s="11">
        <v>69.231000000000108</v>
      </c>
      <c r="AI29" s="11">
        <v>69.835000000000065</v>
      </c>
      <c r="AJ29" s="11">
        <v>70.440999999999846</v>
      </c>
      <c r="AK29" s="172">
        <v>71.050999999999931</v>
      </c>
      <c r="AL29" s="11">
        <v>71.665000000000035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21.210999999999956</v>
      </c>
      <c r="N30" s="11">
        <v>25.516999999999978</v>
      </c>
      <c r="O30" s="11">
        <v>27.662999999999961</v>
      </c>
      <c r="P30" s="11">
        <v>26.591000000000037</v>
      </c>
      <c r="Q30" s="11">
        <v>26.635000000000005</v>
      </c>
      <c r="R30" s="11">
        <v>29.802000000000081</v>
      </c>
      <c r="S30" s="11">
        <v>25.190000000000069</v>
      </c>
      <c r="T30" s="11">
        <v>30.435000000000002</v>
      </c>
      <c r="U30" s="11">
        <v>28.432999999999979</v>
      </c>
      <c r="V30" s="11">
        <v>25.946999999999967</v>
      </c>
      <c r="W30" s="11">
        <v>25.744000000000032</v>
      </c>
      <c r="X30" s="11">
        <v>26.373000000000005</v>
      </c>
      <c r="Y30" s="11">
        <v>26.501000000000069</v>
      </c>
      <c r="Z30" s="11">
        <v>26.865999999999925</v>
      </c>
      <c r="AA30" s="11">
        <v>27.237000000000037</v>
      </c>
      <c r="AB30" s="11">
        <v>27.413999999999938</v>
      </c>
      <c r="AC30" s="11">
        <v>27.674000000000017</v>
      </c>
      <c r="AD30" s="11">
        <v>27.912000000000056</v>
      </c>
      <c r="AE30" s="11">
        <v>28.127999999999968</v>
      </c>
      <c r="AF30" s="11">
        <v>28.331999999999979</v>
      </c>
      <c r="AG30" s="11">
        <v>28.555999999999969</v>
      </c>
      <c r="AH30" s="11">
        <v>28.791999999999927</v>
      </c>
      <c r="AI30" s="11">
        <v>29.034999999999961</v>
      </c>
      <c r="AJ30" s="11">
        <v>29.280000000000054</v>
      </c>
      <c r="AK30" s="172">
        <v>29.522999999999957</v>
      </c>
      <c r="AL30" s="11">
        <v>29.766999999999939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23.784999999999982</v>
      </c>
      <c r="N31" s="11">
        <v>21.366999999999976</v>
      </c>
      <c r="O31" s="11">
        <v>25.768999999999998</v>
      </c>
      <c r="P31" s="11">
        <v>24.458000000000034</v>
      </c>
      <c r="Q31" s="11">
        <v>26.70300000000001</v>
      </c>
      <c r="R31" s="11">
        <v>30.292000000000012</v>
      </c>
      <c r="S31" s="11">
        <v>25.908999999999939</v>
      </c>
      <c r="T31" s="11">
        <v>27.257000000000044</v>
      </c>
      <c r="U31" s="11">
        <v>24.160999999999969</v>
      </c>
      <c r="V31" s="11">
        <v>29.364000000000072</v>
      </c>
      <c r="W31" s="11">
        <v>28.401000000000007</v>
      </c>
      <c r="X31" s="11">
        <v>27.717000000000052</v>
      </c>
      <c r="Y31" s="11">
        <v>27.289999999999988</v>
      </c>
      <c r="Z31" s="11">
        <v>27.262000000000032</v>
      </c>
      <c r="AA31" s="11">
        <v>27.26200000000005</v>
      </c>
      <c r="AB31" s="11">
        <v>27.216000000000044</v>
      </c>
      <c r="AC31" s="11">
        <v>27.160000000000011</v>
      </c>
      <c r="AD31" s="11">
        <v>27.107000000000003</v>
      </c>
      <c r="AE31" s="11">
        <v>27.061000000000035</v>
      </c>
      <c r="AF31" s="11">
        <v>27.022000000000027</v>
      </c>
      <c r="AG31" s="11">
        <v>26.995999999999992</v>
      </c>
      <c r="AH31" s="11">
        <v>26.975999999999974</v>
      </c>
      <c r="AI31" s="11">
        <v>26.962000000000032</v>
      </c>
      <c r="AJ31" s="11">
        <v>26.950999999999997</v>
      </c>
      <c r="AK31" s="172">
        <v>26.944000000000027</v>
      </c>
      <c r="AL31" s="11">
        <v>26.942000000000004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222.21500000000012</v>
      </c>
      <c r="N33" s="11">
        <f t="shared" ref="N33:AK33" si="20">SUM(N34:N36)</f>
        <v>211.70499999999998</v>
      </c>
      <c r="O33" s="11">
        <f t="shared" si="20"/>
        <v>214.85800000000035</v>
      </c>
      <c r="P33" s="11">
        <f t="shared" si="20"/>
        <v>216.80700000000024</v>
      </c>
      <c r="Q33" s="11">
        <f t="shared" si="20"/>
        <v>211.65699999999998</v>
      </c>
      <c r="R33" s="11">
        <f t="shared" si="20"/>
        <v>224.44399999999987</v>
      </c>
      <c r="S33" s="11">
        <f t="shared" si="20"/>
        <v>227.04299999999989</v>
      </c>
      <c r="T33" s="11">
        <f t="shared" si="20"/>
        <v>227.05600000000021</v>
      </c>
      <c r="U33" s="11">
        <f t="shared" si="20"/>
        <v>225.32800000000046</v>
      </c>
      <c r="V33" s="11">
        <f t="shared" si="20"/>
        <v>232.04399999999987</v>
      </c>
      <c r="W33" s="11">
        <f t="shared" si="20"/>
        <v>230.22200000000041</v>
      </c>
      <c r="X33" s="11">
        <f t="shared" si="20"/>
        <v>231.60599999999982</v>
      </c>
      <c r="Y33" s="11">
        <f t="shared" si="20"/>
        <v>232.63199999999995</v>
      </c>
      <c r="Z33" s="11">
        <f t="shared" si="20"/>
        <v>233.4080000000003</v>
      </c>
      <c r="AA33" s="11">
        <f t="shared" si="20"/>
        <v>234.61499999999975</v>
      </c>
      <c r="AB33" s="11">
        <f t="shared" si="20"/>
        <v>235.29899999999998</v>
      </c>
      <c r="AC33" s="11">
        <f t="shared" si="20"/>
        <v>235.65599999999989</v>
      </c>
      <c r="AD33" s="11">
        <f t="shared" si="20"/>
        <v>235.94700000000006</v>
      </c>
      <c r="AE33" s="11">
        <f t="shared" si="20"/>
        <v>236.21299999999997</v>
      </c>
      <c r="AF33" s="11">
        <f t="shared" si="20"/>
        <v>236.47899999999987</v>
      </c>
      <c r="AG33" s="11">
        <f t="shared" si="20"/>
        <v>236.78299999999982</v>
      </c>
      <c r="AH33" s="11">
        <f t="shared" si="20"/>
        <v>237.05</v>
      </c>
      <c r="AI33" s="11">
        <f t="shared" si="20"/>
        <v>237.29799999999989</v>
      </c>
      <c r="AJ33" s="11">
        <f t="shared" si="20"/>
        <v>237.54700000000014</v>
      </c>
      <c r="AK33" s="11">
        <f t="shared" si="20"/>
        <v>237.80099999999985</v>
      </c>
      <c r="AL33" s="11">
        <f>SUM(AL34:AL36)</f>
        <v>238.05899999999997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40.394999999999968</v>
      </c>
      <c r="N34" s="11">
        <v>36.152000000000022</v>
      </c>
      <c r="O34" s="11">
        <v>36.280000000000108</v>
      </c>
      <c r="P34" s="11">
        <v>35.215000000000032</v>
      </c>
      <c r="Q34" s="11">
        <v>33.984000000000009</v>
      </c>
      <c r="R34" s="11">
        <v>33.664999999999992</v>
      </c>
      <c r="S34" s="11">
        <v>34.361999999999988</v>
      </c>
      <c r="T34" s="11">
        <v>35.072999999999979</v>
      </c>
      <c r="U34" s="11">
        <v>35.580000000000013</v>
      </c>
      <c r="V34" s="11">
        <v>35.198000000000036</v>
      </c>
      <c r="W34" s="11">
        <v>35.802999999999976</v>
      </c>
      <c r="X34" s="11">
        <v>36.20599999999996</v>
      </c>
      <c r="Y34" s="11">
        <v>36.647000000000006</v>
      </c>
      <c r="Z34" s="11">
        <v>36.778000000000063</v>
      </c>
      <c r="AA34" s="11">
        <v>36.993999999999922</v>
      </c>
      <c r="AB34" s="11">
        <v>36.966999999999985</v>
      </c>
      <c r="AC34" s="11">
        <v>36.922000000000033</v>
      </c>
      <c r="AD34" s="11">
        <v>36.877999999999936</v>
      </c>
      <c r="AE34" s="11">
        <v>36.832000000000079</v>
      </c>
      <c r="AF34" s="11">
        <v>36.784999999999862</v>
      </c>
      <c r="AG34" s="11">
        <v>36.738000000000092</v>
      </c>
      <c r="AH34" s="11">
        <v>36.66999999999998</v>
      </c>
      <c r="AI34" s="11">
        <v>36.601000000000006</v>
      </c>
      <c r="AJ34" s="11">
        <v>36.533000000000058</v>
      </c>
      <c r="AK34" s="172">
        <v>36.465999999999973</v>
      </c>
      <c r="AL34" s="11">
        <v>36.400000000000048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68.847000000000165</v>
      </c>
      <c r="N35" s="11">
        <v>67.206999999999908</v>
      </c>
      <c r="O35" s="11">
        <v>68.377000000000052</v>
      </c>
      <c r="P35" s="11">
        <v>72.701000000000064</v>
      </c>
      <c r="Q35" s="11">
        <v>73.384000000000015</v>
      </c>
      <c r="R35" s="11">
        <v>78.15699999999984</v>
      </c>
      <c r="S35" s="11">
        <v>78.580999999999889</v>
      </c>
      <c r="T35" s="11">
        <v>75.841000000000037</v>
      </c>
      <c r="U35" s="11">
        <v>79.117000000000232</v>
      </c>
      <c r="V35" s="11">
        <v>79.137999999999707</v>
      </c>
      <c r="W35" s="11">
        <v>77.34100000000015</v>
      </c>
      <c r="X35" s="11">
        <v>77.007999999999981</v>
      </c>
      <c r="Y35" s="11">
        <v>76.746000000000123</v>
      </c>
      <c r="Z35" s="11">
        <v>76.790000000000134</v>
      </c>
      <c r="AA35" s="11">
        <v>76.933999999999983</v>
      </c>
      <c r="AB35" s="11">
        <v>77.160999999999888</v>
      </c>
      <c r="AC35" s="11">
        <v>77.287999999999869</v>
      </c>
      <c r="AD35" s="11">
        <v>77.417000000000044</v>
      </c>
      <c r="AE35" s="11">
        <v>77.55100000000003</v>
      </c>
      <c r="AF35" s="11">
        <v>77.699999999999974</v>
      </c>
      <c r="AG35" s="11">
        <v>77.899999999999963</v>
      </c>
      <c r="AH35" s="11">
        <v>78.098999999999904</v>
      </c>
      <c r="AI35" s="11">
        <v>78.291999999999931</v>
      </c>
      <c r="AJ35" s="11">
        <v>78.487000000000137</v>
      </c>
      <c r="AK35" s="172">
        <v>78.681999999999817</v>
      </c>
      <c r="AL35" s="11">
        <v>78.876999999999938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112.97299999999998</v>
      </c>
      <c r="N36" s="11">
        <v>108.34600000000006</v>
      </c>
      <c r="O36" s="11">
        <v>110.20100000000018</v>
      </c>
      <c r="P36" s="11">
        <v>108.89100000000013</v>
      </c>
      <c r="Q36" s="11">
        <v>104.28899999999996</v>
      </c>
      <c r="R36" s="11">
        <v>112.62200000000004</v>
      </c>
      <c r="S36" s="11">
        <v>114.10000000000002</v>
      </c>
      <c r="T36" s="11">
        <v>116.14200000000019</v>
      </c>
      <c r="U36" s="11">
        <v>110.63100000000021</v>
      </c>
      <c r="V36" s="11">
        <v>117.70800000000013</v>
      </c>
      <c r="W36" s="11">
        <v>117.07800000000029</v>
      </c>
      <c r="X36" s="11">
        <v>118.39199999999988</v>
      </c>
      <c r="Y36" s="11">
        <v>119.23899999999982</v>
      </c>
      <c r="Z36" s="11">
        <v>119.84000000000009</v>
      </c>
      <c r="AA36" s="11">
        <v>120.68699999999984</v>
      </c>
      <c r="AB36" s="11">
        <v>121.17100000000009</v>
      </c>
      <c r="AC36" s="11">
        <v>121.44600000000001</v>
      </c>
      <c r="AD36" s="11">
        <v>121.65200000000006</v>
      </c>
      <c r="AE36" s="11">
        <v>121.82999999999987</v>
      </c>
      <c r="AF36" s="11">
        <v>121.99400000000004</v>
      </c>
      <c r="AG36" s="11">
        <v>122.14499999999975</v>
      </c>
      <c r="AH36" s="11">
        <v>122.28100000000012</v>
      </c>
      <c r="AI36" s="11">
        <v>122.40499999999996</v>
      </c>
      <c r="AJ36" s="11">
        <v>122.52699999999996</v>
      </c>
      <c r="AK36" s="172">
        <v>122.65300000000005</v>
      </c>
      <c r="AL36" s="11">
        <v>122.782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775.19299999999953</v>
      </c>
      <c r="N38" s="11">
        <f t="shared" ref="N38:AL38" si="21">SUM(N5,N11,N16,N18,N23,N33)</f>
        <v>765.25600000000031</v>
      </c>
      <c r="O38" s="11">
        <f t="shared" si="21"/>
        <v>809.86800000000017</v>
      </c>
      <c r="P38" s="11">
        <f t="shared" si="21"/>
        <v>795.33400000000006</v>
      </c>
      <c r="Q38" s="11">
        <f t="shared" si="21"/>
        <v>814.23599999999988</v>
      </c>
      <c r="R38" s="11">
        <f t="shared" si="21"/>
        <v>836.63299999999981</v>
      </c>
      <c r="S38" s="11">
        <f t="shared" si="21"/>
        <v>866.34599999999978</v>
      </c>
      <c r="T38" s="11">
        <f t="shared" si="21"/>
        <v>858.99900000000025</v>
      </c>
      <c r="U38" s="11">
        <f t="shared" si="21"/>
        <v>843.71200000000044</v>
      </c>
      <c r="V38" s="11">
        <f t="shared" si="21"/>
        <v>882.79800000000046</v>
      </c>
      <c r="W38" s="11">
        <f t="shared" si="21"/>
        <v>861.89100000000019</v>
      </c>
      <c r="X38" s="11">
        <f t="shared" si="21"/>
        <v>863.12800000000016</v>
      </c>
      <c r="Y38" s="11">
        <f t="shared" si="21"/>
        <v>865.26399999999978</v>
      </c>
      <c r="Z38" s="11">
        <f t="shared" si="21"/>
        <v>869.82100000000037</v>
      </c>
      <c r="AA38" s="11">
        <f t="shared" si="21"/>
        <v>875.42099999999994</v>
      </c>
      <c r="AB38" s="11">
        <f t="shared" si="21"/>
        <v>879.06400000000031</v>
      </c>
      <c r="AC38" s="11">
        <f t="shared" si="21"/>
        <v>882.05700000000024</v>
      </c>
      <c r="AD38" s="11">
        <f t="shared" si="21"/>
        <v>884.70900000000051</v>
      </c>
      <c r="AE38" s="11">
        <f t="shared" si="21"/>
        <v>887.31700000000001</v>
      </c>
      <c r="AF38" s="11">
        <f t="shared" si="21"/>
        <v>889.89300000000048</v>
      </c>
      <c r="AG38" s="11">
        <f t="shared" si="21"/>
        <v>892.72499999999957</v>
      </c>
      <c r="AH38" s="11">
        <f t="shared" si="21"/>
        <v>895.47000000000025</v>
      </c>
      <c r="AI38" s="11">
        <f t="shared" si="21"/>
        <v>898.19799999999998</v>
      </c>
      <c r="AJ38" s="11">
        <f t="shared" si="21"/>
        <v>900.97900000000038</v>
      </c>
      <c r="AK38" s="11">
        <f t="shared" si="21"/>
        <v>903.74099999999919</v>
      </c>
      <c r="AL38" s="11">
        <f t="shared" si="21"/>
        <v>906.50900000000024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Brighton and Hove East Sussex West Sussex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Brighton and Hove East Sussex West Sussex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Brighton and Hove East Sussex West Sussex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Brighton and Hove East Sussex West Sussex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Brighton and Hove East Sussex West Sussex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Brighton and Hove East Sussex West Sussex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Brighton and Hove East Sussex West Sussex</v>
      </c>
      <c r="L227" s="46" t="s">
        <v>436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26.827055590683123</v>
      </c>
      <c r="N231" s="40">
        <f>'Ind T1'!D25</f>
        <v>26.71126627380961</v>
      </c>
      <c r="O231" s="40">
        <f>'Ind T1'!F25</f>
        <v>26.261074076484615</v>
      </c>
    </row>
    <row r="232" spans="1:15" x14ac:dyDescent="0.25">
      <c r="L232" t="str">
        <f>L23</f>
        <v>Business and other services</v>
      </c>
      <c r="M232" s="40">
        <f>'Ind T1'!B24</f>
        <v>31.71808905457949</v>
      </c>
      <c r="N232" s="40">
        <f>'Ind T1'!D24</f>
        <v>29.679855109288766</v>
      </c>
      <c r="O232" s="40">
        <f>'Ind T1'!F24</f>
        <v>30.722254274364637</v>
      </c>
    </row>
    <row r="233" spans="1:15" x14ac:dyDescent="0.25">
      <c r="L233" t="str">
        <f>L18</f>
        <v>Trade, accomod. and transport</v>
      </c>
      <c r="M233" s="40">
        <f>'Ind T1'!B23</f>
        <v>27.805381810184386</v>
      </c>
      <c r="N233" s="40">
        <f>'Ind T1'!D23</f>
        <v>28.398718631474239</v>
      </c>
      <c r="O233" s="40">
        <f>'Ind T1'!F23</f>
        <v>28.664469961136639</v>
      </c>
    </row>
    <row r="234" spans="1:15" x14ac:dyDescent="0.25">
      <c r="L234" t="str">
        <f>L16</f>
        <v>Construction</v>
      </c>
      <c r="M234" s="40">
        <f>'Ind T1'!B22</f>
        <v>6.4680690338535598</v>
      </c>
      <c r="N234" s="40">
        <f>'Ind T1'!D22</f>
        <v>7.109947777619201</v>
      </c>
      <c r="O234" s="40">
        <f>'Ind T1'!F22</f>
        <v>7.444382791566305</v>
      </c>
    </row>
    <row r="235" spans="1:15" x14ac:dyDescent="0.25">
      <c r="L235" t="str">
        <f>L11</f>
        <v>Manufacturing</v>
      </c>
      <c r="M235" s="40">
        <f>'Ind T1'!B21</f>
        <v>5.3394977248088509</v>
      </c>
      <c r="N235" s="40">
        <f>'Ind T1'!D21</f>
        <v>6.0037754193975816</v>
      </c>
      <c r="O235" s="40">
        <f>'Ind T1'!F21</f>
        <v>4.7713811997454041</v>
      </c>
    </row>
    <row r="236" spans="1:15" x14ac:dyDescent="0.25">
      <c r="L236" t="str">
        <f>L5</f>
        <v>Primary sector and utilities</v>
      </c>
      <c r="M236" s="40">
        <f>'Ind T1'!B20</f>
        <v>1.8419067858905895</v>
      </c>
      <c r="N236" s="40">
        <f>'Ind T1'!D20</f>
        <v>2.0964367884106019</v>
      </c>
      <c r="O236" s="40">
        <f>'Ind T1'!F20</f>
        <v>2.1364376967024024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Brighton and Hove East Sussex West Sussex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5.7780000000005316</v>
      </c>
      <c r="O261" s="11">
        <f>'Ind T1'!F50</f>
        <v>7.8369999999995628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-9.5559999999998979</v>
      </c>
      <c r="O262" s="11">
        <f>'Ind T1'!F49</f>
        <v>22.692000000000093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12.136999999999773</v>
      </c>
      <c r="O263" s="11">
        <f>'Ind T1'!F48</f>
        <v>15.080000000000553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7.1659999999998831</v>
      </c>
      <c r="O264" s="11">
        <f>'Ind T1'!F47</f>
        <v>6.2039999999998869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7.073999999999991</v>
      </c>
      <c r="O265" s="11">
        <f>'Ind T1'!F46</f>
        <v>-8.4929999999999453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2.6590000000000114</v>
      </c>
      <c r="O266" s="11">
        <f>'Ind T1'!F45</f>
        <v>1.2979999999999627</v>
      </c>
    </row>
    <row r="268" spans="1:16" x14ac:dyDescent="0.25">
      <c r="L268" t="str">
        <f>L38</f>
        <v>All industries</v>
      </c>
      <c r="N268" s="11">
        <f>'Ind T1'!D14-'Ind T1'!B14</f>
        <v>25.258000000000379</v>
      </c>
      <c r="O268" s="11">
        <f>SUM(O261:O266)</f>
        <v>44.618000000000109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topLeftCell="A351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Brighton and Hove East Sussex West Sussex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32.746427113459433</v>
      </c>
      <c r="C9" s="249">
        <f>SUM(C26,C43,C60,C77,C94,C111,C128,C145,C162,C179,C196,C213,C230,C247,C264,C281,C298,C315,C332,C349,C366,C383)</f>
        <v>59.063640291350829</v>
      </c>
      <c r="D9" s="249">
        <f>SUM(B9:C9)</f>
        <v>91.810067404810269</v>
      </c>
      <c r="E9" s="238"/>
      <c r="F9" s="249">
        <f>SUM(F26,F43,F60,F77,F94,F111,F128,F145,F162,F179,F196,F213,F230,F247,F264,F281,F298,F315,F332,F349,F366,F383)</f>
        <v>40.1710629595499</v>
      </c>
      <c r="G9" s="249">
        <f>SUM(G26,G43,G60,G77,G94,G111,G128,G145,G162,G179,G196,G213,G230,G247,G264,G281,G298,G315,G332,G349,G366,G383)</f>
        <v>64.243455249665644</v>
      </c>
      <c r="H9" s="249">
        <f>SUM(F9:G9)</f>
        <v>104.41451820921554</v>
      </c>
      <c r="I9" s="238"/>
      <c r="J9" s="249">
        <f>SUM(J26,J43,J60,J77,J94,J111,J128,J145,J162,J179,J196,J213,J230,J247,J264,J281,J298,J315,J332,J349,J366,J383)</f>
        <v>50.02098924136223</v>
      </c>
      <c r="K9" s="249">
        <f>SUM(K26,K43,K60,K77,K94,K111,K128,K145,K162,K179,K196,K213,K230,K247,K264,K281,K298,K315,K332,K349,K366,K383)</f>
        <v>68.763150674844155</v>
      </c>
      <c r="L9" s="249">
        <f>SUM(J9:K9)</f>
        <v>118.78413991620639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82.175002930216536</v>
      </c>
      <c r="C10" s="249">
        <f t="shared" si="0"/>
        <v>84.694207878962573</v>
      </c>
      <c r="D10" s="249">
        <f t="shared" ref="D10:D17" si="1">SUM(B10:C10)</f>
        <v>166.86921080917909</v>
      </c>
      <c r="E10" s="238"/>
      <c r="F10" s="249">
        <f t="shared" ref="F10:G17" si="2">SUM(F27,F44,F61,F78,F95,F112,F129,F146,F163,F180,F197,F214,F231,F248,F265,F282,F299,F316,F333,F350,F367,F384)</f>
        <v>98.656324586292513</v>
      </c>
      <c r="G10" s="249">
        <f t="shared" si="2"/>
        <v>96.1048580622613</v>
      </c>
      <c r="H10" s="249">
        <f t="shared" ref="H10:H17" si="3">SUM(F10:G10)</f>
        <v>194.76118264855381</v>
      </c>
      <c r="I10" s="238"/>
      <c r="J10" s="249">
        <f t="shared" ref="J10:K17" si="4">SUM(J27,J44,J61,J78,J95,J112,J129,J146,J163,J180,J197,J214,J231,J248,J265,J282,J299,J316,J333,J350,J367,J384)</f>
        <v>115.80824382449526</v>
      </c>
      <c r="K10" s="249">
        <f t="shared" si="4"/>
        <v>109.26907217570393</v>
      </c>
      <c r="L10" s="249">
        <f t="shared" ref="L10:L17" si="5">SUM(J10:K10)</f>
        <v>225.07731600019918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52.440392678091072</v>
      </c>
      <c r="C11" s="249">
        <f t="shared" si="0"/>
        <v>58.829952449046125</v>
      </c>
      <c r="D11" s="249">
        <f t="shared" si="1"/>
        <v>111.2703451271372</v>
      </c>
      <c r="E11" s="238"/>
      <c r="F11" s="249">
        <f t="shared" si="2"/>
        <v>59.535571666064229</v>
      </c>
      <c r="G11" s="249">
        <f t="shared" si="2"/>
        <v>62.365046750595141</v>
      </c>
      <c r="H11" s="249">
        <f t="shared" si="3"/>
        <v>121.90061841665937</v>
      </c>
      <c r="I11" s="238"/>
      <c r="J11" s="249">
        <f t="shared" si="4"/>
        <v>65.956945878728874</v>
      </c>
      <c r="K11" s="249">
        <f t="shared" si="4"/>
        <v>60.84427702429408</v>
      </c>
      <c r="L11" s="249">
        <f t="shared" si="5"/>
        <v>126.80122290302296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73.007642531446336</v>
      </c>
      <c r="C12" s="249">
        <f t="shared" si="0"/>
        <v>18.777217014890098</v>
      </c>
      <c r="D12" s="249">
        <f t="shared" si="1"/>
        <v>91.784859546336435</v>
      </c>
      <c r="E12" s="238"/>
      <c r="F12" s="249">
        <f t="shared" si="2"/>
        <v>69.812403888694547</v>
      </c>
      <c r="G12" s="249">
        <f t="shared" si="2"/>
        <v>20.036571596623514</v>
      </c>
      <c r="H12" s="249">
        <f t="shared" si="3"/>
        <v>89.848975485318064</v>
      </c>
      <c r="I12" s="238"/>
      <c r="J12" s="249">
        <f t="shared" si="4"/>
        <v>53.299156303761599</v>
      </c>
      <c r="K12" s="249">
        <f t="shared" si="4"/>
        <v>19.86543557266004</v>
      </c>
      <c r="L12" s="249">
        <f t="shared" si="5"/>
        <v>73.164591876421639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10.724478546468234</v>
      </c>
      <c r="C13" s="249">
        <f t="shared" si="0"/>
        <v>69.212675807693316</v>
      </c>
      <c r="D13" s="249">
        <f t="shared" si="1"/>
        <v>79.937154354161549</v>
      </c>
      <c r="E13" s="238"/>
      <c r="F13" s="249">
        <f t="shared" si="2"/>
        <v>10.447106733971582</v>
      </c>
      <c r="G13" s="249">
        <f t="shared" si="2"/>
        <v>59.208779700258837</v>
      </c>
      <c r="H13" s="249">
        <f t="shared" si="3"/>
        <v>69.655886434230425</v>
      </c>
      <c r="I13" s="238"/>
      <c r="J13" s="249">
        <f t="shared" si="4"/>
        <v>13.556033666445961</v>
      </c>
      <c r="K13" s="249">
        <f t="shared" si="4"/>
        <v>57.26896946316409</v>
      </c>
      <c r="L13" s="249">
        <f t="shared" si="5"/>
        <v>70.825003129610053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68.126149801810115</v>
      </c>
      <c r="C14" s="249">
        <f t="shared" si="0"/>
        <v>19.59447393719692</v>
      </c>
      <c r="D14" s="249">
        <f t="shared" si="1"/>
        <v>87.720623739007038</v>
      </c>
      <c r="E14" s="238"/>
      <c r="F14" s="249">
        <f t="shared" si="2"/>
        <v>67.105376057279472</v>
      </c>
      <c r="G14" s="249">
        <f t="shared" si="2"/>
        <v>19.382710454818131</v>
      </c>
      <c r="H14" s="249">
        <f t="shared" si="3"/>
        <v>86.488086512097595</v>
      </c>
      <c r="I14" s="238"/>
      <c r="J14" s="249">
        <f t="shared" si="4"/>
        <v>71.053680250663049</v>
      </c>
      <c r="K14" s="249">
        <f t="shared" si="4"/>
        <v>25.10270060576573</v>
      </c>
      <c r="L14" s="249">
        <f t="shared" si="5"/>
        <v>96.156380856428783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38.074336043166319</v>
      </c>
      <c r="C15" s="249">
        <f t="shared" si="0"/>
        <v>27.234317751105344</v>
      </c>
      <c r="D15" s="249">
        <f t="shared" si="1"/>
        <v>65.308653794271663</v>
      </c>
      <c r="E15" s="238"/>
      <c r="F15" s="249">
        <f t="shared" si="2"/>
        <v>36.872399829681655</v>
      </c>
      <c r="G15" s="249">
        <f t="shared" si="2"/>
        <v>27.587838845979356</v>
      </c>
      <c r="H15" s="249">
        <f t="shared" si="3"/>
        <v>64.460238675661003</v>
      </c>
      <c r="I15" s="238"/>
      <c r="J15" s="249">
        <f t="shared" si="4"/>
        <v>35.041844758730676</v>
      </c>
      <c r="K15" s="249">
        <f t="shared" si="4"/>
        <v>29.198155912519773</v>
      </c>
      <c r="L15" s="249">
        <f t="shared" si="5"/>
        <v>64.240000671250442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4.6215507529188455</v>
      </c>
      <c r="C16" s="249">
        <f t="shared" si="0"/>
        <v>36.465419392440225</v>
      </c>
      <c r="D16" s="249">
        <f t="shared" si="1"/>
        <v>41.086970145359068</v>
      </c>
      <c r="E16" s="238"/>
      <c r="F16" s="249">
        <f t="shared" si="2"/>
        <v>4.1098612914903736</v>
      </c>
      <c r="G16" s="249">
        <f t="shared" si="2"/>
        <v>33.785423152591406</v>
      </c>
      <c r="H16" s="249">
        <f t="shared" si="3"/>
        <v>37.895284444081781</v>
      </c>
      <c r="I16" s="238"/>
      <c r="J16" s="249">
        <f t="shared" si="4"/>
        <v>5.9924857515539962</v>
      </c>
      <c r="K16" s="249">
        <f t="shared" si="4"/>
        <v>34.892793143845999</v>
      </c>
      <c r="L16" s="249">
        <f t="shared" si="5"/>
        <v>40.885278895399992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49.400297764827464</v>
      </c>
      <c r="C17" s="249">
        <f t="shared" si="0"/>
        <v>51.444817314910118</v>
      </c>
      <c r="D17" s="249">
        <f t="shared" si="1"/>
        <v>100.84511507973758</v>
      </c>
      <c r="E17" s="238"/>
      <c r="F17" s="249">
        <f t="shared" si="2"/>
        <v>45.730544425146029</v>
      </c>
      <c r="G17" s="249">
        <f t="shared" si="2"/>
        <v>46.735664749036225</v>
      </c>
      <c r="H17" s="249">
        <f t="shared" si="3"/>
        <v>92.466209174182254</v>
      </c>
      <c r="I17" s="238"/>
      <c r="J17" s="249">
        <f t="shared" si="4"/>
        <v>45.218603365876731</v>
      </c>
      <c r="K17" s="249">
        <f t="shared" si="4"/>
        <v>45.356462385583953</v>
      </c>
      <c r="L17" s="249">
        <f t="shared" si="5"/>
        <v>90.575065751460684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411.31627816240439</v>
      </c>
      <c r="C19" s="247">
        <f t="shared" ref="C19:L19" si="6">SUM(C9:C17)</f>
        <v>425.31672183759554</v>
      </c>
      <c r="D19" s="247">
        <f t="shared" si="6"/>
        <v>836.63299999999981</v>
      </c>
      <c r="E19" s="247"/>
      <c r="F19" s="247">
        <f t="shared" si="6"/>
        <v>432.44065143817022</v>
      </c>
      <c r="G19" s="247">
        <f t="shared" si="6"/>
        <v>429.45034856182963</v>
      </c>
      <c r="H19" s="247">
        <f t="shared" si="6"/>
        <v>861.89099999999996</v>
      </c>
      <c r="I19" s="247"/>
      <c r="J19" s="247">
        <f t="shared" si="6"/>
        <v>455.94798304161839</v>
      </c>
      <c r="K19" s="247">
        <f t="shared" si="6"/>
        <v>450.56101695838174</v>
      </c>
      <c r="L19" s="247">
        <f t="shared" si="6"/>
        <v>906.50900000000013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0.23963004997478585</v>
      </c>
      <c r="C26" s="302">
        <v>0.42767502728820689</v>
      </c>
      <c r="D26" s="302">
        <f>SUM(B26:C26)</f>
        <v>0.66730507726299271</v>
      </c>
      <c r="E26" s="303"/>
      <c r="F26" s="302">
        <v>0.29468169722504306</v>
      </c>
      <c r="G26" s="302">
        <v>0.47734424518287927</v>
      </c>
      <c r="H26" s="302">
        <f>SUM(F26:G26)</f>
        <v>0.77202594240792233</v>
      </c>
      <c r="I26" s="303"/>
      <c r="J26" s="302">
        <v>0.31078562067227233</v>
      </c>
      <c r="K26" s="302">
        <v>0.7130741329002781</v>
      </c>
      <c r="L26" s="302">
        <f>SUM(J26:K26)</f>
        <v>1.0238597535725504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0.2787014070852904</v>
      </c>
      <c r="C27" s="302">
        <v>0.3965079359243614</v>
      </c>
      <c r="D27" s="302">
        <f t="shared" ref="D27:D34" si="7">SUM(B27:C27)</f>
        <v>0.67520934300965174</v>
      </c>
      <c r="E27" s="303"/>
      <c r="F27" s="302">
        <v>0.41101454821686934</v>
      </c>
      <c r="G27" s="302">
        <v>0.5157255577001093</v>
      </c>
      <c r="H27" s="302">
        <f t="shared" ref="H27:H34" si="8">SUM(F27:G27)</f>
        <v>0.92674010591697864</v>
      </c>
      <c r="I27" s="303"/>
      <c r="J27" s="302">
        <v>0.49372005859878221</v>
      </c>
      <c r="K27" s="302">
        <v>0.87358188731980579</v>
      </c>
      <c r="L27" s="302">
        <f t="shared" ref="L27:L34" si="9">SUM(J27:K27)</f>
        <v>1.367301945918588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0.2456868624836942</v>
      </c>
      <c r="C28" s="302">
        <v>0.24349784480973227</v>
      </c>
      <c r="D28" s="302">
        <f t="shared" si="7"/>
        <v>0.48918470729342645</v>
      </c>
      <c r="E28" s="303"/>
      <c r="F28" s="302">
        <v>0.31714991037970008</v>
      </c>
      <c r="G28" s="302">
        <v>0.26753457229235489</v>
      </c>
      <c r="H28" s="302">
        <f t="shared" si="8"/>
        <v>0.58468448267205497</v>
      </c>
      <c r="I28" s="303"/>
      <c r="J28" s="302">
        <v>0.34580693443639615</v>
      </c>
      <c r="K28" s="302">
        <v>0.33708384668197083</v>
      </c>
      <c r="L28" s="302">
        <f t="shared" si="9"/>
        <v>0.68289078111836699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0.5920688024738695</v>
      </c>
      <c r="C29" s="302">
        <v>0.10625480985552373</v>
      </c>
      <c r="D29" s="302">
        <f t="shared" si="7"/>
        <v>0.69832361232939322</v>
      </c>
      <c r="E29" s="303"/>
      <c r="F29" s="302">
        <v>0.63604055213092847</v>
      </c>
      <c r="G29" s="302">
        <v>7.9781112990616021E-2</v>
      </c>
      <c r="H29" s="302">
        <f t="shared" si="8"/>
        <v>0.71582166512154455</v>
      </c>
      <c r="I29" s="303"/>
      <c r="J29" s="302">
        <v>0.39578801406067804</v>
      </c>
      <c r="K29" s="302">
        <v>8.979405385717408E-2</v>
      </c>
      <c r="L29" s="302">
        <f t="shared" si="9"/>
        <v>0.48558206791785213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1.3227030012932834</v>
      </c>
      <c r="C30" s="302">
        <v>3.0344726326741531</v>
      </c>
      <c r="D30" s="302">
        <f t="shared" si="7"/>
        <v>4.3571756339674366</v>
      </c>
      <c r="E30" s="303"/>
      <c r="F30" s="302">
        <v>0.96048407498728339</v>
      </c>
      <c r="G30" s="302">
        <v>2.7064030487287494</v>
      </c>
      <c r="H30" s="302">
        <f t="shared" si="8"/>
        <v>3.666887123716033</v>
      </c>
      <c r="I30" s="303"/>
      <c r="J30" s="302">
        <v>1.1986005111787015</v>
      </c>
      <c r="K30" s="302">
        <v>2.6340364864756483</v>
      </c>
      <c r="L30" s="302">
        <f t="shared" si="9"/>
        <v>3.8326369976543497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0.25698893578501397</v>
      </c>
      <c r="C31" s="302">
        <v>0.12650024014255024</v>
      </c>
      <c r="D31" s="302">
        <f t="shared" si="7"/>
        <v>0.38348917592756421</v>
      </c>
      <c r="E31" s="303"/>
      <c r="F31" s="302">
        <v>0.26012031562561894</v>
      </c>
      <c r="G31" s="302">
        <v>0.1234039728860752</v>
      </c>
      <c r="H31" s="302">
        <f t="shared" si="8"/>
        <v>0.38352428851169412</v>
      </c>
      <c r="I31" s="303"/>
      <c r="J31" s="302">
        <v>0.23451323677905453</v>
      </c>
      <c r="K31" s="302">
        <v>0.14415578691713829</v>
      </c>
      <c r="L31" s="302">
        <f t="shared" si="9"/>
        <v>0.37866902369619282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0.1408546678948083</v>
      </c>
      <c r="C32" s="302">
        <v>0.12642799402295909</v>
      </c>
      <c r="D32" s="302">
        <f t="shared" si="7"/>
        <v>0.26728266191776739</v>
      </c>
      <c r="E32" s="303"/>
      <c r="F32" s="302">
        <v>0.1421946001345403</v>
      </c>
      <c r="G32" s="302">
        <v>9.251894845957094E-2</v>
      </c>
      <c r="H32" s="302">
        <f t="shared" si="8"/>
        <v>0.23471354859411125</v>
      </c>
      <c r="I32" s="303"/>
      <c r="J32" s="302">
        <v>0.1245762519720303</v>
      </c>
      <c r="K32" s="302">
        <v>0.11083461920729022</v>
      </c>
      <c r="L32" s="302">
        <f t="shared" si="9"/>
        <v>0.23541087117932052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0.10528794512095581</v>
      </c>
      <c r="C33" s="302">
        <v>0.36898937491952699</v>
      </c>
      <c r="D33" s="302">
        <f t="shared" si="7"/>
        <v>0.47427732004048279</v>
      </c>
      <c r="E33" s="303"/>
      <c r="F33" s="302">
        <v>0.10351594709107881</v>
      </c>
      <c r="G33" s="302">
        <v>0.27988100432097524</v>
      </c>
      <c r="H33" s="302">
        <f t="shared" si="8"/>
        <v>0.38339695141205404</v>
      </c>
      <c r="I33" s="303"/>
      <c r="J33" s="302">
        <v>0.10411019642323723</v>
      </c>
      <c r="K33" s="302">
        <v>0.30057976285941435</v>
      </c>
      <c r="L33" s="302">
        <f t="shared" si="9"/>
        <v>0.40468995928265156</v>
      </c>
      <c r="M33" s="236"/>
      <c r="N33" s="236"/>
    </row>
    <row r="34" spans="1:18" x14ac:dyDescent="0.25">
      <c r="A34" s="237" t="str">
        <f>name!E$12</f>
        <v>Elementary occupations</v>
      </c>
      <c r="B34" s="302">
        <v>0.43464668523588867</v>
      </c>
      <c r="C34" s="302">
        <v>0.92410578301538537</v>
      </c>
      <c r="D34" s="302">
        <f t="shared" si="7"/>
        <v>1.3587524682512742</v>
      </c>
      <c r="E34" s="303"/>
      <c r="F34" s="302">
        <v>0.37102717124070295</v>
      </c>
      <c r="G34" s="302">
        <v>0.65017872040692803</v>
      </c>
      <c r="H34" s="302">
        <f t="shared" si="8"/>
        <v>1.021205891647631</v>
      </c>
      <c r="I34" s="303"/>
      <c r="J34" s="302">
        <v>0.31211511798340963</v>
      </c>
      <c r="K34" s="302">
        <v>0.48784348167670716</v>
      </c>
      <c r="L34" s="302">
        <f t="shared" si="9"/>
        <v>0.79995859966011684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3.6165683573475906</v>
      </c>
      <c r="C36" s="311">
        <f t="shared" ref="C36:K36" si="10">SUM(C26:C34)</f>
        <v>5.7544316426523991</v>
      </c>
      <c r="D36" s="311">
        <f t="shared" si="10"/>
        <v>9.370999999999988</v>
      </c>
      <c r="E36" s="311"/>
      <c r="F36" s="311">
        <f t="shared" si="10"/>
        <v>3.4962288170317652</v>
      </c>
      <c r="G36" s="311">
        <f t="shared" si="10"/>
        <v>5.1927711829682588</v>
      </c>
      <c r="H36" s="311">
        <f t="shared" si="10"/>
        <v>8.6890000000000249</v>
      </c>
      <c r="I36" s="311"/>
      <c r="J36" s="311">
        <f t="shared" si="10"/>
        <v>3.5200159421045614</v>
      </c>
      <c r="K36" s="311">
        <f t="shared" si="10"/>
        <v>5.6909840578954274</v>
      </c>
      <c r="L36" s="311">
        <f>SUM(L26:L34)</f>
        <v>9.2109999999999879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2.1642830940612964E-3</v>
      </c>
      <c r="C43" s="302">
        <v>4.1801625904783847E-2</v>
      </c>
      <c r="D43" s="302">
        <f>SUM(B43:C43)</f>
        <v>4.3965908998845143E-2</v>
      </c>
      <c r="E43" s="303"/>
      <c r="F43" s="302">
        <v>5.3188065407097154E-3</v>
      </c>
      <c r="G43" s="302">
        <v>0.10025256410414898</v>
      </c>
      <c r="H43" s="302">
        <f>SUM(F43:G43)</f>
        <v>0.10557137064485869</v>
      </c>
      <c r="I43" s="303"/>
      <c r="J43" s="302">
        <v>5.44219156719502E-3</v>
      </c>
      <c r="K43" s="302">
        <v>9.1470443074243943E-2</v>
      </c>
      <c r="L43" s="302">
        <f>SUM(J43:K43)</f>
        <v>9.6912634641438969E-2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2.9592445369409498E-3</v>
      </c>
      <c r="C44" s="302">
        <v>2.4525467468254923E-2</v>
      </c>
      <c r="D44" s="302">
        <f t="shared" ref="D44:D51" si="11">SUM(B44:C44)</f>
        <v>2.7484712005195873E-2</v>
      </c>
      <c r="E44" s="303"/>
      <c r="F44" s="302">
        <v>7.9957248482927634E-3</v>
      </c>
      <c r="G44" s="302">
        <v>5.185724677452979E-2</v>
      </c>
      <c r="H44" s="302">
        <f t="shared" ref="H44:H51" si="12">SUM(F44:G44)</f>
        <v>5.9852971622822555E-2</v>
      </c>
      <c r="I44" s="303"/>
      <c r="J44" s="302">
        <v>7.6394107534734999E-3</v>
      </c>
      <c r="K44" s="302">
        <v>3.4361992178309583E-2</v>
      </c>
      <c r="L44" s="302">
        <f t="shared" ref="L44:L51" si="13">SUM(J44:K44)</f>
        <v>4.2001402931783081E-2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3.5223879839459959E-3</v>
      </c>
      <c r="C45" s="302">
        <v>1.6368626686880765E-2</v>
      </c>
      <c r="D45" s="302">
        <f t="shared" si="11"/>
        <v>1.9891014670826761E-2</v>
      </c>
      <c r="E45" s="303"/>
      <c r="F45" s="302">
        <v>8.201261041971615E-3</v>
      </c>
      <c r="G45" s="302">
        <v>3.1422290103295995E-2</v>
      </c>
      <c r="H45" s="302">
        <f t="shared" si="12"/>
        <v>3.962355114526761E-2</v>
      </c>
      <c r="I45" s="303"/>
      <c r="J45" s="302">
        <v>6.8101994784802661E-3</v>
      </c>
      <c r="K45" s="302">
        <v>2.182806990363477E-2</v>
      </c>
      <c r="L45" s="302">
        <f t="shared" si="13"/>
        <v>2.8638269382115035E-2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7.4839180127494413E-3</v>
      </c>
      <c r="C46" s="302">
        <v>1.2345678794722221E-2</v>
      </c>
      <c r="D46" s="302">
        <f t="shared" si="11"/>
        <v>1.9829596807471664E-2</v>
      </c>
      <c r="E46" s="303"/>
      <c r="F46" s="302">
        <v>1.4141263878119543E-2</v>
      </c>
      <c r="G46" s="302">
        <v>2.2153874893713548E-2</v>
      </c>
      <c r="H46" s="302">
        <f t="shared" si="12"/>
        <v>3.6295138771833088E-2</v>
      </c>
      <c r="I46" s="303"/>
      <c r="J46" s="302">
        <v>8.0503197589581708E-3</v>
      </c>
      <c r="K46" s="302">
        <v>2.1299771286206654E-2</v>
      </c>
      <c r="L46" s="302">
        <f t="shared" si="13"/>
        <v>2.9350091045164825E-2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5.9135190857472245E-4</v>
      </c>
      <c r="C47" s="302">
        <v>4.4549694919830851E-2</v>
      </c>
      <c r="D47" s="302">
        <f t="shared" si="11"/>
        <v>4.514104682840557E-2</v>
      </c>
      <c r="E47" s="303"/>
      <c r="F47" s="302">
        <v>1.0444008553753483E-3</v>
      </c>
      <c r="G47" s="302">
        <v>6.7815651039161484E-2</v>
      </c>
      <c r="H47" s="302">
        <f>SUM(F47:G47)</f>
        <v>6.8860051894536839E-2</v>
      </c>
      <c r="I47" s="303"/>
      <c r="J47" s="302">
        <v>1.451460241350453E-3</v>
      </c>
      <c r="K47" s="302">
        <v>3.6576098301856E-2</v>
      </c>
      <c r="L47" s="302">
        <f t="shared" si="13"/>
        <v>3.8027558543206455E-2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1.5048396698985999E-3</v>
      </c>
      <c r="C48" s="302">
        <v>2.9686355280752492E-3</v>
      </c>
      <c r="D48" s="302">
        <f t="shared" si="11"/>
        <v>4.4734751979738493E-3</v>
      </c>
      <c r="E48" s="303"/>
      <c r="F48" s="302">
        <v>2.8356638628759681E-3</v>
      </c>
      <c r="G48" s="302">
        <v>3.0123773621477572E-3</v>
      </c>
      <c r="H48" s="302">
        <f t="shared" si="12"/>
        <v>5.8480412250237254E-3</v>
      </c>
      <c r="I48" s="303"/>
      <c r="J48" s="302">
        <v>3.4303257325440087E-3</v>
      </c>
      <c r="K48" s="302">
        <v>3.3895718131620126E-3</v>
      </c>
      <c r="L48" s="302">
        <f t="shared" si="13"/>
        <v>6.8198975457060213E-3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2.5558152692912394E-3</v>
      </c>
      <c r="C49" s="302">
        <v>6.2236395802659954E-3</v>
      </c>
      <c r="D49" s="302">
        <f t="shared" si="11"/>
        <v>8.7794548495572344E-3</v>
      </c>
      <c r="E49" s="303"/>
      <c r="F49" s="302">
        <v>4.4061360850688553E-3</v>
      </c>
      <c r="G49" s="302">
        <v>7.5019087551841633E-3</v>
      </c>
      <c r="H49" s="302">
        <f t="shared" si="12"/>
        <v>1.190804484025302E-2</v>
      </c>
      <c r="I49" s="303"/>
      <c r="J49" s="302">
        <v>3.3215277186615954E-3</v>
      </c>
      <c r="K49" s="302">
        <v>7.8922370197671652E-3</v>
      </c>
      <c r="L49" s="302">
        <f t="shared" si="13"/>
        <v>1.121376473842876E-2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4.1675403543715432E-4</v>
      </c>
      <c r="C50" s="302">
        <v>4.1593804901864352E-2</v>
      </c>
      <c r="D50" s="302">
        <f t="shared" si="11"/>
        <v>4.2010558937301504E-2</v>
      </c>
      <c r="E50" s="303"/>
      <c r="F50" s="302">
        <v>6.207692996216958E-4</v>
      </c>
      <c r="G50" s="302">
        <v>7.2575135379733952E-2</v>
      </c>
      <c r="H50" s="302">
        <f t="shared" si="12"/>
        <v>7.3195904679355647E-2</v>
      </c>
      <c r="I50" s="303"/>
      <c r="J50" s="302">
        <v>8.3346892878669704E-4</v>
      </c>
      <c r="K50" s="302">
        <v>7.5320571472397096E-2</v>
      </c>
      <c r="L50" s="302">
        <f t="shared" si="13"/>
        <v>7.6154040401183787E-2</v>
      </c>
      <c r="M50" s="236"/>
      <c r="N50" s="236"/>
    </row>
    <row r="51" spans="1:14" x14ac:dyDescent="0.25">
      <c r="A51" s="237" t="str">
        <f>name!E$12</f>
        <v>Elementary occupations</v>
      </c>
      <c r="B51" s="302">
        <v>2.183218371550515E-3</v>
      </c>
      <c r="C51" s="302">
        <v>7.2410133328715126E-3</v>
      </c>
      <c r="D51" s="302">
        <f t="shared" si="11"/>
        <v>9.4242317044220276E-3</v>
      </c>
      <c r="E51" s="303"/>
      <c r="F51" s="302">
        <v>3.3732673171280999E-3</v>
      </c>
      <c r="G51" s="302">
        <v>1.0471657858920609E-2</v>
      </c>
      <c r="H51" s="302">
        <f t="shared" si="12"/>
        <v>1.3844925176048708E-2</v>
      </c>
      <c r="I51" s="303"/>
      <c r="J51" s="302">
        <v>2.667135424439593E-3</v>
      </c>
      <c r="K51" s="302">
        <v>1.0215205346533474E-2</v>
      </c>
      <c r="L51" s="302">
        <f t="shared" si="13"/>
        <v>1.2882340770973066E-2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2.3381812882449914E-2</v>
      </c>
      <c r="C53" s="311">
        <f t="shared" ref="C53:L53" si="14">SUM(C43:C51)</f>
        <v>0.19761818711754969</v>
      </c>
      <c r="D53" s="311">
        <f t="shared" si="14"/>
        <v>0.22099999999999959</v>
      </c>
      <c r="E53" s="311"/>
      <c r="F53" s="311">
        <f t="shared" si="14"/>
        <v>4.7937293729163603E-2</v>
      </c>
      <c r="G53" s="311">
        <f t="shared" si="14"/>
        <v>0.36706270627083631</v>
      </c>
      <c r="H53" s="311">
        <f t="shared" si="14"/>
        <v>0.41499999999999987</v>
      </c>
      <c r="I53" s="311"/>
      <c r="J53" s="311">
        <f t="shared" si="14"/>
        <v>3.9646039603889301E-2</v>
      </c>
      <c r="K53" s="311">
        <f t="shared" si="14"/>
        <v>0.30235396039611068</v>
      </c>
      <c r="L53" s="311">
        <f t="shared" si="14"/>
        <v>0.34199999999999997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0.22230265164169993</v>
      </c>
      <c r="C60" s="302">
        <v>0.30386401999497548</v>
      </c>
      <c r="D60" s="302">
        <f>SUM(B60:C60)</f>
        <v>0.52616667163667541</v>
      </c>
      <c r="E60" s="303"/>
      <c r="F60" s="302">
        <v>0.33043500115443497</v>
      </c>
      <c r="G60" s="302">
        <v>0.49450625021486289</v>
      </c>
      <c r="H60" s="302">
        <f>SUM(F60:G60)</f>
        <v>0.82494125136929786</v>
      </c>
      <c r="I60" s="303"/>
      <c r="J60" s="302">
        <v>0.4695962527377352</v>
      </c>
      <c r="K60" s="302">
        <v>0.57810796454359337</v>
      </c>
      <c r="L60" s="302">
        <f>SUM(J60:K60)</f>
        <v>1.0477042172813285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0.18367175798160099</v>
      </c>
      <c r="C61" s="302">
        <v>0.23124785866223532</v>
      </c>
      <c r="D61" s="302">
        <f t="shared" ref="D61:D68" si="15">SUM(B61:C61)</f>
        <v>0.41491961664383631</v>
      </c>
      <c r="E61" s="303"/>
      <c r="F61" s="302">
        <v>0.31520844912843915</v>
      </c>
      <c r="G61" s="302">
        <v>0.42571381160210892</v>
      </c>
      <c r="H61" s="302">
        <f t="shared" ref="H61:H68" si="16">SUM(F61:G61)</f>
        <v>0.74092226073054812</v>
      </c>
      <c r="I61" s="303"/>
      <c r="J61" s="302">
        <v>0.4655372549304328</v>
      </c>
      <c r="K61" s="302">
        <v>0.61706880134280029</v>
      </c>
      <c r="L61" s="302">
        <f t="shared" ref="L61:L68" si="17">SUM(J61:K61)</f>
        <v>1.0826060562732331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0.29097033041108927</v>
      </c>
      <c r="C62" s="302">
        <v>0.25668320497350233</v>
      </c>
      <c r="D62" s="302">
        <f t="shared" si="15"/>
        <v>0.54765353538459161</v>
      </c>
      <c r="E62" s="303"/>
      <c r="F62" s="302">
        <v>0.45104964841608441</v>
      </c>
      <c r="G62" s="302">
        <v>0.43469506003912728</v>
      </c>
      <c r="H62" s="302">
        <f t="shared" si="16"/>
        <v>0.88574470845521169</v>
      </c>
      <c r="I62" s="303"/>
      <c r="J62" s="302">
        <v>0.60718843521867094</v>
      </c>
      <c r="K62" s="302">
        <v>0.47954761907204907</v>
      </c>
      <c r="L62" s="302">
        <f t="shared" si="17"/>
        <v>1.0867360542907201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0.30241213570259029</v>
      </c>
      <c r="C63" s="302">
        <v>0.15551069702310957</v>
      </c>
      <c r="D63" s="302">
        <f t="shared" si="15"/>
        <v>0.45792283272569989</v>
      </c>
      <c r="E63" s="303"/>
      <c r="F63" s="302">
        <v>0.41575742106716757</v>
      </c>
      <c r="G63" s="302">
        <v>0.24369848359823656</v>
      </c>
      <c r="H63" s="302">
        <f t="shared" si="16"/>
        <v>0.65945590466540416</v>
      </c>
      <c r="I63" s="303"/>
      <c r="J63" s="302">
        <v>0.4147291558064094</v>
      </c>
      <c r="K63" s="302">
        <v>0.27214930174816815</v>
      </c>
      <c r="L63" s="302">
        <f t="shared" si="17"/>
        <v>0.68687845755457755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0.19159970742583368</v>
      </c>
      <c r="C64" s="302">
        <v>0.42527817512916799</v>
      </c>
      <c r="D64" s="302">
        <f t="shared" si="15"/>
        <v>0.61687788255500164</v>
      </c>
      <c r="E64" s="303"/>
      <c r="F64" s="302">
        <v>0.18469661969277495</v>
      </c>
      <c r="G64" s="302">
        <v>0.44831569986761155</v>
      </c>
      <c r="H64" s="302">
        <f t="shared" si="16"/>
        <v>0.6330123195603865</v>
      </c>
      <c r="I64" s="303"/>
      <c r="J64" s="302">
        <v>0.16825719689866553</v>
      </c>
      <c r="K64" s="302">
        <v>0.49095857381846564</v>
      </c>
      <c r="L64" s="302">
        <f t="shared" si="17"/>
        <v>0.65921577071713111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3.5885948139139749E-2</v>
      </c>
      <c r="C65" s="302">
        <v>1.9866429407214031E-2</v>
      </c>
      <c r="D65" s="302">
        <f t="shared" si="15"/>
        <v>5.575237754635378E-2</v>
      </c>
      <c r="E65" s="303"/>
      <c r="F65" s="302">
        <v>5.6128926946504155E-2</v>
      </c>
      <c r="G65" s="302">
        <v>3.2978358149778321E-2</v>
      </c>
      <c r="H65" s="302">
        <f t="shared" si="16"/>
        <v>8.9107285096282476E-2</v>
      </c>
      <c r="I65" s="303"/>
      <c r="J65" s="302">
        <v>6.9622127483288276E-2</v>
      </c>
      <c r="K65" s="302">
        <v>4.4128461314192957E-2</v>
      </c>
      <c r="L65" s="302">
        <f t="shared" si="17"/>
        <v>0.11375058879748123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0.12509163627887759</v>
      </c>
      <c r="C66" s="302">
        <v>0.13706411736722801</v>
      </c>
      <c r="D66" s="302">
        <f t="shared" si="15"/>
        <v>0.2621557536461056</v>
      </c>
      <c r="E66" s="303"/>
      <c r="F66" s="302">
        <v>0.19972055580112538</v>
      </c>
      <c r="G66" s="302">
        <v>0.19804037471093944</v>
      </c>
      <c r="H66" s="302">
        <f t="shared" si="16"/>
        <v>0.39776093051206485</v>
      </c>
      <c r="I66" s="303"/>
      <c r="J66" s="302">
        <v>0.2506873306029655</v>
      </c>
      <c r="K66" s="302">
        <v>0.25681325380963504</v>
      </c>
      <c r="L66" s="302">
        <f t="shared" si="17"/>
        <v>0.5075005844126006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0.10815460009657114</v>
      </c>
      <c r="C67" s="302">
        <v>0.77138203298030872</v>
      </c>
      <c r="D67" s="302">
        <f t="shared" si="15"/>
        <v>0.8795366330768799</v>
      </c>
      <c r="E67" s="303"/>
      <c r="F67" s="302">
        <v>0.12823379626370529</v>
      </c>
      <c r="G67" s="302">
        <v>0.87818471457277114</v>
      </c>
      <c r="H67" s="302">
        <f t="shared" si="16"/>
        <v>1.0064185108364765</v>
      </c>
      <c r="I67" s="303"/>
      <c r="J67" s="302">
        <v>0.25111188184541938</v>
      </c>
      <c r="K67" s="302">
        <v>1.0528303661468557</v>
      </c>
      <c r="L67" s="302">
        <f t="shared" si="17"/>
        <v>1.3039422479922751</v>
      </c>
      <c r="M67" s="236"/>
      <c r="N67" s="236"/>
    </row>
    <row r="68" spans="1:14" x14ac:dyDescent="0.25">
      <c r="A68" s="237" t="str">
        <f>name!E$12</f>
        <v>Elementary occupations</v>
      </c>
      <c r="B68" s="302">
        <v>0.28091309333773584</v>
      </c>
      <c r="C68" s="302">
        <v>0.34710160344711799</v>
      </c>
      <c r="D68" s="302">
        <f t="shared" si="15"/>
        <v>0.62801469678485389</v>
      </c>
      <c r="E68" s="303"/>
      <c r="F68" s="302">
        <v>0.34791496205436145</v>
      </c>
      <c r="G68" s="302">
        <v>0.39672186671998078</v>
      </c>
      <c r="H68" s="302">
        <f t="shared" si="16"/>
        <v>0.74463682877434223</v>
      </c>
      <c r="I68" s="303"/>
      <c r="J68" s="302">
        <v>0.40398465016688906</v>
      </c>
      <c r="K68" s="302">
        <v>0.34268137251377312</v>
      </c>
      <c r="L68" s="302">
        <f t="shared" si="17"/>
        <v>0.74666602268066218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1.7410018610151385</v>
      </c>
      <c r="C70" s="311">
        <f t="shared" ref="C70:L70" si="18">SUM(C60:C68)</f>
        <v>2.647998138984859</v>
      </c>
      <c r="D70" s="311">
        <f t="shared" si="18"/>
        <v>4.3889999999999985</v>
      </c>
      <c r="E70" s="311"/>
      <c r="F70" s="311">
        <f t="shared" si="18"/>
        <v>2.4291453805245973</v>
      </c>
      <c r="G70" s="311">
        <f t="shared" si="18"/>
        <v>3.5528546194754167</v>
      </c>
      <c r="H70" s="311">
        <f t="shared" si="18"/>
        <v>5.9820000000000144</v>
      </c>
      <c r="I70" s="311"/>
      <c r="J70" s="311">
        <f t="shared" si="18"/>
        <v>3.1007142856904761</v>
      </c>
      <c r="K70" s="311">
        <f t="shared" si="18"/>
        <v>4.1342857143095326</v>
      </c>
      <c r="L70" s="311">
        <f t="shared" si="18"/>
        <v>7.2350000000000092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0.34729807988629585</v>
      </c>
      <c r="C77" s="302">
        <v>1.7522866184492845</v>
      </c>
      <c r="D77" s="302">
        <f>SUM(B77:C77)</f>
        <v>2.0995846983355801</v>
      </c>
      <c r="E77" s="303"/>
      <c r="F77" s="302">
        <v>0.56374279680414563</v>
      </c>
      <c r="G77" s="302">
        <v>2.3549586068473705</v>
      </c>
      <c r="H77" s="302">
        <f>SUM(F77:G77)</f>
        <v>2.9187014036515162</v>
      </c>
      <c r="I77" s="303"/>
      <c r="J77" s="302">
        <v>0.40430023783711166</v>
      </c>
      <c r="K77" s="302">
        <v>1.6891859286600095</v>
      </c>
      <c r="L77" s="302">
        <f>SUM(J77:K77)</f>
        <v>2.0934861664971214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0.47589709627106547</v>
      </c>
      <c r="C78" s="302">
        <v>2.3740336472771943</v>
      </c>
      <c r="D78" s="302">
        <f t="shared" ref="D78:D85" si="19">SUM(B78:C78)</f>
        <v>2.8499307435482599</v>
      </c>
      <c r="E78" s="303"/>
      <c r="F78" s="302">
        <v>0.80677413359848582</v>
      </c>
      <c r="G78" s="302">
        <v>3.6722876833463718</v>
      </c>
      <c r="H78" s="302">
        <f t="shared" ref="H78:H85" si="20">SUM(F78:G78)</f>
        <v>4.4790618169448573</v>
      </c>
      <c r="I78" s="303"/>
      <c r="J78" s="302">
        <v>0.55538017728771594</v>
      </c>
      <c r="K78" s="302">
        <v>2.7820484475978517</v>
      </c>
      <c r="L78" s="302">
        <f t="shared" ref="L78:L85" si="21">SUM(J78:K78)</f>
        <v>3.3374286248855678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0.48555149599647168</v>
      </c>
      <c r="C79" s="302">
        <v>1.3509282125600361</v>
      </c>
      <c r="D79" s="302">
        <f t="shared" si="19"/>
        <v>1.8364797085565079</v>
      </c>
      <c r="E79" s="303"/>
      <c r="F79" s="302">
        <v>0.70678023273029067</v>
      </c>
      <c r="G79" s="302">
        <v>1.9343258421693073</v>
      </c>
      <c r="H79" s="302">
        <f t="shared" si="20"/>
        <v>2.6411060748995978</v>
      </c>
      <c r="I79" s="303"/>
      <c r="J79" s="302">
        <v>0.47061000925652408</v>
      </c>
      <c r="K79" s="302">
        <v>1.2273321086693736</v>
      </c>
      <c r="L79" s="302">
        <f t="shared" si="21"/>
        <v>1.6979421179258978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0.69855823226407798</v>
      </c>
      <c r="C80" s="302">
        <v>0.25819372481908831</v>
      </c>
      <c r="D80" s="302">
        <f t="shared" si="19"/>
        <v>0.95675195708316629</v>
      </c>
      <c r="E80" s="303"/>
      <c r="F80" s="302">
        <v>0.86246793423299972</v>
      </c>
      <c r="G80" s="302">
        <v>0.34811216666739053</v>
      </c>
      <c r="H80" s="302">
        <f t="shared" si="20"/>
        <v>1.2105801009003903</v>
      </c>
      <c r="I80" s="303"/>
      <c r="J80" s="302">
        <v>0.41911106112617064</v>
      </c>
      <c r="K80" s="302">
        <v>0.27588376805574238</v>
      </c>
      <c r="L80" s="302">
        <f t="shared" si="21"/>
        <v>0.69499482918191302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9.9003267005985968E-2</v>
      </c>
      <c r="C81" s="302">
        <v>1.8599142039569274</v>
      </c>
      <c r="D81" s="302">
        <f t="shared" si="19"/>
        <v>1.9589174709629134</v>
      </c>
      <c r="E81" s="303"/>
      <c r="F81" s="302">
        <v>0.13646152206820408</v>
      </c>
      <c r="G81" s="302">
        <v>1.7343586861202873</v>
      </c>
      <c r="H81" s="302">
        <f t="shared" si="20"/>
        <v>1.8708202081884915</v>
      </c>
      <c r="I81" s="303"/>
      <c r="J81" s="302">
        <v>0.14506645567867607</v>
      </c>
      <c r="K81" s="302">
        <v>1.0397352233352035</v>
      </c>
      <c r="L81" s="302">
        <f t="shared" si="21"/>
        <v>1.1848016790138796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0.19162934581669572</v>
      </c>
      <c r="C82" s="302">
        <v>3.7889312533688352E-2</v>
      </c>
      <c r="D82" s="302">
        <f t="shared" si="19"/>
        <v>0.22951865835038407</v>
      </c>
      <c r="E82" s="303"/>
      <c r="F82" s="302">
        <v>0.20809113334561063</v>
      </c>
      <c r="G82" s="302">
        <v>4.8412925456139511E-2</v>
      </c>
      <c r="H82" s="302">
        <f t="shared" si="20"/>
        <v>0.25650405880175015</v>
      </c>
      <c r="I82" s="303"/>
      <c r="J82" s="302">
        <v>0.15565799934871133</v>
      </c>
      <c r="K82" s="302">
        <v>4.125254689366175E-2</v>
      </c>
      <c r="L82" s="302">
        <f t="shared" si="21"/>
        <v>0.19691054624237309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0.15986367749330593</v>
      </c>
      <c r="C83" s="302">
        <v>0.2108795350340536</v>
      </c>
      <c r="D83" s="302">
        <f t="shared" si="19"/>
        <v>0.37074321252735953</v>
      </c>
      <c r="E83" s="303"/>
      <c r="F83" s="302">
        <v>0.20164521290759804</v>
      </c>
      <c r="G83" s="302">
        <v>0.24579310522832504</v>
      </c>
      <c r="H83" s="302">
        <f t="shared" si="20"/>
        <v>0.44743831813592305</v>
      </c>
      <c r="I83" s="303"/>
      <c r="J83" s="302">
        <v>0.13490445178997074</v>
      </c>
      <c r="K83" s="302">
        <v>0.21200037068194297</v>
      </c>
      <c r="L83" s="302">
        <f t="shared" si="21"/>
        <v>0.34690482247191368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0.20345462427624716</v>
      </c>
      <c r="C84" s="302">
        <v>0.60124455829976542</v>
      </c>
      <c r="D84" s="302">
        <f t="shared" si="19"/>
        <v>0.80469918257601258</v>
      </c>
      <c r="E84" s="303"/>
      <c r="F84" s="302">
        <v>0.21207861706396186</v>
      </c>
      <c r="G84" s="302">
        <v>0.54481195281717743</v>
      </c>
      <c r="H84" s="302">
        <f t="shared" si="20"/>
        <v>0.75689056988113923</v>
      </c>
      <c r="I84" s="303"/>
      <c r="J84" s="302">
        <v>0.12541667368675824</v>
      </c>
      <c r="K84" s="302">
        <v>0.41515983606009527</v>
      </c>
      <c r="L84" s="302">
        <f t="shared" si="21"/>
        <v>0.54057650974685356</v>
      </c>
      <c r="M84" s="236"/>
      <c r="N84" s="236"/>
    </row>
    <row r="85" spans="1:14" x14ac:dyDescent="0.25">
      <c r="A85" s="237" t="str">
        <f>name!E$12</f>
        <v>Elementary occupations</v>
      </c>
      <c r="B85" s="302">
        <v>0.12001911068084964</v>
      </c>
      <c r="C85" s="302">
        <v>0.30035525737896396</v>
      </c>
      <c r="D85" s="302">
        <f t="shared" si="19"/>
        <v>0.4203743680598136</v>
      </c>
      <c r="E85" s="303"/>
      <c r="F85" s="302">
        <v>0.11968334223603584</v>
      </c>
      <c r="G85" s="302">
        <v>0.26721410636030518</v>
      </c>
      <c r="H85" s="302">
        <f t="shared" si="20"/>
        <v>0.38689744859634101</v>
      </c>
      <c r="I85" s="303"/>
      <c r="J85" s="302">
        <v>6.4623693771770324E-2</v>
      </c>
      <c r="K85" s="302">
        <v>0.13933101026274425</v>
      </c>
      <c r="L85" s="302">
        <f t="shared" si="21"/>
        <v>0.20395470403451457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2.7812749296909951</v>
      </c>
      <c r="C87" s="311">
        <f t="shared" ref="C87:D87" si="22">SUM(C77:C85)</f>
        <v>8.7457250703090033</v>
      </c>
      <c r="D87" s="311">
        <f t="shared" si="22"/>
        <v>11.526999999999999</v>
      </c>
      <c r="E87" s="311"/>
      <c r="F87" s="311">
        <f t="shared" ref="F87:H87" si="23">SUM(F77:F85)</f>
        <v>3.8177249249873317</v>
      </c>
      <c r="G87" s="311">
        <f t="shared" si="23"/>
        <v>11.150275075012674</v>
      </c>
      <c r="H87" s="311">
        <f t="shared" si="23"/>
        <v>14.968000000000007</v>
      </c>
      <c r="I87" s="311"/>
      <c r="J87" s="311">
        <f t="shared" ref="J87:L87" si="24">SUM(J77:J85)</f>
        <v>2.4750707597834092</v>
      </c>
      <c r="K87" s="311">
        <f t="shared" si="24"/>
        <v>7.8219292402166243</v>
      </c>
      <c r="L87" s="311">
        <f t="shared" si="24"/>
        <v>10.297000000000033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0.84617810549193817</v>
      </c>
      <c r="C94" s="302">
        <v>3.6166351070697926</v>
      </c>
      <c r="D94" s="302">
        <f>SUM(B94:C94)</f>
        <v>4.4628132125617306</v>
      </c>
      <c r="E94" s="303"/>
      <c r="F94" s="302">
        <v>1.1157066987922835</v>
      </c>
      <c r="G94" s="302">
        <v>4.1537323497680605</v>
      </c>
      <c r="H94" s="302">
        <f>SUM(F94:G94)</f>
        <v>5.2694390485603435</v>
      </c>
      <c r="I94" s="303"/>
      <c r="J94" s="302">
        <v>1.0082946596656717</v>
      </c>
      <c r="K94" s="302">
        <v>3.5623669381082803</v>
      </c>
      <c r="L94" s="302">
        <f>SUM(J94:K94)</f>
        <v>4.5706615977739524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1.018462642565839</v>
      </c>
      <c r="C95" s="302">
        <v>4.1337893098668745</v>
      </c>
      <c r="D95" s="302">
        <f t="shared" ref="D95:D102" si="25">SUM(B95:C95)</f>
        <v>5.1522519524327137</v>
      </c>
      <c r="E95" s="303"/>
      <c r="F95" s="302">
        <v>1.3648655919500075</v>
      </c>
      <c r="G95" s="302">
        <v>5.3857803509274209</v>
      </c>
      <c r="H95" s="302">
        <f t="shared" ref="H95:H102" si="26">SUM(F95:G95)</f>
        <v>6.7506459428774281</v>
      </c>
      <c r="I95" s="303"/>
      <c r="J95" s="302">
        <v>1.2883412660012437</v>
      </c>
      <c r="K95" s="302">
        <v>4.9265749729550796</v>
      </c>
      <c r="L95" s="302">
        <f t="shared" ref="L95:L102" si="27">SUM(J95:K95)</f>
        <v>6.2149162389563237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1.2281577728446513</v>
      </c>
      <c r="C96" s="302">
        <v>3.0037722693213498</v>
      </c>
      <c r="D96" s="302">
        <f t="shared" si="25"/>
        <v>4.2319300421660007</v>
      </c>
      <c r="E96" s="303"/>
      <c r="F96" s="302">
        <v>1.3359051208583141</v>
      </c>
      <c r="G96" s="302">
        <v>3.4772744580656969</v>
      </c>
      <c r="H96" s="302">
        <f t="shared" si="26"/>
        <v>4.8131795789240108</v>
      </c>
      <c r="I96" s="303"/>
      <c r="J96" s="302">
        <v>1.1326565909342121</v>
      </c>
      <c r="K96" s="302">
        <v>2.831778930776689</v>
      </c>
      <c r="L96" s="302">
        <f t="shared" si="27"/>
        <v>3.9644355217109011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1.6078612783785737</v>
      </c>
      <c r="C97" s="302">
        <v>0.74190952412832212</v>
      </c>
      <c r="D97" s="302">
        <f t="shared" si="25"/>
        <v>2.349770802506896</v>
      </c>
      <c r="E97" s="303"/>
      <c r="F97" s="302">
        <v>1.7376516646543405</v>
      </c>
      <c r="G97" s="302">
        <v>0.9162802386202864</v>
      </c>
      <c r="H97" s="302">
        <f t="shared" si="26"/>
        <v>2.6539319032746267</v>
      </c>
      <c r="I97" s="303"/>
      <c r="J97" s="302">
        <v>1.0910832067369338</v>
      </c>
      <c r="K97" s="302">
        <v>0.76024398491572232</v>
      </c>
      <c r="L97" s="302">
        <f t="shared" si="27"/>
        <v>1.8513271916526561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0.52881812113917592</v>
      </c>
      <c r="C98" s="302">
        <v>5.6612006822472249</v>
      </c>
      <c r="D98" s="302">
        <f t="shared" si="25"/>
        <v>6.1900188033864012</v>
      </c>
      <c r="E98" s="303"/>
      <c r="F98" s="302">
        <v>0.49972286034051594</v>
      </c>
      <c r="G98" s="302">
        <v>4.8156915429218285</v>
      </c>
      <c r="H98" s="302">
        <f t="shared" si="26"/>
        <v>5.3154144032623449</v>
      </c>
      <c r="I98" s="303"/>
      <c r="J98" s="302">
        <v>0.63416887748376649</v>
      </c>
      <c r="K98" s="302">
        <v>3.3910701242480505</v>
      </c>
      <c r="L98" s="302">
        <f t="shared" si="27"/>
        <v>4.0252390017318174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0.19729062993748736</v>
      </c>
      <c r="C99" s="302">
        <v>0.20491486214339083</v>
      </c>
      <c r="D99" s="302">
        <f t="shared" si="25"/>
        <v>0.40220549208087819</v>
      </c>
      <c r="E99" s="303"/>
      <c r="F99" s="302">
        <v>0.23288128143621023</v>
      </c>
      <c r="G99" s="302">
        <v>0.24372734663775431</v>
      </c>
      <c r="H99" s="302">
        <f t="shared" si="26"/>
        <v>0.47660862807396454</v>
      </c>
      <c r="I99" s="303"/>
      <c r="J99" s="302">
        <v>0.19428221403893414</v>
      </c>
      <c r="K99" s="302">
        <v>0.3123039475246685</v>
      </c>
      <c r="L99" s="302">
        <f t="shared" si="27"/>
        <v>0.5065861615636027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0.43089032222250273</v>
      </c>
      <c r="C100" s="302">
        <v>0.49591302667008735</v>
      </c>
      <c r="D100" s="302">
        <f t="shared" si="25"/>
        <v>0.92680334889259008</v>
      </c>
      <c r="E100" s="303"/>
      <c r="F100" s="302">
        <v>0.43609033642346035</v>
      </c>
      <c r="G100" s="302">
        <v>0.5199215922984447</v>
      </c>
      <c r="H100" s="302">
        <f t="shared" si="26"/>
        <v>0.9560119287219051</v>
      </c>
      <c r="I100" s="303"/>
      <c r="J100" s="302">
        <v>0.37793836864753527</v>
      </c>
      <c r="K100" s="302">
        <v>0.48797425752412893</v>
      </c>
      <c r="L100" s="302">
        <f t="shared" si="27"/>
        <v>0.8659126261716642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0.52500124633358802</v>
      </c>
      <c r="C101" s="302">
        <v>2.8424778874460861</v>
      </c>
      <c r="D101" s="302">
        <f t="shared" si="25"/>
        <v>3.3674791337796739</v>
      </c>
      <c r="E101" s="303"/>
      <c r="F101" s="302">
        <v>0.46595161609066421</v>
      </c>
      <c r="G101" s="302">
        <v>2.6700646106929553</v>
      </c>
      <c r="H101" s="302">
        <f t="shared" si="26"/>
        <v>3.1360162267836196</v>
      </c>
      <c r="I101" s="303"/>
      <c r="J101" s="302">
        <v>0.45377141631906792</v>
      </c>
      <c r="K101" s="302">
        <v>2.357736207107715</v>
      </c>
      <c r="L101" s="302">
        <f t="shared" si="27"/>
        <v>2.8115076234267828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0.54464262790397877</v>
      </c>
      <c r="C102" s="302">
        <v>1.1280845842891403</v>
      </c>
      <c r="D102" s="302">
        <f t="shared" si="25"/>
        <v>1.6727272121931192</v>
      </c>
      <c r="E102" s="303"/>
      <c r="F102" s="302">
        <v>0.40250549970457694</v>
      </c>
      <c r="G102" s="302">
        <v>1.0222468398172169</v>
      </c>
      <c r="H102" s="302">
        <f t="shared" si="26"/>
        <v>1.4247523395217938</v>
      </c>
      <c r="I102" s="303"/>
      <c r="J102" s="302">
        <v>0.31030468402984424</v>
      </c>
      <c r="K102" s="302">
        <v>0.60010935298251566</v>
      </c>
      <c r="L102" s="302">
        <f t="shared" si="27"/>
        <v>0.9104140370123599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6.9273027468177357</v>
      </c>
      <c r="C104" s="311">
        <f t="shared" ref="C104:D104" si="28">SUM(C94:C102)</f>
        <v>21.82869725318227</v>
      </c>
      <c r="D104" s="311">
        <f t="shared" si="28"/>
        <v>28.756000000000007</v>
      </c>
      <c r="E104" s="311"/>
      <c r="F104" s="311">
        <f t="shared" ref="F104:H104" si="29">SUM(F94:F102)</f>
        <v>7.5912806702503728</v>
      </c>
      <c r="G104" s="311">
        <f t="shared" si="29"/>
        <v>23.204719329749665</v>
      </c>
      <c r="H104" s="311">
        <f t="shared" si="29"/>
        <v>30.796000000000042</v>
      </c>
      <c r="I104" s="311"/>
      <c r="J104" s="311">
        <f t="shared" ref="J104:L104" si="30">SUM(J94:J102)</f>
        <v>6.4908412838572094</v>
      </c>
      <c r="K104" s="311">
        <f t="shared" si="30"/>
        <v>19.230158716142846</v>
      </c>
      <c r="L104" s="311">
        <f t="shared" si="30"/>
        <v>25.72100000000006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4.0936669848533939E-2</v>
      </c>
      <c r="C111" s="302">
        <v>0.17404573438473819</v>
      </c>
      <c r="D111" s="302">
        <f>SUM(B111:C111)</f>
        <v>0.21498240423327214</v>
      </c>
      <c r="E111" s="303"/>
      <c r="F111" s="302">
        <v>0.15814816311278723</v>
      </c>
      <c r="G111" s="302">
        <v>0.37122407217872205</v>
      </c>
      <c r="H111" s="302">
        <f>SUM(F111:G111)</f>
        <v>0.52937223529150934</v>
      </c>
      <c r="I111" s="303"/>
      <c r="J111" s="302">
        <v>0.14745177217424052</v>
      </c>
      <c r="K111" s="302">
        <v>0.38871240345617458</v>
      </c>
      <c r="L111" s="302">
        <f>SUM(J111:K111)</f>
        <v>0.53616417563041507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5.8308200760169543E-2</v>
      </c>
      <c r="C112" s="302">
        <v>0.32617902998985121</v>
      </c>
      <c r="D112" s="302">
        <f t="shared" ref="D112:D119" si="31">SUM(B112:C112)</f>
        <v>0.38448723075002078</v>
      </c>
      <c r="E112" s="303"/>
      <c r="F112" s="302">
        <v>0.2236631606277234</v>
      </c>
      <c r="G112" s="302">
        <v>0.81283241157021346</v>
      </c>
      <c r="H112" s="302">
        <f t="shared" ref="H112:H119" si="32">SUM(F112:G112)</f>
        <v>1.036495572197937</v>
      </c>
      <c r="I112" s="303"/>
      <c r="J112" s="302">
        <v>0.2336539757449867</v>
      </c>
      <c r="K112" s="302">
        <v>0.92047589037132915</v>
      </c>
      <c r="L112" s="302">
        <f t="shared" ref="L112:L119" si="33">SUM(J112:K112)</f>
        <v>1.1541298661163157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5.7877541022638646E-2</v>
      </c>
      <c r="C113" s="302">
        <v>0.18371027260780581</v>
      </c>
      <c r="D113" s="302">
        <f t="shared" si="31"/>
        <v>0.24158781363044446</v>
      </c>
      <c r="E113" s="303"/>
      <c r="F113" s="302">
        <v>0.19614770872173054</v>
      </c>
      <c r="G113" s="302">
        <v>0.460736353881736</v>
      </c>
      <c r="H113" s="302">
        <f t="shared" si="32"/>
        <v>0.65688406260346655</v>
      </c>
      <c r="I113" s="303"/>
      <c r="J113" s="302">
        <v>0.16379794663182745</v>
      </c>
      <c r="K113" s="302">
        <v>0.40501980016835604</v>
      </c>
      <c r="L113" s="302">
        <f t="shared" si="33"/>
        <v>0.56881774680018349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0.10055517637445203</v>
      </c>
      <c r="C114" s="302">
        <v>2.9138594372550734E-2</v>
      </c>
      <c r="D114" s="302">
        <f t="shared" si="31"/>
        <v>0.12969377074700278</v>
      </c>
      <c r="E114" s="303"/>
      <c r="F114" s="302">
        <v>0.22197864989876728</v>
      </c>
      <c r="G114" s="302">
        <v>5.9724424414481427E-2</v>
      </c>
      <c r="H114" s="302">
        <f t="shared" si="32"/>
        <v>0.2817030743132487</v>
      </c>
      <c r="I114" s="303"/>
      <c r="J114" s="302">
        <v>0.20759885563387873</v>
      </c>
      <c r="K114" s="302">
        <v>2.9527905924340458E-2</v>
      </c>
      <c r="L114" s="302">
        <f t="shared" si="33"/>
        <v>0.23712676155821918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1.1859651247546704E-2</v>
      </c>
      <c r="C115" s="302">
        <v>0.35376746263994557</v>
      </c>
      <c r="D115" s="302">
        <f t="shared" si="31"/>
        <v>0.36562711388749225</v>
      </c>
      <c r="E115" s="303"/>
      <c r="F115" s="302">
        <v>9.0594565249382086E-2</v>
      </c>
      <c r="G115" s="302">
        <v>0.57261007513749884</v>
      </c>
      <c r="H115" s="302">
        <f t="shared" si="32"/>
        <v>0.66320464038688098</v>
      </c>
      <c r="I115" s="303"/>
      <c r="J115" s="302">
        <v>0.13218195807587121</v>
      </c>
      <c r="K115" s="302">
        <v>0.46344544137720345</v>
      </c>
      <c r="L115" s="302">
        <f t="shared" si="33"/>
        <v>0.59562739945307464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1.3475858140174608E-2</v>
      </c>
      <c r="C116" s="302">
        <v>1.384068597427089E-2</v>
      </c>
      <c r="D116" s="302">
        <f t="shared" si="31"/>
        <v>2.73165441144455E-2</v>
      </c>
      <c r="E116" s="303"/>
      <c r="F116" s="302">
        <v>7.7397638397102037E-2</v>
      </c>
      <c r="G116" s="302">
        <v>2.8627939964887342E-2</v>
      </c>
      <c r="H116" s="302">
        <f t="shared" si="32"/>
        <v>0.10602557836198938</v>
      </c>
      <c r="I116" s="303"/>
      <c r="J116" s="302">
        <v>6.8389409976679458E-2</v>
      </c>
      <c r="K116" s="302">
        <v>3.2540134671082729E-2</v>
      </c>
      <c r="L116" s="302">
        <f t="shared" si="33"/>
        <v>0.10092954464776219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0.13779553916619011</v>
      </c>
      <c r="C117" s="302">
        <v>7.5839872302704475E-2</v>
      </c>
      <c r="D117" s="302">
        <f t="shared" si="31"/>
        <v>0.21363541146889459</v>
      </c>
      <c r="E117" s="303"/>
      <c r="F117" s="302">
        <v>0.30702239665640729</v>
      </c>
      <c r="G117" s="302">
        <v>0.13809635305713164</v>
      </c>
      <c r="H117" s="302">
        <f t="shared" si="32"/>
        <v>0.44511874971353893</v>
      </c>
      <c r="I117" s="303"/>
      <c r="J117" s="302">
        <v>0.31710925930942824</v>
      </c>
      <c r="K117" s="302">
        <v>0.14263616748138747</v>
      </c>
      <c r="L117" s="302">
        <f t="shared" si="33"/>
        <v>0.4597454267908157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2.1709843066182797E-3</v>
      </c>
      <c r="C118" s="302">
        <v>7.5401449461504469E-2</v>
      </c>
      <c r="D118" s="302">
        <f t="shared" si="31"/>
        <v>7.7572433768122742E-2</v>
      </c>
      <c r="E118" s="303"/>
      <c r="F118" s="302">
        <v>1.2146994865270995E-2</v>
      </c>
      <c r="G118" s="302">
        <v>0.11440293594997542</v>
      </c>
      <c r="H118" s="302">
        <f t="shared" si="32"/>
        <v>0.1265499308152464</v>
      </c>
      <c r="I118" s="303"/>
      <c r="J118" s="302">
        <v>2.6688373817273604E-2</v>
      </c>
      <c r="K118" s="302">
        <v>0.13217136692814552</v>
      </c>
      <c r="L118" s="302">
        <f t="shared" si="33"/>
        <v>0.15885974074541911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5.6562956590292266E-3</v>
      </c>
      <c r="C119" s="302">
        <v>2.2440981741273985E-2</v>
      </c>
      <c r="D119" s="302">
        <f t="shared" si="31"/>
        <v>2.8097277400303211E-2</v>
      </c>
      <c r="E119" s="303"/>
      <c r="F119" s="302">
        <v>3.77990268540929E-2</v>
      </c>
      <c r="G119" s="302">
        <v>3.2847129462096454E-2</v>
      </c>
      <c r="H119" s="302">
        <f t="shared" si="32"/>
        <v>7.0646156316189354E-2</v>
      </c>
      <c r="I119" s="303"/>
      <c r="J119" s="302">
        <v>3.4670973657379998E-2</v>
      </c>
      <c r="K119" s="302">
        <v>1.7928364600418013E-2</v>
      </c>
      <c r="L119" s="302">
        <f t="shared" si="33"/>
        <v>5.2599338257798015E-2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0.4286359165253531</v>
      </c>
      <c r="C121" s="311">
        <f t="shared" ref="C121:D121" si="34">SUM(C111:C119)</f>
        <v>1.2543640834746455</v>
      </c>
      <c r="D121" s="311">
        <f t="shared" si="34"/>
        <v>1.6829999999999983</v>
      </c>
      <c r="E121" s="311"/>
      <c r="F121" s="311">
        <f t="shared" ref="F121:H121" si="35">SUM(F111:F119)</f>
        <v>1.3248983043832636</v>
      </c>
      <c r="G121" s="311">
        <f t="shared" si="35"/>
        <v>2.5911016956167425</v>
      </c>
      <c r="H121" s="311">
        <f t="shared" si="35"/>
        <v>3.916000000000007</v>
      </c>
      <c r="I121" s="311"/>
      <c r="J121" s="311">
        <f t="shared" ref="J121:L121" si="36">SUM(J111:J119)</f>
        <v>1.3315425250215658</v>
      </c>
      <c r="K121" s="311">
        <f t="shared" si="36"/>
        <v>2.5324574749784374</v>
      </c>
      <c r="L121" s="311">
        <f t="shared" si="36"/>
        <v>3.8640000000000034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0.10093293145343699</v>
      </c>
      <c r="C128" s="302">
        <v>0.45741073686626899</v>
      </c>
      <c r="D128" s="302">
        <f>SUM(B128:C128)</f>
        <v>0.55834366831970594</v>
      </c>
      <c r="E128" s="303"/>
      <c r="F128" s="302">
        <v>0.10199208638212733</v>
      </c>
      <c r="G128" s="302">
        <v>0.71024087982814266</v>
      </c>
      <c r="H128" s="302">
        <f>SUM(F128:G128)</f>
        <v>0.81223296621026997</v>
      </c>
      <c r="I128" s="303"/>
      <c r="J128" s="302">
        <v>0.13206507569353096</v>
      </c>
      <c r="K128" s="302">
        <v>0.85274377776914023</v>
      </c>
      <c r="L128" s="302">
        <f>SUM(J128:K128)</f>
        <v>0.98480885346267122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0.17895977139667565</v>
      </c>
      <c r="C129" s="302">
        <v>0.37569750761150644</v>
      </c>
      <c r="D129" s="302">
        <f t="shared" ref="D129:D136" si="37">SUM(B129:C129)</f>
        <v>0.55465727900818207</v>
      </c>
      <c r="E129" s="303"/>
      <c r="F129" s="302">
        <v>0.21836792385290182</v>
      </c>
      <c r="G129" s="302">
        <v>0.59965637187406451</v>
      </c>
      <c r="H129" s="302">
        <f t="shared" ref="H129:H136" si="38">SUM(F129:G129)</f>
        <v>0.81802429572696633</v>
      </c>
      <c r="I129" s="303"/>
      <c r="J129" s="302">
        <v>0.33095562882554158</v>
      </c>
      <c r="K129" s="302">
        <v>0.72667668573956601</v>
      </c>
      <c r="L129" s="302">
        <f t="shared" ref="L129:L136" si="39">SUM(J129:K129)</f>
        <v>1.0576323145651076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0.25732529112634506</v>
      </c>
      <c r="C130" s="302">
        <v>0.32621072249009542</v>
      </c>
      <c r="D130" s="302">
        <f t="shared" si="37"/>
        <v>0.58353601361644047</v>
      </c>
      <c r="E130" s="303"/>
      <c r="F130" s="302">
        <v>0.26009793210309612</v>
      </c>
      <c r="G130" s="302">
        <v>0.47027266340460644</v>
      </c>
      <c r="H130" s="302">
        <f t="shared" si="38"/>
        <v>0.73037059550770256</v>
      </c>
      <c r="I130" s="303"/>
      <c r="J130" s="302">
        <v>0.37287680483609709</v>
      </c>
      <c r="K130" s="302">
        <v>0.51267542928339771</v>
      </c>
      <c r="L130" s="302">
        <f t="shared" si="39"/>
        <v>0.8855522341194948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0.21693064086271352</v>
      </c>
      <c r="C131" s="302">
        <v>5.9588644393711171E-2</v>
      </c>
      <c r="D131" s="302">
        <f t="shared" si="37"/>
        <v>0.27651928525642466</v>
      </c>
      <c r="E131" s="303"/>
      <c r="F131" s="302">
        <v>0.16653474599773882</v>
      </c>
      <c r="G131" s="302">
        <v>0.12742558621124062</v>
      </c>
      <c r="H131" s="302">
        <f t="shared" si="38"/>
        <v>0.29396033220897944</v>
      </c>
      <c r="I131" s="303"/>
      <c r="J131" s="302">
        <v>0.10481879967543561</v>
      </c>
      <c r="K131" s="302">
        <v>0.14342771932840537</v>
      </c>
      <c r="L131" s="302">
        <f t="shared" si="39"/>
        <v>0.24824651900384098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6.3588004948269466E-2</v>
      </c>
      <c r="C132" s="302">
        <v>0.29071498197743845</v>
      </c>
      <c r="D132" s="302">
        <f t="shared" si="37"/>
        <v>0.35430298692570794</v>
      </c>
      <c r="E132" s="303"/>
      <c r="F132" s="302">
        <v>4.2476762068608329E-2</v>
      </c>
      <c r="G132" s="302">
        <v>0.4355088382758695</v>
      </c>
      <c r="H132" s="302">
        <f t="shared" si="38"/>
        <v>0.47798560034447785</v>
      </c>
      <c r="I132" s="303"/>
      <c r="J132" s="302">
        <v>0.10696158302124181</v>
      </c>
      <c r="K132" s="302">
        <v>0.49056606248191587</v>
      </c>
      <c r="L132" s="302">
        <f t="shared" si="39"/>
        <v>0.59752764550315773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5.9210453943719141E-2</v>
      </c>
      <c r="C133" s="302">
        <v>4.8442216260088461E-2</v>
      </c>
      <c r="D133" s="302">
        <f t="shared" si="37"/>
        <v>0.1076526702038076</v>
      </c>
      <c r="E133" s="303"/>
      <c r="F133" s="302">
        <v>4.0356445439906824E-2</v>
      </c>
      <c r="G133" s="302">
        <v>7.4595819074102537E-2</v>
      </c>
      <c r="H133" s="302">
        <f t="shared" si="38"/>
        <v>0.11495226451400936</v>
      </c>
      <c r="I133" s="303"/>
      <c r="J133" s="302">
        <v>5.1945934891245577E-2</v>
      </c>
      <c r="K133" s="302">
        <v>9.9352257353803874E-2</v>
      </c>
      <c r="L133" s="302">
        <f t="shared" si="39"/>
        <v>0.15129819224504945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8.3735661729471056E-2</v>
      </c>
      <c r="C134" s="302">
        <v>5.1826360376687836E-2</v>
      </c>
      <c r="D134" s="302">
        <f>SUM(B134:C134)</f>
        <v>0.13556202210615889</v>
      </c>
      <c r="E134" s="303"/>
      <c r="F134" s="302">
        <v>5.4519281127194681E-2</v>
      </c>
      <c r="G134" s="302">
        <v>0.11528406808437866</v>
      </c>
      <c r="H134" s="302">
        <f t="shared" si="38"/>
        <v>0.16980334921157333</v>
      </c>
      <c r="I134" s="303"/>
      <c r="J134" s="302">
        <v>6.5110957933860486E-2</v>
      </c>
      <c r="K134" s="302">
        <v>0.14556397995192932</v>
      </c>
      <c r="L134" s="302">
        <f t="shared" si="39"/>
        <v>0.21067493788578981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5.4123013680705968E-2</v>
      </c>
      <c r="C135" s="302">
        <v>0.72910783106800414</v>
      </c>
      <c r="D135" s="302">
        <f t="shared" si="37"/>
        <v>0.78323084474871008</v>
      </c>
      <c r="E135" s="303"/>
      <c r="F135" s="302">
        <v>3.8967605362168936E-2</v>
      </c>
      <c r="G135" s="302">
        <v>0.8430798504606134</v>
      </c>
      <c r="H135" s="302">
        <f t="shared" si="38"/>
        <v>0.88204745582278232</v>
      </c>
      <c r="I135" s="303"/>
      <c r="J135" s="302">
        <v>4.9755343003065618E-2</v>
      </c>
      <c r="K135" s="302">
        <v>1.1038864131694817</v>
      </c>
      <c r="L135" s="302">
        <f t="shared" si="39"/>
        <v>1.1536417561725474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8.1991642518535371E-2</v>
      </c>
      <c r="C136" s="302">
        <v>0.69920358729633025</v>
      </c>
      <c r="D136" s="302">
        <f t="shared" si="37"/>
        <v>0.78119522981486567</v>
      </c>
      <c r="E136" s="303"/>
      <c r="F136" s="302">
        <v>3.9660994045552761E-2</v>
      </c>
      <c r="G136" s="302">
        <v>0.70996214640768229</v>
      </c>
      <c r="H136" s="302">
        <f t="shared" si="38"/>
        <v>0.74962314045323508</v>
      </c>
      <c r="I136" s="303"/>
      <c r="J136" s="302">
        <v>3.3315927403749182E-2</v>
      </c>
      <c r="K136" s="302">
        <v>0.62730161963858766</v>
      </c>
      <c r="L136" s="302">
        <f t="shared" si="39"/>
        <v>0.66061754704233688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1.0967974116598722</v>
      </c>
      <c r="C138" s="311">
        <f t="shared" ref="C138" si="40">SUM(C128:C136)</f>
        <v>3.0382025883401313</v>
      </c>
      <c r="D138" s="311">
        <f>SUM(D128:D136)</f>
        <v>4.1350000000000033</v>
      </c>
      <c r="E138" s="311"/>
      <c r="F138" s="311">
        <f t="shared" ref="F138:H138" si="41">SUM(F128:F136)</f>
        <v>0.96297377637929571</v>
      </c>
      <c r="G138" s="311">
        <f t="shared" si="41"/>
        <v>4.0860262236207001</v>
      </c>
      <c r="H138" s="311">
        <f t="shared" si="41"/>
        <v>5.0489999999999968</v>
      </c>
      <c r="I138" s="311"/>
      <c r="J138" s="311">
        <f t="shared" ref="J138:L138" si="42">SUM(J128:J136)</f>
        <v>1.247806055283768</v>
      </c>
      <c r="K138" s="311">
        <f t="shared" si="42"/>
        <v>4.7021939447162273</v>
      </c>
      <c r="L138" s="311">
        <f t="shared" si="42"/>
        <v>5.9499999999999957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1.0680651099814555</v>
      </c>
      <c r="C145" s="302">
        <v>5.4321420994056888</v>
      </c>
      <c r="D145" s="302">
        <f>SUM(B145:C145)</f>
        <v>6.5002072093871446</v>
      </c>
      <c r="E145" s="303"/>
      <c r="F145" s="302">
        <v>1.6729927379550054</v>
      </c>
      <c r="G145" s="302">
        <v>7.6385337130839988</v>
      </c>
      <c r="H145" s="302">
        <f>SUM(F145:G145)</f>
        <v>9.3115264510390041</v>
      </c>
      <c r="I145" s="303"/>
      <c r="J145" s="302">
        <v>2.0980657549349462</v>
      </c>
      <c r="K145" s="302">
        <v>8.3980636905307922</v>
      </c>
      <c r="L145" s="302">
        <f>SUM(J145:K145)</f>
        <v>10.496129445465739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0.89086125455190956</v>
      </c>
      <c r="C146" s="302">
        <v>5.0192810058966444</v>
      </c>
      <c r="D146" s="302">
        <f t="shared" ref="D146:D153" si="43">SUM(B146:C146)</f>
        <v>5.9101422604485538</v>
      </c>
      <c r="E146" s="303"/>
      <c r="F146" s="302">
        <v>1.437204472169048</v>
      </c>
      <c r="G146" s="302">
        <v>7.2385940493069469</v>
      </c>
      <c r="H146" s="302">
        <f t="shared" ref="H146:H153" si="44">SUM(F146:G146)</f>
        <v>8.6757985214759952</v>
      </c>
      <c r="I146" s="303"/>
      <c r="J146" s="302">
        <v>1.9756290508429302</v>
      </c>
      <c r="K146" s="302">
        <v>9.1621588132312652</v>
      </c>
      <c r="L146" s="302">
        <f t="shared" ref="L146:L153" si="45">SUM(J146:K146)</f>
        <v>11.137787864074195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0.84537667890167401</v>
      </c>
      <c r="C147" s="302">
        <v>2.6068639588046154</v>
      </c>
      <c r="D147" s="302">
        <f t="shared" si="43"/>
        <v>3.4522406377062893</v>
      </c>
      <c r="E147" s="303"/>
      <c r="F147" s="302">
        <v>1.2021388969361022</v>
      </c>
      <c r="G147" s="302">
        <v>3.5889662997967862</v>
      </c>
      <c r="H147" s="302">
        <f t="shared" si="44"/>
        <v>4.7911051967328886</v>
      </c>
      <c r="I147" s="303"/>
      <c r="J147" s="302">
        <v>1.4600377048627513</v>
      </c>
      <c r="K147" s="302">
        <v>3.7160575883806048</v>
      </c>
      <c r="L147" s="302">
        <f t="shared" si="45"/>
        <v>5.1760952932433559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4.1001210768690237</v>
      </c>
      <c r="C148" s="302">
        <v>0.5127987859814418</v>
      </c>
      <c r="D148" s="302">
        <f t="shared" si="43"/>
        <v>4.6129198628504655</v>
      </c>
      <c r="E148" s="303"/>
      <c r="F148" s="302">
        <v>4.845533442625805</v>
      </c>
      <c r="G148" s="302">
        <v>0.67158127432776604</v>
      </c>
      <c r="H148" s="302">
        <f t="shared" si="44"/>
        <v>5.5171147169535715</v>
      </c>
      <c r="I148" s="303"/>
      <c r="J148" s="302">
        <v>4.4177599076509164</v>
      </c>
      <c r="K148" s="302">
        <v>0.72630276883208467</v>
      </c>
      <c r="L148" s="302">
        <f t="shared" si="45"/>
        <v>5.1440626764830011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0.39962114879819921</v>
      </c>
      <c r="C149" s="302">
        <v>24.55429336586668</v>
      </c>
      <c r="D149" s="302">
        <f t="shared" si="43"/>
        <v>24.953914514664881</v>
      </c>
      <c r="E149" s="303"/>
      <c r="F149" s="302">
        <v>0.49157701784739782</v>
      </c>
      <c r="G149" s="302">
        <v>23.313323657230757</v>
      </c>
      <c r="H149" s="302">
        <f t="shared" si="44"/>
        <v>23.804900675078155</v>
      </c>
      <c r="I149" s="303"/>
      <c r="J149" s="302">
        <v>1.011763475306301</v>
      </c>
      <c r="K149" s="302">
        <v>23.771472324871869</v>
      </c>
      <c r="L149" s="302">
        <f t="shared" si="45"/>
        <v>24.783235800178169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4.6264025999114756E-2</v>
      </c>
      <c r="C150" s="302">
        <v>0.12833752768030937</v>
      </c>
      <c r="D150" s="302">
        <f t="shared" si="43"/>
        <v>0.17460155367942412</v>
      </c>
      <c r="E150" s="303"/>
      <c r="F150" s="302">
        <v>5.4100687044464718E-2</v>
      </c>
      <c r="G150" s="302">
        <v>0.17713674778005628</v>
      </c>
      <c r="H150" s="302">
        <f t="shared" si="44"/>
        <v>0.231237434824521</v>
      </c>
      <c r="I150" s="303"/>
      <c r="J150" s="302">
        <v>6.5301361790690099E-2</v>
      </c>
      <c r="K150" s="302">
        <v>0.19579378425131841</v>
      </c>
      <c r="L150" s="302">
        <f t="shared" si="45"/>
        <v>0.26109514604200851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0.43924604122905814</v>
      </c>
      <c r="C151" s="302">
        <v>0.3855226303336966</v>
      </c>
      <c r="D151" s="302">
        <f t="shared" si="43"/>
        <v>0.82476867156275468</v>
      </c>
      <c r="E151" s="303"/>
      <c r="F151" s="302">
        <v>0.55730953110281967</v>
      </c>
      <c r="G151" s="302">
        <v>0.48064249539512444</v>
      </c>
      <c r="H151" s="302">
        <f t="shared" si="44"/>
        <v>1.037952026497944</v>
      </c>
      <c r="I151" s="303"/>
      <c r="J151" s="302">
        <v>0.67388490762724096</v>
      </c>
      <c r="K151" s="302">
        <v>0.5873129775204573</v>
      </c>
      <c r="L151" s="302">
        <f t="shared" si="45"/>
        <v>1.2611978851476984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6.4739796762526031E-2</v>
      </c>
      <c r="C152" s="302">
        <v>4.404430837504373</v>
      </c>
      <c r="D152" s="302">
        <f t="shared" si="43"/>
        <v>4.4691706342668986</v>
      </c>
      <c r="E152" s="303"/>
      <c r="F152" s="302">
        <v>6.6480708660142454E-2</v>
      </c>
      <c r="G152" s="302">
        <v>4.5626617326551413</v>
      </c>
      <c r="H152" s="302">
        <f t="shared" si="44"/>
        <v>4.6291424413152837</v>
      </c>
      <c r="I152" s="303"/>
      <c r="J152" s="302">
        <v>9.5651650621514456E-2</v>
      </c>
      <c r="K152" s="302">
        <v>5.7176041737352863</v>
      </c>
      <c r="L152" s="302">
        <f t="shared" si="45"/>
        <v>5.8132558243568004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0.27007032573779477</v>
      </c>
      <c r="C153" s="302">
        <v>2.9459643296959128</v>
      </c>
      <c r="D153" s="302">
        <f t="shared" si="43"/>
        <v>3.2160346554337078</v>
      </c>
      <c r="E153" s="303"/>
      <c r="F153" s="302">
        <v>0.24746719915934329</v>
      </c>
      <c r="G153" s="302">
        <v>3.0337553369231909</v>
      </c>
      <c r="H153" s="302">
        <f t="shared" si="44"/>
        <v>3.281222536082534</v>
      </c>
      <c r="I153" s="303"/>
      <c r="J153" s="302">
        <v>0.2047476781972328</v>
      </c>
      <c r="K153" s="302">
        <v>3.2063923868117685</v>
      </c>
      <c r="L153" s="302">
        <f t="shared" si="45"/>
        <v>3.4111400650090014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8.1243654588307557</v>
      </c>
      <c r="C155" s="311">
        <f t="shared" ref="C155:D155" si="46">SUM(C145:C153)</f>
        <v>45.989634541169359</v>
      </c>
      <c r="D155" s="311">
        <f t="shared" si="46"/>
        <v>54.114000000000125</v>
      </c>
      <c r="E155" s="311"/>
      <c r="F155" s="311">
        <f t="shared" ref="F155:H155" si="47">SUM(F145:F153)</f>
        <v>10.574804693500129</v>
      </c>
      <c r="G155" s="311">
        <f t="shared" si="47"/>
        <v>50.705195306499768</v>
      </c>
      <c r="H155" s="311">
        <f t="shared" si="47"/>
        <v>61.279999999999895</v>
      </c>
      <c r="I155" s="311"/>
      <c r="J155" s="311">
        <f t="shared" ref="J155:L155" si="48">SUM(J145:J153)</f>
        <v>12.002841491834522</v>
      </c>
      <c r="K155" s="311">
        <f t="shared" si="48"/>
        <v>55.48115850816545</v>
      </c>
      <c r="L155" s="311">
        <f t="shared" si="48"/>
        <v>67.48399999999998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6.9830897115367652</v>
      </c>
      <c r="C162" s="302">
        <v>10.802319093874404</v>
      </c>
      <c r="D162" s="302">
        <f>SUM(B162:C162)</f>
        <v>17.785408805411169</v>
      </c>
      <c r="E162" s="303"/>
      <c r="F162" s="302">
        <v>8.8248241780623307</v>
      </c>
      <c r="G162" s="302">
        <v>12.188142086986776</v>
      </c>
      <c r="H162" s="302">
        <f>SUM(F162:G162)</f>
        <v>21.012966265049108</v>
      </c>
      <c r="I162" s="303"/>
      <c r="J162" s="302">
        <v>11.460407370165143</v>
      </c>
      <c r="K162" s="302">
        <v>13.40487506957456</v>
      </c>
      <c r="L162" s="302">
        <f>SUM(J162:K162)</f>
        <v>24.865282439739701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5.2052266550115913</v>
      </c>
      <c r="C163" s="302">
        <v>5.2171166868302707</v>
      </c>
      <c r="D163" s="302">
        <f t="shared" ref="D163:D170" si="49">SUM(B163:C163)</f>
        <v>10.422343341841863</v>
      </c>
      <c r="E163" s="303"/>
      <c r="F163" s="302">
        <v>7.2829082027991356</v>
      </c>
      <c r="G163" s="302">
        <v>6.7166917574559504</v>
      </c>
      <c r="H163" s="302">
        <f t="shared" ref="H163:H170" si="50">SUM(F163:G163)</f>
        <v>13.999599960255086</v>
      </c>
      <c r="I163" s="303"/>
      <c r="J163" s="302">
        <v>9.3207646974698761</v>
      </c>
      <c r="K163" s="302">
        <v>8.2841162059513973</v>
      </c>
      <c r="L163" s="302">
        <f t="shared" ref="L163:L170" si="51">SUM(J163:K163)</f>
        <v>17.604880903421275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5.8283275212270489</v>
      </c>
      <c r="C164" s="302">
        <v>5.626049039017035</v>
      </c>
      <c r="D164" s="302">
        <f t="shared" si="49"/>
        <v>11.454376560244084</v>
      </c>
      <c r="E164" s="303"/>
      <c r="F164" s="302">
        <v>7.1026492757887976</v>
      </c>
      <c r="G164" s="302">
        <v>6.5461686617885757</v>
      </c>
      <c r="H164" s="302">
        <f t="shared" si="50"/>
        <v>13.648817937577373</v>
      </c>
      <c r="I164" s="303"/>
      <c r="J164" s="302">
        <v>8.0315141770702301</v>
      </c>
      <c r="K164" s="302">
        <v>6.5670047573202792</v>
      </c>
      <c r="L164" s="302">
        <f t="shared" si="51"/>
        <v>14.598518934390508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9.2094316377393621</v>
      </c>
      <c r="C165" s="302">
        <v>3.4277203497979252</v>
      </c>
      <c r="D165" s="302">
        <f t="shared" si="49"/>
        <v>12.637151987537287</v>
      </c>
      <c r="E165" s="303"/>
      <c r="F165" s="302">
        <v>9.3699559243607471</v>
      </c>
      <c r="G165" s="302">
        <v>4.0507024993360252</v>
      </c>
      <c r="H165" s="302">
        <f t="shared" si="50"/>
        <v>13.420658423696771</v>
      </c>
      <c r="I165" s="303"/>
      <c r="J165" s="302">
        <v>7.759103161038559</v>
      </c>
      <c r="K165" s="302">
        <v>4.606818554139636</v>
      </c>
      <c r="L165" s="302">
        <f t="shared" si="51"/>
        <v>12.365921715178196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1.6307200121619561</v>
      </c>
      <c r="C166" s="302">
        <v>8.7188931452832801</v>
      </c>
      <c r="D166" s="302">
        <f t="shared" si="49"/>
        <v>10.349613157445237</v>
      </c>
      <c r="E166" s="303"/>
      <c r="F166" s="302">
        <v>1.5116986145673481</v>
      </c>
      <c r="G166" s="302">
        <v>7.7017258075157828</v>
      </c>
      <c r="H166" s="302">
        <f t="shared" si="50"/>
        <v>9.2134244220831309</v>
      </c>
      <c r="I166" s="303"/>
      <c r="J166" s="302">
        <v>1.7043452966507682</v>
      </c>
      <c r="K166" s="302">
        <v>7.4834440816441639</v>
      </c>
      <c r="L166" s="302">
        <f t="shared" si="51"/>
        <v>9.1877893782949318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1.1541328518223202</v>
      </c>
      <c r="C167" s="302">
        <v>0.24222800394348212</v>
      </c>
      <c r="D167" s="302">
        <f t="shared" si="49"/>
        <v>1.3963608557658023</v>
      </c>
      <c r="E167" s="303"/>
      <c r="F167" s="302">
        <v>1.2000609190744329</v>
      </c>
      <c r="G167" s="302">
        <v>0.27414799542508406</v>
      </c>
      <c r="H167" s="302">
        <f t="shared" si="50"/>
        <v>1.474208914499517</v>
      </c>
      <c r="I167" s="303"/>
      <c r="J167" s="302">
        <v>1.5452948174605103</v>
      </c>
      <c r="K167" s="302">
        <v>0.33654633583611127</v>
      </c>
      <c r="L167" s="302">
        <f t="shared" si="51"/>
        <v>1.8818411532966217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23.250192086491285</v>
      </c>
      <c r="C168" s="302">
        <v>16.433172671735861</v>
      </c>
      <c r="D168" s="302">
        <f t="shared" si="49"/>
        <v>39.683364758227142</v>
      </c>
      <c r="E168" s="303"/>
      <c r="F168" s="302">
        <v>22.687445876198325</v>
      </c>
      <c r="G168" s="302">
        <v>17.176874285156504</v>
      </c>
      <c r="H168" s="302">
        <f t="shared" si="50"/>
        <v>39.864320161354826</v>
      </c>
      <c r="I168" s="303"/>
      <c r="J168" s="302">
        <v>19.133480401884121</v>
      </c>
      <c r="K168" s="302">
        <v>16.732736408037539</v>
      </c>
      <c r="L168" s="302">
        <f t="shared" si="51"/>
        <v>35.86621680992166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0.8851868634492589</v>
      </c>
      <c r="C169" s="302">
        <v>6.5130065227950729</v>
      </c>
      <c r="D169" s="302">
        <f t="shared" si="49"/>
        <v>7.3981933862443316</v>
      </c>
      <c r="E169" s="303"/>
      <c r="F169" s="302">
        <v>0.74850838033628542</v>
      </c>
      <c r="G169" s="302">
        <v>5.6620408006487288</v>
      </c>
      <c r="H169" s="302">
        <f t="shared" si="50"/>
        <v>6.4105491809850141</v>
      </c>
      <c r="I169" s="303"/>
      <c r="J169" s="302">
        <v>1.0316492569431086</v>
      </c>
      <c r="K169" s="302">
        <v>6.1287483265468472</v>
      </c>
      <c r="L169" s="302">
        <f t="shared" si="51"/>
        <v>7.1603975834899556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6.5325415798946036</v>
      </c>
      <c r="C170" s="302">
        <v>7.290645567388327</v>
      </c>
      <c r="D170" s="302">
        <f t="shared" si="49"/>
        <v>13.82318714728293</v>
      </c>
      <c r="E170" s="303"/>
      <c r="F170" s="302">
        <v>5.6134939603672196</v>
      </c>
      <c r="G170" s="302">
        <v>6.1019607741318982</v>
      </c>
      <c r="H170" s="302">
        <f t="shared" si="50"/>
        <v>11.715454734499119</v>
      </c>
      <c r="I170" s="303"/>
      <c r="J170" s="302">
        <v>4.8267463701839493</v>
      </c>
      <c r="K170" s="302">
        <v>4.8304047120831317</v>
      </c>
      <c r="L170" s="302">
        <f t="shared" si="51"/>
        <v>9.657151082267081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60.678848919334186</v>
      </c>
      <c r="C172" s="311">
        <f t="shared" ref="C172:D172" si="52">SUM(C162:C170)</f>
        <v>64.271151080665661</v>
      </c>
      <c r="D172" s="311">
        <f t="shared" si="52"/>
        <v>124.94999999999985</v>
      </c>
      <c r="E172" s="311"/>
      <c r="F172" s="311">
        <f t="shared" ref="F172:H172" si="53">SUM(F162:F170)</f>
        <v>64.341545331554613</v>
      </c>
      <c r="G172" s="311">
        <f t="shared" si="53"/>
        <v>66.418454668445321</v>
      </c>
      <c r="H172" s="311">
        <f t="shared" si="53"/>
        <v>130.75999999999993</v>
      </c>
      <c r="I172" s="311"/>
      <c r="J172" s="311">
        <f t="shared" ref="J172:L172" si="54">SUM(J162:J170)</f>
        <v>64.813305548866268</v>
      </c>
      <c r="K172" s="311">
        <f t="shared" si="54"/>
        <v>68.374694451133678</v>
      </c>
      <c r="L172" s="311">
        <f t="shared" si="54"/>
        <v>133.18799999999993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0.68136788224759126</v>
      </c>
      <c r="C179" s="302">
        <v>3.1295877363618914</v>
      </c>
      <c r="D179" s="302">
        <f>SUM(B179:C179)</f>
        <v>3.8109556186094826</v>
      </c>
      <c r="E179" s="303"/>
      <c r="F179" s="302">
        <v>1.0152567919989743</v>
      </c>
      <c r="G179" s="302">
        <v>3.6177245240907783</v>
      </c>
      <c r="H179" s="302">
        <f>SUM(F179:G179)</f>
        <v>4.6329813160897526</v>
      </c>
      <c r="I179" s="303"/>
      <c r="J179" s="302">
        <v>1.2171198943699646</v>
      </c>
      <c r="K179" s="302">
        <v>3.3000344243038566</v>
      </c>
      <c r="L179" s="302">
        <f>SUM(J179:K179)</f>
        <v>4.5171543186738212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0.57969226234454252</v>
      </c>
      <c r="C180" s="302">
        <v>2.2200216760181206</v>
      </c>
      <c r="D180" s="302">
        <f t="shared" ref="D180:D187" si="55">SUM(B180:C180)</f>
        <v>2.7997139383626632</v>
      </c>
      <c r="E180" s="303"/>
      <c r="F180" s="302">
        <v>1.0493624147275378</v>
      </c>
      <c r="G180" s="302">
        <v>3.3496808967607894</v>
      </c>
      <c r="H180" s="302">
        <f t="shared" ref="H180:H187" si="56">SUM(F180:G180)</f>
        <v>4.3990433114883274</v>
      </c>
      <c r="I180" s="303"/>
      <c r="J180" s="302">
        <v>1.2647951063861611</v>
      </c>
      <c r="K180" s="302">
        <v>4.2906768514271709</v>
      </c>
      <c r="L180" s="302">
        <f t="shared" ref="L180:L187" si="57">SUM(J180:K180)</f>
        <v>5.5554719578133316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0.69269688212044833</v>
      </c>
      <c r="C181" s="302">
        <v>2.5232931339422815</v>
      </c>
      <c r="D181" s="302">
        <f t="shared" si="55"/>
        <v>3.2159900160627299</v>
      </c>
      <c r="E181" s="303"/>
      <c r="F181" s="302">
        <v>1.0492374825122406</v>
      </c>
      <c r="G181" s="302">
        <v>3.7979211318053365</v>
      </c>
      <c r="H181" s="302">
        <f t="shared" si="56"/>
        <v>4.8471586143175767</v>
      </c>
      <c r="I181" s="303"/>
      <c r="J181" s="302">
        <v>1.1183358225902411</v>
      </c>
      <c r="K181" s="302">
        <v>4.235657870685726</v>
      </c>
      <c r="L181" s="302">
        <f t="shared" si="57"/>
        <v>5.3539936932759673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2.4456293565518195</v>
      </c>
      <c r="C182" s="302">
        <v>1.8378105322061695</v>
      </c>
      <c r="D182" s="302">
        <f t="shared" si="55"/>
        <v>4.2834398887579894</v>
      </c>
      <c r="E182" s="303"/>
      <c r="F182" s="302">
        <v>3.1030950362853313</v>
      </c>
      <c r="G182" s="302">
        <v>2.2759884013599394</v>
      </c>
      <c r="H182" s="302">
        <f t="shared" si="56"/>
        <v>5.3790834376452707</v>
      </c>
      <c r="I182" s="303"/>
      <c r="J182" s="302">
        <v>2.4320215908213374</v>
      </c>
      <c r="K182" s="302">
        <v>1.9401861794920248</v>
      </c>
      <c r="L182" s="302">
        <f t="shared" si="57"/>
        <v>4.3722077703133619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8.3591931652505114E-2</v>
      </c>
      <c r="C183" s="302">
        <v>2.5139080270631435</v>
      </c>
      <c r="D183" s="302">
        <f t="shared" si="55"/>
        <v>2.5974999587156486</v>
      </c>
      <c r="E183" s="303"/>
      <c r="F183" s="302">
        <v>0.10898607937130197</v>
      </c>
      <c r="G183" s="302">
        <v>2.205985300702157</v>
      </c>
      <c r="H183" s="302">
        <f t="shared" si="56"/>
        <v>2.3149713800734588</v>
      </c>
      <c r="I183" s="303"/>
      <c r="J183" s="302">
        <v>0.27911763930511752</v>
      </c>
      <c r="K183" s="302">
        <v>2.0441283612295229</v>
      </c>
      <c r="L183" s="302">
        <f t="shared" si="57"/>
        <v>2.3232460005346405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2.3443251955571975</v>
      </c>
      <c r="C184" s="302">
        <v>1.5726946003759288</v>
      </c>
      <c r="D184" s="302">
        <f t="shared" si="55"/>
        <v>3.9170197959331263</v>
      </c>
      <c r="E184" s="303"/>
      <c r="F184" s="302">
        <v>2.2558097578924761</v>
      </c>
      <c r="G184" s="302">
        <v>2.1442814090913318</v>
      </c>
      <c r="H184" s="302">
        <f t="shared" si="56"/>
        <v>4.4000911669838079</v>
      </c>
      <c r="I184" s="303"/>
      <c r="J184" s="302">
        <v>2.1083456946983263</v>
      </c>
      <c r="K184" s="302">
        <v>2.7206876396001993</v>
      </c>
      <c r="L184" s="302">
        <f t="shared" si="57"/>
        <v>4.8290333342985257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0.66317916335167737</v>
      </c>
      <c r="C185" s="302">
        <v>1.0035516486393796</v>
      </c>
      <c r="D185" s="302">
        <f t="shared" si="55"/>
        <v>1.6667308119910569</v>
      </c>
      <c r="E185" s="303"/>
      <c r="F185" s="302">
        <v>0.84168787992133798</v>
      </c>
      <c r="G185" s="302">
        <v>1.1776684681339218</v>
      </c>
      <c r="H185" s="302">
        <f t="shared" si="56"/>
        <v>2.0193563480552599</v>
      </c>
      <c r="I185" s="303"/>
      <c r="J185" s="302">
        <v>0.8902474949848781</v>
      </c>
      <c r="K185" s="302">
        <v>1.5058619380633325</v>
      </c>
      <c r="L185" s="302">
        <f t="shared" si="57"/>
        <v>2.3961094330482107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0.62051802014515689</v>
      </c>
      <c r="C186" s="302">
        <v>12.864137727488311</v>
      </c>
      <c r="D186" s="302">
        <f t="shared" si="55"/>
        <v>13.484655747633468</v>
      </c>
      <c r="E186" s="303"/>
      <c r="F186" s="302">
        <v>0.61930238406247118</v>
      </c>
      <c r="G186" s="302">
        <v>10.89819099585273</v>
      </c>
      <c r="H186" s="302">
        <f t="shared" si="56"/>
        <v>11.517493379915202</v>
      </c>
      <c r="I186" s="303"/>
      <c r="J186" s="302">
        <v>1.0660964443134318</v>
      </c>
      <c r="K186" s="302">
        <v>9.4543474949793254</v>
      </c>
      <c r="L186" s="302">
        <f t="shared" si="57"/>
        <v>10.520443939292758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1.5807277032301736</v>
      </c>
      <c r="C187" s="302">
        <v>5.9772665207036582</v>
      </c>
      <c r="D187" s="302">
        <f t="shared" si="55"/>
        <v>7.5579942239338322</v>
      </c>
      <c r="E187" s="303"/>
      <c r="F187" s="302">
        <v>1.7475972111866829</v>
      </c>
      <c r="G187" s="302">
        <v>5.3792238342446224</v>
      </c>
      <c r="H187" s="302">
        <f t="shared" si="56"/>
        <v>7.1268210454313055</v>
      </c>
      <c r="I187" s="303"/>
      <c r="J187" s="302">
        <v>1.5766069186955876</v>
      </c>
      <c r="K187" s="302">
        <v>3.7307326340537528</v>
      </c>
      <c r="L187" s="302">
        <f t="shared" si="57"/>
        <v>5.3073395527493403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9.6917283972011123</v>
      </c>
      <c r="C189" s="311">
        <f t="shared" ref="C189:D189" si="58">SUM(C179:C187)</f>
        <v>33.642271602798886</v>
      </c>
      <c r="D189" s="311">
        <f t="shared" si="58"/>
        <v>43.333999999999996</v>
      </c>
      <c r="E189" s="311"/>
      <c r="F189" s="311">
        <f t="shared" ref="F189:H189" si="59">SUM(F179:F187)</f>
        <v>11.790335037958354</v>
      </c>
      <c r="G189" s="311">
        <f t="shared" si="59"/>
        <v>34.846664962041608</v>
      </c>
      <c r="H189" s="311">
        <f t="shared" si="59"/>
        <v>46.636999999999965</v>
      </c>
      <c r="I189" s="311"/>
      <c r="J189" s="311">
        <f t="shared" ref="J189:L189" si="60">SUM(J179:J187)</f>
        <v>11.952686606165047</v>
      </c>
      <c r="K189" s="311">
        <f t="shared" si="60"/>
        <v>33.222313393834909</v>
      </c>
      <c r="L189" s="311">
        <f t="shared" si="60"/>
        <v>45.174999999999955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2.3385597775861537</v>
      </c>
      <c r="C196" s="302">
        <v>3.0993726796524816</v>
      </c>
      <c r="D196" s="302">
        <f>SUM(B196:C196)</f>
        <v>5.4379324572386354</v>
      </c>
      <c r="E196" s="303"/>
      <c r="F196" s="302">
        <v>2.8122204854877819</v>
      </c>
      <c r="G196" s="302">
        <v>3.3431376645447135</v>
      </c>
      <c r="H196" s="302">
        <f>SUM(F196:G196)</f>
        <v>6.1553581500324954</v>
      </c>
      <c r="I196" s="303"/>
      <c r="J196" s="302">
        <v>3.8549482195954368</v>
      </c>
      <c r="K196" s="302">
        <v>4.9747912694819707</v>
      </c>
      <c r="L196" s="302">
        <f>SUM(J196:K196)</f>
        <v>8.8297394890774079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0.87970189405814947</v>
      </c>
      <c r="C197" s="302">
        <v>0.70522203944476269</v>
      </c>
      <c r="D197" s="302">
        <f t="shared" ref="D197:D204" si="61">SUM(B197:C197)</f>
        <v>1.5849239335029122</v>
      </c>
      <c r="E197" s="303"/>
      <c r="F197" s="302">
        <v>1.3229270019232864</v>
      </c>
      <c r="G197" s="302">
        <v>0.98663815842807134</v>
      </c>
      <c r="H197" s="302">
        <f t="shared" ref="H197:H204" si="62">SUM(F197:G197)</f>
        <v>2.3095651603513576</v>
      </c>
      <c r="I197" s="303"/>
      <c r="J197" s="302">
        <v>1.793496553703148</v>
      </c>
      <c r="K197" s="302">
        <v>1.3113380818210281</v>
      </c>
      <c r="L197" s="302">
        <f t="shared" ref="L197:L204" si="63">SUM(J197:K197)</f>
        <v>3.1048346355241758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1.2380192283446851</v>
      </c>
      <c r="C198" s="302">
        <v>0.66716991261883474</v>
      </c>
      <c r="D198" s="302">
        <f t="shared" si="61"/>
        <v>1.90518914096352</v>
      </c>
      <c r="E198" s="303"/>
      <c r="F198" s="302">
        <v>1.6798168434871001</v>
      </c>
      <c r="G198" s="302">
        <v>0.87004245475974606</v>
      </c>
      <c r="H198" s="302">
        <f t="shared" si="62"/>
        <v>2.5498592982468464</v>
      </c>
      <c r="I198" s="303"/>
      <c r="J198" s="302">
        <v>2.3366926840667976</v>
      </c>
      <c r="K198" s="302">
        <v>0.99251002781574271</v>
      </c>
      <c r="L198" s="302">
        <f t="shared" si="63"/>
        <v>3.3292027118825405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2.1365769724564951</v>
      </c>
      <c r="C199" s="302">
        <v>0.62189937453559851</v>
      </c>
      <c r="D199" s="302">
        <f t="shared" si="61"/>
        <v>2.7584763469920937</v>
      </c>
      <c r="E199" s="303"/>
      <c r="F199" s="302">
        <v>2.3400453176821006</v>
      </c>
      <c r="G199" s="302">
        <v>0.82821034722141496</v>
      </c>
      <c r="H199" s="302">
        <f t="shared" si="62"/>
        <v>3.1682556649035156</v>
      </c>
      <c r="I199" s="303"/>
      <c r="J199" s="302">
        <v>2.9175641466273818</v>
      </c>
      <c r="K199" s="302">
        <v>1.2245703259604785</v>
      </c>
      <c r="L199" s="302">
        <f t="shared" si="63"/>
        <v>4.1421344725878608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2.7896622131372255</v>
      </c>
      <c r="C200" s="302">
        <v>8.8570660838606177</v>
      </c>
      <c r="D200" s="302">
        <f t="shared" si="61"/>
        <v>11.646728296997843</v>
      </c>
      <c r="E200" s="303"/>
      <c r="F200" s="302">
        <v>2.7064550715649944</v>
      </c>
      <c r="G200" s="302">
        <v>6.9371352923795255</v>
      </c>
      <c r="H200" s="302">
        <f t="shared" si="62"/>
        <v>9.6435903639445204</v>
      </c>
      <c r="I200" s="303"/>
      <c r="J200" s="302">
        <v>2.5534232097691527</v>
      </c>
      <c r="K200" s="302">
        <v>7.5896069479778987</v>
      </c>
      <c r="L200" s="302">
        <f t="shared" si="63"/>
        <v>10.143030157747052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2.3363657943673237</v>
      </c>
      <c r="C201" s="302">
        <v>0.49867898218216872</v>
      </c>
      <c r="D201" s="302">
        <f t="shared" si="61"/>
        <v>2.8350447765494926</v>
      </c>
      <c r="E201" s="303"/>
      <c r="F201" s="302">
        <v>2.3509784764154333</v>
      </c>
      <c r="G201" s="302">
        <v>0.64848162612698845</v>
      </c>
      <c r="H201" s="302">
        <f t="shared" si="62"/>
        <v>2.9994601025424217</v>
      </c>
      <c r="I201" s="303"/>
      <c r="J201" s="302">
        <v>3.1159028060613663</v>
      </c>
      <c r="K201" s="302">
        <v>0.79599860799713562</v>
      </c>
      <c r="L201" s="302">
        <f t="shared" si="63"/>
        <v>3.911901414058502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1.8847184543557893</v>
      </c>
      <c r="C202" s="302">
        <v>1.8311745780070643</v>
      </c>
      <c r="D202" s="302">
        <f t="shared" si="61"/>
        <v>3.7158930323628536</v>
      </c>
      <c r="E202" s="303"/>
      <c r="F202" s="302">
        <v>2.02212688207507</v>
      </c>
      <c r="G202" s="302">
        <v>2.1841693812388856</v>
      </c>
      <c r="H202" s="302">
        <f t="shared" si="62"/>
        <v>4.2062962633139556</v>
      </c>
      <c r="I202" s="303"/>
      <c r="J202" s="302">
        <v>2.6148759511860411</v>
      </c>
      <c r="K202" s="302">
        <v>2.7028562493384807</v>
      </c>
      <c r="L202" s="302">
        <f t="shared" si="63"/>
        <v>5.3177322005245218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0.19702778681136071</v>
      </c>
      <c r="C203" s="302">
        <v>1.2826326918928399</v>
      </c>
      <c r="D203" s="302">
        <f t="shared" si="61"/>
        <v>1.4796604787042007</v>
      </c>
      <c r="E203" s="303"/>
      <c r="F203" s="302">
        <v>0.17519916744852618</v>
      </c>
      <c r="G203" s="302">
        <v>1.5242641594172115</v>
      </c>
      <c r="H203" s="302">
        <f t="shared" si="62"/>
        <v>1.6994633268657378</v>
      </c>
      <c r="I203" s="303"/>
      <c r="J203" s="302">
        <v>0.53626553623967588</v>
      </c>
      <c r="K203" s="302">
        <v>2.1580931229659646</v>
      </c>
      <c r="L203" s="302">
        <f t="shared" si="63"/>
        <v>2.6943586592056405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19.936559898044962</v>
      </c>
      <c r="C204" s="302">
        <v>13.044591638643466</v>
      </c>
      <c r="D204" s="302">
        <f t="shared" si="61"/>
        <v>32.981151536688429</v>
      </c>
      <c r="E204" s="303"/>
      <c r="F204" s="302">
        <v>20.458438311890802</v>
      </c>
      <c r="G204" s="302">
        <v>14.178713357908219</v>
      </c>
      <c r="H204" s="302">
        <f t="shared" si="62"/>
        <v>34.637151669799024</v>
      </c>
      <c r="I204" s="303"/>
      <c r="J204" s="302">
        <v>23.533915832785283</v>
      </c>
      <c r="K204" s="302">
        <v>16.476150426606988</v>
      </c>
      <c r="L204" s="302">
        <f t="shared" si="63"/>
        <v>40.010066259392275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33.737192019162144</v>
      </c>
      <c r="C206" s="311">
        <f t="shared" ref="C206:D206" si="64">SUM(C196:C204)</f>
        <v>30.607807980837833</v>
      </c>
      <c r="D206" s="311">
        <f t="shared" si="64"/>
        <v>64.34499999999997</v>
      </c>
      <c r="E206" s="311"/>
      <c r="F206" s="311">
        <f t="shared" ref="F206:H206" si="65">SUM(F196:F204)</f>
        <v>35.868207557975097</v>
      </c>
      <c r="G206" s="311">
        <f t="shared" si="65"/>
        <v>31.500792442024775</v>
      </c>
      <c r="H206" s="311">
        <f t="shared" si="65"/>
        <v>67.368999999999872</v>
      </c>
      <c r="I206" s="311"/>
      <c r="J206" s="311">
        <f t="shared" ref="J206:L206" si="66">SUM(J196:J204)</f>
        <v>43.257084940034282</v>
      </c>
      <c r="K206" s="311">
        <f t="shared" si="66"/>
        <v>38.225915059965686</v>
      </c>
      <c r="L206" s="311">
        <f t="shared" si="66"/>
        <v>81.482999999999976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0.67699586916890597</v>
      </c>
      <c r="C213" s="302">
        <v>0.99694100911190375</v>
      </c>
      <c r="D213" s="302">
        <f>SUM(B213:C213)</f>
        <v>1.6739368782808097</v>
      </c>
      <c r="E213" s="303"/>
      <c r="F213" s="302">
        <v>0.6477984572551998</v>
      </c>
      <c r="G213" s="302">
        <v>0.62437455410138754</v>
      </c>
      <c r="H213" s="302">
        <f>SUM(F213:G213)</f>
        <v>1.2721730113565872</v>
      </c>
      <c r="I213" s="303"/>
      <c r="J213" s="302">
        <v>0.73660268646881988</v>
      </c>
      <c r="K213" s="302">
        <v>0.62431555691267449</v>
      </c>
      <c r="L213" s="302">
        <f>SUM(J213:K213)</f>
        <v>1.3609182433814944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0.68668382985632093</v>
      </c>
      <c r="C214" s="302">
        <v>1.5205573052464252</v>
      </c>
      <c r="D214" s="302">
        <f t="shared" ref="D214:D221" si="67">SUM(B214:C214)</f>
        <v>2.2072411351027461</v>
      </c>
      <c r="E214" s="303"/>
      <c r="F214" s="302">
        <v>0.67131206613637417</v>
      </c>
      <c r="G214" s="302">
        <v>1.0643933090755744</v>
      </c>
      <c r="H214" s="302">
        <f t="shared" ref="H214:H221" si="68">SUM(F214:G214)</f>
        <v>1.7357053752119485</v>
      </c>
      <c r="I214" s="303"/>
      <c r="J214" s="302">
        <v>0.65815212138903323</v>
      </c>
      <c r="K214" s="302">
        <v>1.0896449784948188</v>
      </c>
      <c r="L214" s="302">
        <f t="shared" ref="L214:L221" si="69">SUM(J214:K214)</f>
        <v>1.7477970998838521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1.08068865772546</v>
      </c>
      <c r="C215" s="302">
        <v>1.3505559459859433</v>
      </c>
      <c r="D215" s="302">
        <f t="shared" si="67"/>
        <v>2.4312446037114031</v>
      </c>
      <c r="E215" s="303"/>
      <c r="F215" s="302">
        <v>1.226622002966526</v>
      </c>
      <c r="G215" s="302">
        <v>0.8541245571656394</v>
      </c>
      <c r="H215" s="302">
        <f t="shared" si="68"/>
        <v>2.0807465601321655</v>
      </c>
      <c r="I215" s="303"/>
      <c r="J215" s="302">
        <v>1.1653714763805827</v>
      </c>
      <c r="K215" s="302">
        <v>0.76465990492459013</v>
      </c>
      <c r="L215" s="302">
        <f t="shared" si="69"/>
        <v>1.9300313813051728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0.65224944980248245</v>
      </c>
      <c r="C216" s="302">
        <v>0.15832669682087383</v>
      </c>
      <c r="D216" s="302">
        <f t="shared" si="67"/>
        <v>0.81057614662335631</v>
      </c>
      <c r="E216" s="303"/>
      <c r="F216" s="302">
        <v>0.47022096986240913</v>
      </c>
      <c r="G216" s="302">
        <v>0.11120628995916054</v>
      </c>
      <c r="H216" s="302">
        <f t="shared" si="68"/>
        <v>0.58142725982156973</v>
      </c>
      <c r="I216" s="303"/>
      <c r="J216" s="302">
        <v>0.27063888662905627</v>
      </c>
      <c r="K216" s="302">
        <v>8.4770479167916121E-2</v>
      </c>
      <c r="L216" s="302">
        <f t="shared" si="69"/>
        <v>0.35540936579697241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0.17775523038243438</v>
      </c>
      <c r="C217" s="302">
        <v>0.53754032746720648</v>
      </c>
      <c r="D217" s="302">
        <f t="shared" si="67"/>
        <v>0.71529555784964083</v>
      </c>
      <c r="E217" s="303"/>
      <c r="F217" s="302">
        <v>0.15734854896332034</v>
      </c>
      <c r="G217" s="302">
        <v>0.25361660479018339</v>
      </c>
      <c r="H217" s="302">
        <f t="shared" si="68"/>
        <v>0.41096515375350373</v>
      </c>
      <c r="I217" s="303"/>
      <c r="J217" s="302">
        <v>0.17977907802630541</v>
      </c>
      <c r="K217" s="302">
        <v>0.1931728771089847</v>
      </c>
      <c r="L217" s="302">
        <f t="shared" si="69"/>
        <v>0.37295195513529011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0.18538642920708701</v>
      </c>
      <c r="C218" s="302">
        <v>0.10295441100994679</v>
      </c>
      <c r="D218" s="302">
        <f t="shared" si="67"/>
        <v>0.28834084021703377</v>
      </c>
      <c r="E218" s="303"/>
      <c r="F218" s="302">
        <v>0.15480728475613964</v>
      </c>
      <c r="G218" s="302">
        <v>8.4969542087486E-2</v>
      </c>
      <c r="H218" s="302">
        <f t="shared" si="68"/>
        <v>0.23977682684362564</v>
      </c>
      <c r="I218" s="303"/>
      <c r="J218" s="302">
        <v>0.13315155366054901</v>
      </c>
      <c r="K218" s="302">
        <v>9.4438937053651487E-2</v>
      </c>
      <c r="L218" s="302">
        <f t="shared" si="69"/>
        <v>0.22759049071420051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0.27755229801631631</v>
      </c>
      <c r="C219" s="302">
        <v>0.17610253922839877</v>
      </c>
      <c r="D219" s="302">
        <f t="shared" si="67"/>
        <v>0.45365483724471511</v>
      </c>
      <c r="E219" s="303"/>
      <c r="F219" s="302">
        <v>0.20132589218652913</v>
      </c>
      <c r="G219" s="302">
        <v>0.10800264408254083</v>
      </c>
      <c r="H219" s="302">
        <f t="shared" si="68"/>
        <v>0.30932853626906998</v>
      </c>
      <c r="I219" s="303"/>
      <c r="J219" s="302">
        <v>0.18217596079741846</v>
      </c>
      <c r="K219" s="302">
        <v>0.11749433731861696</v>
      </c>
      <c r="L219" s="302">
        <f t="shared" si="69"/>
        <v>0.29967029811603541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3.8027291262552942E-2</v>
      </c>
      <c r="C220" s="302">
        <v>0.14438817246103544</v>
      </c>
      <c r="D220" s="302">
        <f t="shared" si="67"/>
        <v>0.18241546372358838</v>
      </c>
      <c r="E220" s="303"/>
      <c r="F220" s="302">
        <v>2.6387402587343806E-2</v>
      </c>
      <c r="G220" s="302">
        <v>8.113950908019163E-2</v>
      </c>
      <c r="H220" s="302">
        <f t="shared" si="68"/>
        <v>0.10752691166753543</v>
      </c>
      <c r="I220" s="303"/>
      <c r="J220" s="302">
        <v>1.6584040729878655E-2</v>
      </c>
      <c r="K220" s="302">
        <v>8.3282286631571098E-2</v>
      </c>
      <c r="L220" s="302">
        <f t="shared" si="69"/>
        <v>9.986632736144975E-2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0.26216861251928819</v>
      </c>
      <c r="C221" s="302">
        <v>0.42712592472741479</v>
      </c>
      <c r="D221" s="302">
        <f t="shared" si="67"/>
        <v>0.68929453724670298</v>
      </c>
      <c r="E221" s="303"/>
      <c r="F221" s="302">
        <v>0.21610092117736332</v>
      </c>
      <c r="G221" s="302">
        <v>0.27024944376663212</v>
      </c>
      <c r="H221" s="302">
        <f t="shared" si="68"/>
        <v>0.48635036494399542</v>
      </c>
      <c r="I221" s="303"/>
      <c r="J221" s="302">
        <v>0.15147485098707084</v>
      </c>
      <c r="K221" s="302">
        <v>0.23228998731846529</v>
      </c>
      <c r="L221" s="302">
        <f t="shared" si="69"/>
        <v>0.38376483830553609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4.0375076679408481</v>
      </c>
      <c r="C223" s="311">
        <f t="shared" ref="C223:D223" si="70">SUM(C213:C221)</f>
        <v>5.4144923320591483</v>
      </c>
      <c r="D223" s="311">
        <f t="shared" si="70"/>
        <v>9.4519999999999946</v>
      </c>
      <c r="E223" s="311"/>
      <c r="F223" s="311">
        <f t="shared" ref="F223:H223" si="71">SUM(F213:F221)</f>
        <v>3.7719235458912048</v>
      </c>
      <c r="G223" s="311">
        <f t="shared" si="71"/>
        <v>3.4520764541087958</v>
      </c>
      <c r="H223" s="311">
        <f t="shared" si="71"/>
        <v>7.2240000000000011</v>
      </c>
      <c r="I223" s="311"/>
      <c r="J223" s="311">
        <f t="shared" ref="J223:L223" si="72">SUM(J213:J221)</f>
        <v>3.4939306550687146</v>
      </c>
      <c r="K223" s="311">
        <f t="shared" si="72"/>
        <v>3.2840693449312885</v>
      </c>
      <c r="L223" s="311">
        <f t="shared" si="72"/>
        <v>6.7780000000000031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1.0871015626292684</v>
      </c>
      <c r="C230" s="302">
        <v>3.614734100779784</v>
      </c>
      <c r="D230" s="302">
        <f>SUM(B230:C230)</f>
        <v>4.7018356634090521</v>
      </c>
      <c r="E230" s="303"/>
      <c r="F230" s="302">
        <v>1.1724110589443821</v>
      </c>
      <c r="G230" s="302">
        <v>3.1980710342552894</v>
      </c>
      <c r="H230" s="302">
        <f>SUM(F230:G230)</f>
        <v>4.3704820931996711</v>
      </c>
      <c r="I230" s="303"/>
      <c r="J230" s="302">
        <v>1.4868986103264215</v>
      </c>
      <c r="K230" s="302">
        <v>3.4767965069518874</v>
      </c>
      <c r="L230" s="302">
        <f>SUM(J230:K230)</f>
        <v>4.9636951172783093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2.1361751715642252</v>
      </c>
      <c r="C231" s="302">
        <v>9.588149817564549</v>
      </c>
      <c r="D231" s="302">
        <f t="shared" ref="D231:D238" si="73">SUM(B231:C231)</f>
        <v>11.724324989128775</v>
      </c>
      <c r="E231" s="303"/>
      <c r="F231" s="302">
        <v>2.5557656474944568</v>
      </c>
      <c r="G231" s="302">
        <v>9.020970261598789</v>
      </c>
      <c r="H231" s="302">
        <f t="shared" ref="H231:H238" si="74">SUM(F231:G231)</f>
        <v>11.576735909093246</v>
      </c>
      <c r="I231" s="303"/>
      <c r="J231" s="302">
        <v>3.4113573858600805</v>
      </c>
      <c r="K231" s="302">
        <v>10.721523700811574</v>
      </c>
      <c r="L231" s="302">
        <f t="shared" ref="L231:L238" si="75">SUM(J231:K231)</f>
        <v>14.132881086671654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1.4115909358483263</v>
      </c>
      <c r="C232" s="302">
        <v>3.1473141422416342</v>
      </c>
      <c r="D232" s="302">
        <f t="shared" si="73"/>
        <v>4.5589050780899605</v>
      </c>
      <c r="E232" s="303"/>
      <c r="F232" s="302">
        <v>1.5116380999928949</v>
      </c>
      <c r="G232" s="302">
        <v>2.8185112416703708</v>
      </c>
      <c r="H232" s="302">
        <f t="shared" si="74"/>
        <v>4.3301493416632653</v>
      </c>
      <c r="I232" s="303"/>
      <c r="J232" s="302">
        <v>1.759843211669494</v>
      </c>
      <c r="K232" s="302">
        <v>2.989931866467332</v>
      </c>
      <c r="L232" s="302">
        <f t="shared" si="75"/>
        <v>4.7497750781368264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1.1889825184514602</v>
      </c>
      <c r="C233" s="302">
        <v>0.54068046848574192</v>
      </c>
      <c r="D233" s="302">
        <f t="shared" si="73"/>
        <v>1.729662986937202</v>
      </c>
      <c r="E233" s="303"/>
      <c r="F233" s="302">
        <v>0.99285037054351188</v>
      </c>
      <c r="G233" s="302">
        <v>0.46328715878903143</v>
      </c>
      <c r="H233" s="302">
        <f t="shared" si="74"/>
        <v>1.4561375293325434</v>
      </c>
      <c r="I233" s="303"/>
      <c r="J233" s="302">
        <v>0.77233567498616307</v>
      </c>
      <c r="K233" s="302">
        <v>0.46114315232356573</v>
      </c>
      <c r="L233" s="302">
        <f t="shared" si="75"/>
        <v>1.2334788273097288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0.10794034276812711</v>
      </c>
      <c r="C234" s="302">
        <v>1.8314372633359914</v>
      </c>
      <c r="D234" s="302">
        <f t="shared" si="73"/>
        <v>1.9393776061041186</v>
      </c>
      <c r="E234" s="303"/>
      <c r="F234" s="302">
        <v>0.11125851761707742</v>
      </c>
      <c r="G234" s="302">
        <v>1.1208089460875401</v>
      </c>
      <c r="H234" s="302">
        <f t="shared" si="74"/>
        <v>1.2320674637046176</v>
      </c>
      <c r="I234" s="303"/>
      <c r="J234" s="302">
        <v>0.16846068846318377</v>
      </c>
      <c r="K234" s="302">
        <v>1.0928474959959742</v>
      </c>
      <c r="L234" s="302">
        <f t="shared" si="75"/>
        <v>1.261308184459158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0.252939449393216</v>
      </c>
      <c r="C235" s="302">
        <v>0.29592210550054765</v>
      </c>
      <c r="D235" s="302">
        <f t="shared" si="73"/>
        <v>0.54886155489376365</v>
      </c>
      <c r="E235" s="303"/>
      <c r="F235" s="302">
        <v>0.21288689387295923</v>
      </c>
      <c r="G235" s="302">
        <v>0.22937013964961622</v>
      </c>
      <c r="H235" s="302">
        <f t="shared" si="74"/>
        <v>0.44225703352257545</v>
      </c>
      <c r="I235" s="303"/>
      <c r="J235" s="302">
        <v>0.25639780945362728</v>
      </c>
      <c r="K235" s="302">
        <v>0.35931527864746965</v>
      </c>
      <c r="L235" s="302">
        <f t="shared" si="75"/>
        <v>0.61571308810109693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0.58512759176075857</v>
      </c>
      <c r="C236" s="302">
        <v>0.5284265909624688</v>
      </c>
      <c r="D236" s="302">
        <f t="shared" si="73"/>
        <v>1.1135541827232274</v>
      </c>
      <c r="E236" s="303"/>
      <c r="F236" s="302">
        <v>0.41403007867676234</v>
      </c>
      <c r="G236" s="302">
        <v>0.35631143877691851</v>
      </c>
      <c r="H236" s="302">
        <f t="shared" si="74"/>
        <v>0.77034151745368085</v>
      </c>
      <c r="I236" s="303"/>
      <c r="J236" s="302">
        <v>0.48416733421697156</v>
      </c>
      <c r="K236" s="302">
        <v>0.50575563684000102</v>
      </c>
      <c r="L236" s="302">
        <f t="shared" si="75"/>
        <v>0.98992297105697258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6.2206214047202404E-2</v>
      </c>
      <c r="C237" s="302">
        <v>0.21364334068944191</v>
      </c>
      <c r="D237" s="302">
        <f t="shared" si="73"/>
        <v>0.2758495547366443</v>
      </c>
      <c r="E237" s="303"/>
      <c r="F237" s="302">
        <v>4.4841512288479907E-2</v>
      </c>
      <c r="G237" s="302">
        <v>0.17133776898619368</v>
      </c>
      <c r="H237" s="302">
        <f t="shared" si="74"/>
        <v>0.21617928127467359</v>
      </c>
      <c r="I237" s="303"/>
      <c r="J237" s="302">
        <v>6.4990017941540509E-2</v>
      </c>
      <c r="K237" s="302">
        <v>0.22654560232549978</v>
      </c>
      <c r="L237" s="302">
        <f t="shared" si="75"/>
        <v>0.29153562026704027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0.1324657789955854</v>
      </c>
      <c r="C238" s="302">
        <v>0.25216260498166337</v>
      </c>
      <c r="D238" s="302">
        <f t="shared" si="73"/>
        <v>0.38462838397724874</v>
      </c>
      <c r="E238" s="303"/>
      <c r="F238" s="302">
        <v>8.5143484148298837E-2</v>
      </c>
      <c r="G238" s="302">
        <v>0.14150634660742908</v>
      </c>
      <c r="H238" s="302">
        <f t="shared" si="74"/>
        <v>0.22664983075572792</v>
      </c>
      <c r="I238" s="303"/>
      <c r="J238" s="302">
        <v>9.56706665118566E-2</v>
      </c>
      <c r="K238" s="302">
        <v>0.1360193602074182</v>
      </c>
      <c r="L238" s="302">
        <f t="shared" si="75"/>
        <v>0.2316900267192748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6.9645295654581698</v>
      </c>
      <c r="C240" s="311">
        <f t="shared" ref="C240:D240" si="76">SUM(C230:C238)</f>
        <v>20.012470434541822</v>
      </c>
      <c r="D240" s="311">
        <f t="shared" si="76"/>
        <v>26.976999999999997</v>
      </c>
      <c r="E240" s="311"/>
      <c r="F240" s="311">
        <f t="shared" ref="F240:H240" si="77">SUM(F230:F238)</f>
        <v>7.1008256635788234</v>
      </c>
      <c r="G240" s="311">
        <f t="shared" si="77"/>
        <v>17.520174336421178</v>
      </c>
      <c r="H240" s="311">
        <f t="shared" si="77"/>
        <v>24.621000000000002</v>
      </c>
      <c r="I240" s="311"/>
      <c r="J240" s="311">
        <f t="shared" ref="J240:L240" si="78">SUM(J230:J238)</f>
        <v>8.5001213994293376</v>
      </c>
      <c r="K240" s="311">
        <f t="shared" si="78"/>
        <v>19.96987860057072</v>
      </c>
      <c r="L240" s="311">
        <f t="shared" si="78"/>
        <v>28.470000000000063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1.5406645763414792</v>
      </c>
      <c r="C247" s="302">
        <v>3.4667896652264787</v>
      </c>
      <c r="D247" s="302">
        <f>SUM(B247:C247)</f>
        <v>5.0074542415679577</v>
      </c>
      <c r="E247" s="303"/>
      <c r="F247" s="302">
        <v>1.6501700365060537</v>
      </c>
      <c r="G247" s="302">
        <v>3.4694703087482344</v>
      </c>
      <c r="H247" s="302">
        <f>SUM(F247:G247)</f>
        <v>5.1196403452542878</v>
      </c>
      <c r="I247" s="303"/>
      <c r="J247" s="302">
        <v>1.6906980843465786</v>
      </c>
      <c r="K247" s="302">
        <v>3.0457213114950288</v>
      </c>
      <c r="L247" s="302">
        <f>SUM(J247:K247)</f>
        <v>4.7364193958416072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2.0637362529087038</v>
      </c>
      <c r="C248" s="302">
        <v>3.730490621979536</v>
      </c>
      <c r="D248" s="302">
        <f t="shared" ref="D248:D255" si="79">SUM(B248:C248)</f>
        <v>5.7942268748882402</v>
      </c>
      <c r="E248" s="303"/>
      <c r="F248" s="302">
        <v>2.4782812466402691</v>
      </c>
      <c r="G248" s="302">
        <v>4.0484684524533909</v>
      </c>
      <c r="H248" s="302">
        <f t="shared" ref="H248:H255" si="80">SUM(F248:G248)</f>
        <v>6.52674969909366</v>
      </c>
      <c r="I248" s="303"/>
      <c r="J248" s="302">
        <v>2.7469172199503746</v>
      </c>
      <c r="K248" s="302">
        <v>4.2683929275864463</v>
      </c>
      <c r="L248" s="302">
        <f t="shared" ref="L248:L255" si="81">SUM(J248:K248)</f>
        <v>7.0153101475368214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2.8485418627589096</v>
      </c>
      <c r="C249" s="302">
        <v>3.9455826621027437</v>
      </c>
      <c r="D249" s="302">
        <f t="shared" si="79"/>
        <v>6.7941245248616529</v>
      </c>
      <c r="E249" s="303"/>
      <c r="F249" s="302">
        <v>2.788499467855218</v>
      </c>
      <c r="G249" s="302">
        <v>3.9118152932392829</v>
      </c>
      <c r="H249" s="302">
        <f t="shared" si="80"/>
        <v>6.7003147610945009</v>
      </c>
      <c r="I249" s="303"/>
      <c r="J249" s="302">
        <v>2.6159882025164602</v>
      </c>
      <c r="K249" s="302">
        <v>3.1305806338279831</v>
      </c>
      <c r="L249" s="302">
        <f t="shared" si="81"/>
        <v>5.7465688363444434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5.3999267875361348</v>
      </c>
      <c r="C250" s="302">
        <v>1.9875500424642076</v>
      </c>
      <c r="D250" s="302">
        <f t="shared" si="79"/>
        <v>7.3874768300003426</v>
      </c>
      <c r="E250" s="303"/>
      <c r="F250" s="302">
        <v>4.2257715717497017</v>
      </c>
      <c r="G250" s="302">
        <v>1.7352683480109143</v>
      </c>
      <c r="H250" s="302">
        <f t="shared" si="80"/>
        <v>5.9610399197606156</v>
      </c>
      <c r="I250" s="303"/>
      <c r="J250" s="302">
        <v>2.6437104969103817</v>
      </c>
      <c r="K250" s="302">
        <v>1.3631307231507765</v>
      </c>
      <c r="L250" s="302">
        <f t="shared" si="81"/>
        <v>4.0068412200611583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9.0101401789973209E-2</v>
      </c>
      <c r="C251" s="302">
        <v>0.49775092482023581</v>
      </c>
      <c r="D251" s="302">
        <f t="shared" si="79"/>
        <v>0.58785232661020903</v>
      </c>
      <c r="E251" s="303"/>
      <c r="F251" s="302">
        <v>7.0680144545995513E-2</v>
      </c>
      <c r="G251" s="302">
        <v>0.35015299056620947</v>
      </c>
      <c r="H251" s="302">
        <f t="shared" si="80"/>
        <v>0.42083313511220499</v>
      </c>
      <c r="I251" s="303"/>
      <c r="J251" s="302">
        <v>0.10656233840794377</v>
      </c>
      <c r="K251" s="302">
        <v>0.3057577225686065</v>
      </c>
      <c r="L251" s="302">
        <f t="shared" si="81"/>
        <v>0.41232006097655027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0.21319389835984717</v>
      </c>
      <c r="C252" s="302">
        <v>0.13500910826414345</v>
      </c>
      <c r="D252" s="302">
        <f t="shared" si="79"/>
        <v>0.34820300662399062</v>
      </c>
      <c r="E252" s="303"/>
      <c r="F252" s="302">
        <v>0.14830220419795417</v>
      </c>
      <c r="G252" s="302">
        <v>0.10732068208441624</v>
      </c>
      <c r="H252" s="302">
        <f t="shared" si="80"/>
        <v>0.2556228862823704</v>
      </c>
      <c r="I252" s="303"/>
      <c r="J252" s="302">
        <v>0.14862110711594245</v>
      </c>
      <c r="K252" s="302">
        <v>0.13279866535743129</v>
      </c>
      <c r="L252" s="302">
        <f t="shared" si="81"/>
        <v>0.28141977247337374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1.5507187749081122</v>
      </c>
      <c r="C253" s="302">
        <v>0.69513502739696875</v>
      </c>
      <c r="D253" s="302">
        <f t="shared" si="79"/>
        <v>2.2458538023050809</v>
      </c>
      <c r="E253" s="303"/>
      <c r="F253" s="302">
        <v>1.1161881487510641</v>
      </c>
      <c r="G253" s="302">
        <v>0.54141904912054628</v>
      </c>
      <c r="H253" s="302">
        <f t="shared" si="80"/>
        <v>1.6576071978716103</v>
      </c>
      <c r="I253" s="303"/>
      <c r="J253" s="302">
        <v>1.0570243193367255</v>
      </c>
      <c r="K253" s="302">
        <v>0.5751111158720501</v>
      </c>
      <c r="L253" s="302">
        <f t="shared" si="81"/>
        <v>1.6321354352087756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6.1547451919276852E-2</v>
      </c>
      <c r="C254" s="302">
        <v>0.1376026815907305</v>
      </c>
      <c r="D254" s="302">
        <f t="shared" si="79"/>
        <v>0.19915013351000735</v>
      </c>
      <c r="E254" s="303"/>
      <c r="F254" s="302">
        <v>4.0252981672484631E-2</v>
      </c>
      <c r="G254" s="302">
        <v>0.16065203665146222</v>
      </c>
      <c r="H254" s="302">
        <f t="shared" si="80"/>
        <v>0.20090501832394686</v>
      </c>
      <c r="I254" s="303"/>
      <c r="J254" s="302">
        <v>5.753948054500016E-2</v>
      </c>
      <c r="K254" s="302">
        <v>0.20416761275556697</v>
      </c>
      <c r="L254" s="302">
        <f t="shared" si="81"/>
        <v>0.26170709330056713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0.20445039252619188</v>
      </c>
      <c r="C255" s="302">
        <v>0.21120786710635556</v>
      </c>
      <c r="D255" s="302">
        <f t="shared" si="79"/>
        <v>0.41565825963254743</v>
      </c>
      <c r="E255" s="303"/>
      <c r="F255" s="302">
        <v>0.12200272135675221</v>
      </c>
      <c r="G255" s="302">
        <v>0.15928431585010372</v>
      </c>
      <c r="H255" s="302">
        <f t="shared" si="80"/>
        <v>0.28128703720685594</v>
      </c>
      <c r="I255" s="303"/>
      <c r="J255" s="302">
        <v>0.1059682767583592</v>
      </c>
      <c r="K255" s="302">
        <v>0.15030976149835337</v>
      </c>
      <c r="L255" s="302">
        <f t="shared" si="81"/>
        <v>0.25627803825671258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13.972881399048628</v>
      </c>
      <c r="C257" s="311">
        <f t="shared" ref="C257:D257" si="82">SUM(C247:C255)</f>
        <v>14.8071186009514</v>
      </c>
      <c r="D257" s="311">
        <f t="shared" si="82"/>
        <v>28.78000000000003</v>
      </c>
      <c r="E257" s="311"/>
      <c r="F257" s="311">
        <f t="shared" ref="F257:H257" si="83">SUM(F247:F255)</f>
        <v>12.640148523275492</v>
      </c>
      <c r="G257" s="311">
        <f t="shared" si="83"/>
        <v>14.483851476724562</v>
      </c>
      <c r="H257" s="311">
        <f t="shared" si="83"/>
        <v>27.124000000000052</v>
      </c>
      <c r="I257" s="311"/>
      <c r="J257" s="311">
        <f t="shared" ref="J257:L257" si="84">SUM(J247:J255)</f>
        <v>11.173029525887767</v>
      </c>
      <c r="K257" s="311">
        <f t="shared" si="84"/>
        <v>13.175970474112242</v>
      </c>
      <c r="L257" s="311">
        <f t="shared" si="84"/>
        <v>24.349000000000011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1.2438268737389777</v>
      </c>
      <c r="C264" s="302">
        <v>2.31584391935856</v>
      </c>
      <c r="D264" s="302">
        <f>SUM(B264:C264)</f>
        <v>3.5596707930975375</v>
      </c>
      <c r="E264" s="303"/>
      <c r="F264" s="302">
        <v>1.5524566488918317</v>
      </c>
      <c r="G264" s="302">
        <v>2.1283187074739343</v>
      </c>
      <c r="H264" s="302">
        <f>SUM(F264:G264)</f>
        <v>3.6807753563657659</v>
      </c>
      <c r="I264" s="303"/>
      <c r="J264" s="302">
        <v>1.8878808969993273</v>
      </c>
      <c r="K264" s="302">
        <v>2.5054361380395038</v>
      </c>
      <c r="L264" s="302">
        <f>SUM(J264:K264)</f>
        <v>4.3933170350388311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1.073634220093548</v>
      </c>
      <c r="C265" s="302">
        <v>1.5029758126206725</v>
      </c>
      <c r="D265" s="302">
        <f t="shared" ref="D265:D272" si="85">SUM(B265:C265)</f>
        <v>2.5766100327142203</v>
      </c>
      <c r="E265" s="303"/>
      <c r="F265" s="302">
        <v>1.3905294384935023</v>
      </c>
      <c r="G265" s="302">
        <v>1.6115880740446911</v>
      </c>
      <c r="H265" s="302">
        <f t="shared" ref="H265:H272" si="86">SUM(F265:G265)</f>
        <v>3.0021175125381934</v>
      </c>
      <c r="I265" s="303"/>
      <c r="J265" s="302">
        <v>1.7055396780205252</v>
      </c>
      <c r="K265" s="302">
        <v>1.9030807554708213</v>
      </c>
      <c r="L265" s="302">
        <f t="shared" ref="L265:L272" si="87">SUM(J265:K265)</f>
        <v>3.6086204334913465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1.2015829558384337</v>
      </c>
      <c r="C266" s="302">
        <v>1.3185937985844225</v>
      </c>
      <c r="D266" s="302">
        <f t="shared" si="85"/>
        <v>2.5201767544228559</v>
      </c>
      <c r="E266" s="303"/>
      <c r="F266" s="302">
        <v>1.4303147693478937</v>
      </c>
      <c r="G266" s="302">
        <v>1.2657749056709382</v>
      </c>
      <c r="H266" s="302">
        <f t="shared" si="86"/>
        <v>2.6960896750188317</v>
      </c>
      <c r="I266" s="303"/>
      <c r="J266" s="302">
        <v>1.7047702037869803</v>
      </c>
      <c r="K266" s="302">
        <v>1.1690685218034729</v>
      </c>
      <c r="L266" s="302">
        <f t="shared" si="87"/>
        <v>2.8738387255904532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2.5670779235502845</v>
      </c>
      <c r="C267" s="302">
        <v>0.39931891615778364</v>
      </c>
      <c r="D267" s="302">
        <f t="shared" si="85"/>
        <v>2.966396839708068</v>
      </c>
      <c r="E267" s="303"/>
      <c r="F267" s="302">
        <v>2.7684766533537308</v>
      </c>
      <c r="G267" s="302">
        <v>0.35677131822597069</v>
      </c>
      <c r="H267" s="302">
        <f t="shared" si="86"/>
        <v>3.1252479715797015</v>
      </c>
      <c r="I267" s="303"/>
      <c r="J267" s="302">
        <v>2.3225243395378063</v>
      </c>
      <c r="K267" s="302">
        <v>0.40316572842697573</v>
      </c>
      <c r="L267" s="302">
        <f t="shared" si="87"/>
        <v>2.725690067964782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0.19754277931850234</v>
      </c>
      <c r="C268" s="302">
        <v>1.0041229532016691</v>
      </c>
      <c r="D268" s="302">
        <f t="shared" si="85"/>
        <v>1.2016657325201714</v>
      </c>
      <c r="E268" s="303"/>
      <c r="F268" s="302">
        <v>0.25980008680311684</v>
      </c>
      <c r="G268" s="302">
        <v>0.57281446553475834</v>
      </c>
      <c r="H268" s="302">
        <f t="shared" si="86"/>
        <v>0.83261455233787518</v>
      </c>
      <c r="I268" s="303"/>
      <c r="J268" s="302">
        <v>0.49893702158754755</v>
      </c>
      <c r="K268" s="302">
        <v>0.62734403046233678</v>
      </c>
      <c r="L268" s="302">
        <f t="shared" si="87"/>
        <v>1.1262810520498843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0.32528491494467993</v>
      </c>
      <c r="C269" s="302">
        <v>0.20068997017030363</v>
      </c>
      <c r="D269" s="302">
        <f t="shared" si="85"/>
        <v>0.52597488511498358</v>
      </c>
      <c r="E269" s="303"/>
      <c r="F269" s="302">
        <v>0.32500553926090597</v>
      </c>
      <c r="G269" s="302">
        <v>0.15837683245942424</v>
      </c>
      <c r="H269" s="302">
        <f t="shared" si="86"/>
        <v>0.48338237172033022</v>
      </c>
      <c r="I269" s="303"/>
      <c r="J269" s="302">
        <v>0.4179801361536899</v>
      </c>
      <c r="K269" s="302">
        <v>0.17608650682991794</v>
      </c>
      <c r="L269" s="302">
        <f t="shared" si="87"/>
        <v>0.5940666429836079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1.1699105580710367</v>
      </c>
      <c r="C270" s="302">
        <v>0.54494309220899539</v>
      </c>
      <c r="D270" s="302">
        <f t="shared" si="85"/>
        <v>1.7148536502800322</v>
      </c>
      <c r="E270" s="303"/>
      <c r="F270" s="302">
        <v>1.0955152142218214</v>
      </c>
      <c r="G270" s="302">
        <v>0.40082480081542698</v>
      </c>
      <c r="H270" s="302">
        <f t="shared" si="86"/>
        <v>1.4963400150372483</v>
      </c>
      <c r="I270" s="303"/>
      <c r="J270" s="302">
        <v>1.1761632689421804</v>
      </c>
      <c r="K270" s="302">
        <v>0.42208965361781847</v>
      </c>
      <c r="L270" s="302">
        <f t="shared" si="87"/>
        <v>1.5982529225599988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4.3813962805441427E-2</v>
      </c>
      <c r="C271" s="302">
        <v>0.14125671370317844</v>
      </c>
      <c r="D271" s="302">
        <f t="shared" si="85"/>
        <v>0.18507067650861986</v>
      </c>
      <c r="E271" s="303"/>
      <c r="F271" s="302">
        <v>3.6882600567103803E-2</v>
      </c>
      <c r="G271" s="302">
        <v>0.10057745152063198</v>
      </c>
      <c r="H271" s="302">
        <f t="shared" si="86"/>
        <v>0.13746005208773579</v>
      </c>
      <c r="I271" s="303"/>
      <c r="J271" s="302">
        <v>7.9726066488683953E-2</v>
      </c>
      <c r="K271" s="302">
        <v>8.4803525269494834E-2</v>
      </c>
      <c r="L271" s="302">
        <f t="shared" si="87"/>
        <v>0.16452959175817877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0.41600799947297035</v>
      </c>
      <c r="C272" s="302">
        <v>0.25157263616054942</v>
      </c>
      <c r="D272" s="302">
        <f t="shared" si="85"/>
        <v>0.66758063563351977</v>
      </c>
      <c r="E272" s="303"/>
      <c r="F272" s="302">
        <v>0.40180797355559972</v>
      </c>
      <c r="G272" s="302">
        <v>0.15616451975871365</v>
      </c>
      <c r="H272" s="302">
        <f t="shared" si="86"/>
        <v>0.55797249331431331</v>
      </c>
      <c r="I272" s="303"/>
      <c r="J272" s="302">
        <v>0.32476029548811786</v>
      </c>
      <c r="K272" s="302">
        <v>0.15264323307478214</v>
      </c>
      <c r="L272" s="302">
        <f t="shared" si="87"/>
        <v>0.47740352856290003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8.2386821878338736</v>
      </c>
      <c r="C274" s="311">
        <f t="shared" ref="C274:D274" si="88">SUM(C264:C272)</f>
        <v>7.6793178121661345</v>
      </c>
      <c r="D274" s="311">
        <f t="shared" si="88"/>
        <v>15.918000000000008</v>
      </c>
      <c r="E274" s="311"/>
      <c r="F274" s="311">
        <f t="shared" ref="F274:H274" si="89">SUM(F264:F272)</f>
        <v>9.2607889244955075</v>
      </c>
      <c r="G274" s="311">
        <f t="shared" si="89"/>
        <v>6.7512110755044903</v>
      </c>
      <c r="H274" s="311">
        <f t="shared" si="89"/>
        <v>16.011999999999993</v>
      </c>
      <c r="I274" s="311"/>
      <c r="J274" s="311">
        <f t="shared" ref="J274:L274" si="90">SUM(J264:J272)</f>
        <v>10.118281907004857</v>
      </c>
      <c r="K274" s="311">
        <f t="shared" si="90"/>
        <v>7.4437180929951232</v>
      </c>
      <c r="L274" s="311">
        <f t="shared" si="90"/>
        <v>17.561999999999983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3.3192437483408277</v>
      </c>
      <c r="C281" s="302">
        <v>5.7466864417997048</v>
      </c>
      <c r="D281" s="302">
        <f>SUM(B281:C281)</f>
        <v>9.0659301901405325</v>
      </c>
      <c r="E281" s="303"/>
      <c r="F281" s="302">
        <v>3.6555494775430484</v>
      </c>
      <c r="G281" s="302">
        <v>6.1300598246142322</v>
      </c>
      <c r="H281" s="302">
        <f>SUM(F281:G281)</f>
        <v>9.7856093021572796</v>
      </c>
      <c r="I281" s="303"/>
      <c r="J281" s="302">
        <v>4.5666850545276345</v>
      </c>
      <c r="K281" s="302">
        <v>6.6714573828798054</v>
      </c>
      <c r="L281" s="302">
        <f>SUM(J281:K281)</f>
        <v>11.23814243740744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7.7493535547349532</v>
      </c>
      <c r="C282" s="302">
        <v>15.639693411465029</v>
      </c>
      <c r="D282" s="302">
        <f t="shared" ref="D282:D289" si="91">SUM(B282:C282)</f>
        <v>23.389046966199981</v>
      </c>
      <c r="E282" s="303"/>
      <c r="F282" s="302">
        <v>9.6045369459338943</v>
      </c>
      <c r="G282" s="302">
        <v>17.342229749419996</v>
      </c>
      <c r="H282" s="302">
        <f t="shared" ref="H282:H289" si="92">SUM(F282:G282)</f>
        <v>26.94676669535389</v>
      </c>
      <c r="I282" s="303"/>
      <c r="J282" s="302">
        <v>13.058524854591179</v>
      </c>
      <c r="K282" s="302">
        <v>20.354787972650236</v>
      </c>
      <c r="L282" s="302">
        <f t="shared" ref="L282:L289" si="93">SUM(J282:K282)</f>
        <v>33.413312827241413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5.392709581261232</v>
      </c>
      <c r="C283" s="302">
        <v>6.0308383637746896</v>
      </c>
      <c r="D283" s="302">
        <f t="shared" si="91"/>
        <v>11.423547945035921</v>
      </c>
      <c r="E283" s="303"/>
      <c r="F283" s="302">
        <v>5.5470369468721143</v>
      </c>
      <c r="G283" s="302">
        <v>6.6130487407325669</v>
      </c>
      <c r="H283" s="302">
        <f t="shared" si="92"/>
        <v>12.160085687604681</v>
      </c>
      <c r="I283" s="303"/>
      <c r="J283" s="302">
        <v>6.76321375959684</v>
      </c>
      <c r="K283" s="302">
        <v>6.3951770270727009</v>
      </c>
      <c r="L283" s="302">
        <f t="shared" si="93"/>
        <v>13.158390786669541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8.6180675016164692</v>
      </c>
      <c r="C284" s="302">
        <v>1.7385532601132623</v>
      </c>
      <c r="D284" s="302">
        <f t="shared" si="91"/>
        <v>10.356620761729731</v>
      </c>
      <c r="E284" s="303"/>
      <c r="F284" s="302">
        <v>6.7088744360014312</v>
      </c>
      <c r="G284" s="302">
        <v>1.8477635624091306</v>
      </c>
      <c r="H284" s="302">
        <f t="shared" si="92"/>
        <v>8.5566379984105616</v>
      </c>
      <c r="I284" s="303"/>
      <c r="J284" s="302">
        <v>5.2202277714298546</v>
      </c>
      <c r="K284" s="302">
        <v>1.633762745336887</v>
      </c>
      <c r="L284" s="302">
        <f t="shared" si="93"/>
        <v>6.8539905167667419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0.24722602132885255</v>
      </c>
      <c r="C285" s="302">
        <v>1.566686998115929</v>
      </c>
      <c r="D285" s="302">
        <f t="shared" si="91"/>
        <v>1.8139130194447817</v>
      </c>
      <c r="E285" s="303"/>
      <c r="F285" s="302">
        <v>0.23764333729867712</v>
      </c>
      <c r="G285" s="302">
        <v>1.1137622886885032</v>
      </c>
      <c r="H285" s="302">
        <f t="shared" si="92"/>
        <v>1.3514056259871803</v>
      </c>
      <c r="I285" s="303"/>
      <c r="J285" s="302">
        <v>0.55117620871259621</v>
      </c>
      <c r="K285" s="302">
        <v>1.0301090147268099</v>
      </c>
      <c r="L285" s="302">
        <f t="shared" si="93"/>
        <v>1.5812852234394061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0.79100798001928641</v>
      </c>
      <c r="C286" s="302">
        <v>0.37596311815987021</v>
      </c>
      <c r="D286" s="302">
        <f t="shared" si="91"/>
        <v>1.1669710981791566</v>
      </c>
      <c r="E286" s="303"/>
      <c r="F286" s="302">
        <v>1.377050257799604</v>
      </c>
      <c r="G286" s="302">
        <v>0.63309656002645431</v>
      </c>
      <c r="H286" s="302">
        <f t="shared" si="92"/>
        <v>2.0101468178260582</v>
      </c>
      <c r="I286" s="303"/>
      <c r="J286" s="302">
        <v>1.8589687188389763</v>
      </c>
      <c r="K286" s="302">
        <v>1.0663653220430327</v>
      </c>
      <c r="L286" s="302">
        <f t="shared" si="93"/>
        <v>2.9253340408820092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1.4546005251932466</v>
      </c>
      <c r="C287" s="302">
        <v>0.64688617555726735</v>
      </c>
      <c r="D287" s="302">
        <f t="shared" si="91"/>
        <v>2.101486700750514</v>
      </c>
      <c r="E287" s="303"/>
      <c r="F287" s="302">
        <v>1.1170764977628278</v>
      </c>
      <c r="G287" s="302">
        <v>0.59674212790142611</v>
      </c>
      <c r="H287" s="302">
        <f t="shared" si="92"/>
        <v>1.713818625664254</v>
      </c>
      <c r="I287" s="303"/>
      <c r="J287" s="302">
        <v>1.1781980695995344</v>
      </c>
      <c r="K287" s="302">
        <v>0.74987870555757397</v>
      </c>
      <c r="L287" s="302">
        <f t="shared" si="93"/>
        <v>1.9280767751571084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0.19459791517268576</v>
      </c>
      <c r="C288" s="302">
        <v>0.47491558465634498</v>
      </c>
      <c r="D288" s="302">
        <f t="shared" si="91"/>
        <v>0.66951349982903074</v>
      </c>
      <c r="E288" s="303"/>
      <c r="F288" s="302">
        <v>0.12477108909435171</v>
      </c>
      <c r="G288" s="302">
        <v>0.39836944092982302</v>
      </c>
      <c r="H288" s="302">
        <f t="shared" si="92"/>
        <v>0.52314053002417471</v>
      </c>
      <c r="I288" s="303"/>
      <c r="J288" s="302">
        <v>0.21735272491659541</v>
      </c>
      <c r="K288" s="302">
        <v>0.44817591286930564</v>
      </c>
      <c r="L288" s="302">
        <f t="shared" si="93"/>
        <v>0.6655286377859011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0.83182854945042672</v>
      </c>
      <c r="C289" s="302">
        <v>0.69314126923993791</v>
      </c>
      <c r="D289" s="302">
        <f t="shared" si="91"/>
        <v>1.5249698186903646</v>
      </c>
      <c r="E289" s="303"/>
      <c r="F289" s="302">
        <v>0.60797735669938757</v>
      </c>
      <c r="G289" s="302">
        <v>0.59841136027254693</v>
      </c>
      <c r="H289" s="302">
        <f t="shared" si="92"/>
        <v>1.2063887169719345</v>
      </c>
      <c r="I289" s="303"/>
      <c r="J289" s="302">
        <v>0.60506961110746504</v>
      </c>
      <c r="K289" s="302">
        <v>0.59786914354310938</v>
      </c>
      <c r="L289" s="302">
        <f t="shared" si="93"/>
        <v>1.2029387546505745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28.598635377117983</v>
      </c>
      <c r="C291" s="311">
        <f t="shared" ref="C291:D291" si="94">SUM(C281:C289)</f>
        <v>32.913364622882042</v>
      </c>
      <c r="D291" s="311">
        <f t="shared" si="94"/>
        <v>61.512000000000008</v>
      </c>
      <c r="E291" s="311"/>
      <c r="F291" s="311">
        <f t="shared" ref="F291:H291" si="95">SUM(F281:F289)</f>
        <v>28.980516345005334</v>
      </c>
      <c r="G291" s="311">
        <f t="shared" si="95"/>
        <v>35.273483654994678</v>
      </c>
      <c r="H291" s="311">
        <f t="shared" si="95"/>
        <v>64.254000000000005</v>
      </c>
      <c r="I291" s="311"/>
      <c r="J291" s="311">
        <f t="shared" ref="J291:L291" si="96">SUM(J281:J289)</f>
        <v>34.019416773320671</v>
      </c>
      <c r="K291" s="311">
        <f t="shared" si="96"/>
        <v>38.947583226679455</v>
      </c>
      <c r="L291" s="311">
        <f t="shared" si="96"/>
        <v>72.967000000000127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2.2797956848476453</v>
      </c>
      <c r="C298" s="302">
        <v>4.9236973226441503</v>
      </c>
      <c r="D298" s="302">
        <f>SUM(B298:C298)</f>
        <v>7.2034930074917956</v>
      </c>
      <c r="E298" s="303"/>
      <c r="F298" s="302">
        <v>2.6588926640269994</v>
      </c>
      <c r="G298" s="302">
        <v>5.2110206855079015</v>
      </c>
      <c r="H298" s="302">
        <f>SUM(F298:G298)</f>
        <v>7.869913349534901</v>
      </c>
      <c r="I298" s="303"/>
      <c r="J298" s="302">
        <v>3.4218281331535572</v>
      </c>
      <c r="K298" s="302">
        <v>6.1667404584707066</v>
      </c>
      <c r="L298" s="302">
        <f>SUM(J298:K298)</f>
        <v>9.5885685916242629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2.4911001668914015</v>
      </c>
      <c r="C299" s="302">
        <v>4.3166081001810666</v>
      </c>
      <c r="D299" s="302">
        <f t="shared" ref="D299:D306" si="97">SUM(B299:C299)</f>
        <v>6.807708267072468</v>
      </c>
      <c r="E299" s="303"/>
      <c r="F299" s="302">
        <v>3.0175437265092016</v>
      </c>
      <c r="G299" s="302">
        <v>5.0227894852730026</v>
      </c>
      <c r="H299" s="302">
        <f t="shared" ref="H299:H306" si="98">SUM(F299:G299)</f>
        <v>8.0403332117822046</v>
      </c>
      <c r="I299" s="303"/>
      <c r="J299" s="302">
        <v>3.785505805437738</v>
      </c>
      <c r="K299" s="302">
        <v>6.5729114507945745</v>
      </c>
      <c r="L299" s="302">
        <f t="shared" ref="L299:L306" si="99">SUM(J299:K299)</f>
        <v>10.358417256232313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3.8336835454666169</v>
      </c>
      <c r="C300" s="302">
        <v>5.9068184712473117</v>
      </c>
      <c r="D300" s="302">
        <f t="shared" si="97"/>
        <v>9.7405020167139291</v>
      </c>
      <c r="E300" s="303"/>
      <c r="F300" s="302">
        <v>4.2657177236888009</v>
      </c>
      <c r="G300" s="302">
        <v>6.1060932073047294</v>
      </c>
      <c r="H300" s="302">
        <f t="shared" si="98"/>
        <v>10.371810930993529</v>
      </c>
      <c r="I300" s="303"/>
      <c r="J300" s="302">
        <v>4.851981237756843</v>
      </c>
      <c r="K300" s="302">
        <v>6.3190210145341217</v>
      </c>
      <c r="L300" s="302">
        <f t="shared" si="99"/>
        <v>11.171002252290965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4.7854515061664635</v>
      </c>
      <c r="C301" s="302">
        <v>2.0410131855328046</v>
      </c>
      <c r="D301" s="302">
        <f t="shared" si="97"/>
        <v>6.8264646916992682</v>
      </c>
      <c r="E301" s="303"/>
      <c r="F301" s="302">
        <v>4.5745025698726796</v>
      </c>
      <c r="G301" s="302">
        <v>2.1291376522465071</v>
      </c>
      <c r="H301" s="302">
        <f t="shared" si="98"/>
        <v>6.7036402221191871</v>
      </c>
      <c r="I301" s="303"/>
      <c r="J301" s="302">
        <v>4.2054064750410349</v>
      </c>
      <c r="K301" s="302">
        <v>2.7420845603602486</v>
      </c>
      <c r="L301" s="302">
        <f t="shared" si="99"/>
        <v>6.9474910354012831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0.40874115483378076</v>
      </c>
      <c r="C302" s="302">
        <v>2.2776579327521134</v>
      </c>
      <c r="D302" s="302">
        <f t="shared" si="97"/>
        <v>2.6863990875858943</v>
      </c>
      <c r="E302" s="303"/>
      <c r="F302" s="302">
        <v>0.47801038465976398</v>
      </c>
      <c r="G302" s="302">
        <v>1.6014943314600265</v>
      </c>
      <c r="H302" s="302">
        <f t="shared" si="98"/>
        <v>2.0795047161197906</v>
      </c>
      <c r="I302" s="303"/>
      <c r="J302" s="302">
        <v>0.92498977167981156</v>
      </c>
      <c r="K302" s="302">
        <v>1.4676873360939289</v>
      </c>
      <c r="L302" s="302">
        <f t="shared" si="99"/>
        <v>2.3926771077737405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3.2895154023413355</v>
      </c>
      <c r="C303" s="302">
        <v>1.2229593082756856</v>
      </c>
      <c r="D303" s="302">
        <f t="shared" si="97"/>
        <v>4.5124747106170213</v>
      </c>
      <c r="E303" s="303"/>
      <c r="F303" s="302">
        <v>3.4771305120396687</v>
      </c>
      <c r="G303" s="302">
        <v>1.4386010061015237</v>
      </c>
      <c r="H303" s="302">
        <f t="shared" si="98"/>
        <v>4.9157315181411922</v>
      </c>
      <c r="I303" s="303"/>
      <c r="J303" s="302">
        <v>4.0766313611606311</v>
      </c>
      <c r="K303" s="302">
        <v>1.9267876422896542</v>
      </c>
      <c r="L303" s="302">
        <f t="shared" si="99"/>
        <v>6.0034190034502855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1.7728164256172796</v>
      </c>
      <c r="C304" s="302">
        <v>1.8865632513990325</v>
      </c>
      <c r="D304" s="302">
        <f t="shared" si="97"/>
        <v>3.6593796770163118</v>
      </c>
      <c r="E304" s="303"/>
      <c r="F304" s="302">
        <v>1.7320180495774558</v>
      </c>
      <c r="G304" s="302">
        <v>1.7595053304241182</v>
      </c>
      <c r="H304" s="302">
        <f t="shared" si="98"/>
        <v>3.4915233800015741</v>
      </c>
      <c r="I304" s="303"/>
      <c r="J304" s="302">
        <v>2.3850686918047348</v>
      </c>
      <c r="K304" s="302">
        <v>2.2966774393692204</v>
      </c>
      <c r="L304" s="302">
        <f t="shared" si="99"/>
        <v>4.6817461311739557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0.40542543840689155</v>
      </c>
      <c r="C305" s="302">
        <v>2.0897988836077031</v>
      </c>
      <c r="D305" s="302">
        <f t="shared" si="97"/>
        <v>2.4952243220145944</v>
      </c>
      <c r="E305" s="303"/>
      <c r="F305" s="302">
        <v>0.32006181954539703</v>
      </c>
      <c r="G305" s="302">
        <v>2.1558635958209527</v>
      </c>
      <c r="H305" s="302">
        <f t="shared" si="98"/>
        <v>2.4759254153663495</v>
      </c>
      <c r="I305" s="303"/>
      <c r="J305" s="302">
        <v>0.59153745095290922</v>
      </c>
      <c r="K305" s="302">
        <v>2.2888496986712266</v>
      </c>
      <c r="L305" s="302">
        <f t="shared" si="99"/>
        <v>2.880387149624136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8.0435664971336269</v>
      </c>
      <c r="C306" s="302">
        <v>10.655787722654997</v>
      </c>
      <c r="D306" s="302">
        <f t="shared" si="97"/>
        <v>18.699354219788624</v>
      </c>
      <c r="E306" s="303"/>
      <c r="F306" s="302">
        <v>7.1124944024846455</v>
      </c>
      <c r="G306" s="302">
        <v>9.367122853456527</v>
      </c>
      <c r="H306" s="302">
        <f t="shared" si="98"/>
        <v>16.479617255941172</v>
      </c>
      <c r="I306" s="303"/>
      <c r="J306" s="302">
        <v>7.4513136983220409</v>
      </c>
      <c r="K306" s="302">
        <v>10.189977774106985</v>
      </c>
      <c r="L306" s="302">
        <f t="shared" si="99"/>
        <v>17.641291472429025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27.31009582170504</v>
      </c>
      <c r="C308" s="311">
        <f t="shared" ref="C308:D308" si="100">SUM(C298:C306)</f>
        <v>35.320904178294867</v>
      </c>
      <c r="D308" s="311">
        <f t="shared" si="100"/>
        <v>62.630999999999908</v>
      </c>
      <c r="E308" s="311"/>
      <c r="F308" s="311">
        <f t="shared" ref="F308:H308" si="101">SUM(F298:F306)</f>
        <v>27.636371852404615</v>
      </c>
      <c r="G308" s="311">
        <f t="shared" si="101"/>
        <v>34.79162814759529</v>
      </c>
      <c r="H308" s="311">
        <f t="shared" si="101"/>
        <v>62.427999999999898</v>
      </c>
      <c r="I308" s="311"/>
      <c r="J308" s="311">
        <f t="shared" ref="J308:L308" si="102">SUM(J298:J306)</f>
        <v>31.6942626253093</v>
      </c>
      <c r="K308" s="311">
        <f t="shared" si="102"/>
        <v>39.970737374690664</v>
      </c>
      <c r="L308" s="311">
        <f t="shared" si="102"/>
        <v>71.664999999999964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0.97177026292524527</v>
      </c>
      <c r="C315" s="302">
        <v>1.903149729768139</v>
      </c>
      <c r="D315" s="302">
        <f>SUM(B315:C315)</f>
        <v>2.8749199926933842</v>
      </c>
      <c r="E315" s="303"/>
      <c r="F315" s="302">
        <v>1.259808285102612</v>
      </c>
      <c r="G315" s="302">
        <v>2.0378354780897814</v>
      </c>
      <c r="H315" s="302">
        <f>SUM(F315:G315)</f>
        <v>3.2976437631923936</v>
      </c>
      <c r="I315" s="303"/>
      <c r="J315" s="302">
        <v>1.3115212835209493</v>
      </c>
      <c r="K315" s="302">
        <v>1.9529100399295658</v>
      </c>
      <c r="L315" s="302">
        <f>SUM(J315:K315)</f>
        <v>3.2644313234505153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3.3250904462052553</v>
      </c>
      <c r="C316" s="302">
        <v>2.3654353111559181</v>
      </c>
      <c r="D316" s="302">
        <f t="shared" ref="D316:D323" si="103">SUM(B316:C316)</f>
        <v>5.6905257573611738</v>
      </c>
      <c r="E316" s="303"/>
      <c r="F316" s="302">
        <v>4.4257199146124933</v>
      </c>
      <c r="G316" s="302">
        <v>2.8517046946316476</v>
      </c>
      <c r="H316" s="302">
        <f t="shared" ref="H316:H323" si="104">SUM(F316:G316)</f>
        <v>7.2774246092441413</v>
      </c>
      <c r="I316" s="303"/>
      <c r="J316" s="302">
        <v>4.8280325051353978</v>
      </c>
      <c r="K316" s="302">
        <v>3.1552515501723173</v>
      </c>
      <c r="L316" s="302">
        <f t="shared" ref="L316:L323" si="105">SUM(J316:K316)</f>
        <v>7.9832840553077151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4.0862961260983459</v>
      </c>
      <c r="C317" s="302">
        <v>7.2817694904740273</v>
      </c>
      <c r="D317" s="302">
        <f t="shared" si="103"/>
        <v>11.368065616572373</v>
      </c>
      <c r="E317" s="303"/>
      <c r="F317" s="302">
        <v>4.9512059943685438</v>
      </c>
      <c r="G317" s="302">
        <v>7.544986132787483</v>
      </c>
      <c r="H317" s="302">
        <f t="shared" si="104"/>
        <v>12.496192127156027</v>
      </c>
      <c r="I317" s="303"/>
      <c r="J317" s="302">
        <v>6.3585691310414898</v>
      </c>
      <c r="K317" s="302">
        <v>7.667317959054234</v>
      </c>
      <c r="L317" s="302">
        <f t="shared" si="105"/>
        <v>14.025887090095724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7.8042479295882821</v>
      </c>
      <c r="C318" s="302">
        <v>1.1911179202190303</v>
      </c>
      <c r="D318" s="302">
        <f t="shared" si="103"/>
        <v>8.9953658498073121</v>
      </c>
      <c r="E318" s="303"/>
      <c r="F318" s="302">
        <v>7.3744039111386988</v>
      </c>
      <c r="G318" s="302">
        <v>1.1817554051929759</v>
      </c>
      <c r="H318" s="302">
        <f t="shared" si="104"/>
        <v>8.5561593163316747</v>
      </c>
      <c r="I318" s="303"/>
      <c r="J318" s="302">
        <v>5.5330899225761385</v>
      </c>
      <c r="K318" s="302">
        <v>0.84962418181227606</v>
      </c>
      <c r="L318" s="302">
        <f t="shared" si="105"/>
        <v>6.3827141043884144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6.8380206721648448E-2</v>
      </c>
      <c r="C319" s="302">
        <v>0.54321055497394588</v>
      </c>
      <c r="D319" s="302">
        <f t="shared" si="103"/>
        <v>0.61159076169559434</v>
      </c>
      <c r="E319" s="303"/>
      <c r="F319" s="302">
        <v>7.8590249278278165E-2</v>
      </c>
      <c r="G319" s="302">
        <v>0.36396715890714743</v>
      </c>
      <c r="H319" s="302">
        <f t="shared" si="104"/>
        <v>0.4425574081854256</v>
      </c>
      <c r="I319" s="303"/>
      <c r="J319" s="302">
        <v>0.20729268037802051</v>
      </c>
      <c r="K319" s="302">
        <v>0.32341997076646156</v>
      </c>
      <c r="L319" s="302">
        <f t="shared" si="105"/>
        <v>0.53071265114448207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0.64962119687459541</v>
      </c>
      <c r="C320" s="302">
        <v>0.46785412451865988</v>
      </c>
      <c r="D320" s="302">
        <f t="shared" si="103"/>
        <v>1.1174753213932553</v>
      </c>
      <c r="E320" s="303"/>
      <c r="F320" s="302">
        <v>0.65653378053881728</v>
      </c>
      <c r="G320" s="302">
        <v>0.45775533084668096</v>
      </c>
      <c r="H320" s="302">
        <f t="shared" si="104"/>
        <v>1.1142891113854982</v>
      </c>
      <c r="I320" s="303"/>
      <c r="J320" s="302">
        <v>0.6876675725290976</v>
      </c>
      <c r="K320" s="302">
        <v>0.47898618824440359</v>
      </c>
      <c r="L320" s="302">
        <f t="shared" si="105"/>
        <v>1.1666537607735012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0.65734650806697481</v>
      </c>
      <c r="C321" s="302">
        <v>0.1989533993250647</v>
      </c>
      <c r="D321" s="302">
        <f t="shared" si="103"/>
        <v>0.85629990739203954</v>
      </c>
      <c r="E321" s="303"/>
      <c r="F321" s="302">
        <v>0.67431490106556313</v>
      </c>
      <c r="G321" s="302">
        <v>0.17732960619522503</v>
      </c>
      <c r="H321" s="302">
        <f t="shared" si="104"/>
        <v>0.85164450726078811</v>
      </c>
      <c r="I321" s="303"/>
      <c r="J321" s="302">
        <v>0.76828691881412625</v>
      </c>
      <c r="K321" s="302">
        <v>0.22503523200795633</v>
      </c>
      <c r="L321" s="302">
        <f t="shared" si="105"/>
        <v>0.99332215082208264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6.7120920981496732E-2</v>
      </c>
      <c r="C322" s="302">
        <v>0.34597346782186794</v>
      </c>
      <c r="D322" s="302">
        <f t="shared" si="103"/>
        <v>0.41309438880336469</v>
      </c>
      <c r="E322" s="303"/>
      <c r="F322" s="302">
        <v>5.8590861761507386E-2</v>
      </c>
      <c r="G322" s="302">
        <v>0.27260135446506084</v>
      </c>
      <c r="H322" s="302">
        <f t="shared" si="104"/>
        <v>0.33119221622656825</v>
      </c>
      <c r="I322" s="303"/>
      <c r="J322" s="302">
        <v>0.14246879459029496</v>
      </c>
      <c r="K322" s="302">
        <v>0.28023826034540644</v>
      </c>
      <c r="L322" s="302">
        <f t="shared" si="105"/>
        <v>0.42270705493570138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1.0528948125753579</v>
      </c>
      <c r="C323" s="302">
        <v>0.68476759170615675</v>
      </c>
      <c r="D323" s="302">
        <f t="shared" si="103"/>
        <v>1.7376624042815147</v>
      </c>
      <c r="E323" s="303"/>
      <c r="F323" s="302">
        <v>0.90603854715563281</v>
      </c>
      <c r="G323" s="302">
        <v>0.52985839386179778</v>
      </c>
      <c r="H323" s="302">
        <f t="shared" si="104"/>
        <v>1.4358969410174307</v>
      </c>
      <c r="I323" s="303"/>
      <c r="J323" s="302">
        <v>1.1741382711659691</v>
      </c>
      <c r="K323" s="302">
        <v>0.45614953791592244</v>
      </c>
      <c r="L323" s="302">
        <f t="shared" si="105"/>
        <v>1.6302878090818915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18.682768410037202</v>
      </c>
      <c r="C325" s="311">
        <f t="shared" ref="C325:D325" si="106">SUM(C315:C323)</f>
        <v>14.98223158996281</v>
      </c>
      <c r="D325" s="311">
        <f t="shared" si="106"/>
        <v>33.665000000000013</v>
      </c>
      <c r="E325" s="311"/>
      <c r="F325" s="311">
        <f t="shared" ref="F325:H325" si="107">SUM(F315:F323)</f>
        <v>20.385206445022149</v>
      </c>
      <c r="G325" s="311">
        <f t="shared" si="107"/>
        <v>15.4177935549778</v>
      </c>
      <c r="H325" s="311">
        <f t="shared" si="107"/>
        <v>35.80299999999994</v>
      </c>
      <c r="I325" s="311"/>
      <c r="J325" s="311">
        <f t="shared" ref="J325:L325" si="108">SUM(J315:J323)</f>
        <v>21.011067079751484</v>
      </c>
      <c r="K325" s="311">
        <f t="shared" si="108"/>
        <v>15.388932920248545</v>
      </c>
      <c r="L325" s="311">
        <f t="shared" si="108"/>
        <v>36.40000000000002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1.3075897843008835</v>
      </c>
      <c r="C332" s="302">
        <v>1.3330249551644469</v>
      </c>
      <c r="D332" s="302">
        <f>SUM(B332:C332)</f>
        <v>2.6406147394653301</v>
      </c>
      <c r="E332" s="303"/>
      <c r="F332" s="302">
        <v>1.4279601095561671</v>
      </c>
      <c r="G332" s="302">
        <v>1.3968211911676141</v>
      </c>
      <c r="H332" s="302">
        <f>SUM(F332:G332)</f>
        <v>2.8247813007237812</v>
      </c>
      <c r="I332" s="303"/>
      <c r="J332" s="302">
        <v>1.6336628616575353</v>
      </c>
      <c r="K332" s="302">
        <v>1.4081028121084664</v>
      </c>
      <c r="L332" s="302">
        <f>SUM(J332:K332)</f>
        <v>3.0417656737660019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25.036054409558218</v>
      </c>
      <c r="C333" s="302">
        <v>12.425074681098669</v>
      </c>
      <c r="D333" s="302">
        <f t="shared" ref="D333:D340" si="109">SUM(B333:C333)</f>
        <v>37.46112909065689</v>
      </c>
      <c r="E333" s="303"/>
      <c r="F333" s="302">
        <v>26.945949956308098</v>
      </c>
      <c r="G333" s="302">
        <v>13.346015574809538</v>
      </c>
      <c r="H333" s="302">
        <f t="shared" ref="H333:H340" si="110">SUM(F333:G333)</f>
        <v>40.29196553111764</v>
      </c>
      <c r="I333" s="303"/>
      <c r="J333" s="302">
        <v>30.288754034270827</v>
      </c>
      <c r="K333" s="302">
        <v>14.249949330891353</v>
      </c>
      <c r="L333" s="302">
        <f t="shared" ref="L333:L340" si="111">SUM(J333:K333)</f>
        <v>44.538703365162178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4.3245447147153842</v>
      </c>
      <c r="C334" s="302">
        <v>2.5748484681421355</v>
      </c>
      <c r="D334" s="302">
        <f t="shared" si="109"/>
        <v>6.8993931828575192</v>
      </c>
      <c r="E334" s="303"/>
      <c r="F334" s="302">
        <v>4.2041549825898681</v>
      </c>
      <c r="G334" s="302">
        <v>2.7484126646050657</v>
      </c>
      <c r="H334" s="302">
        <f t="shared" si="110"/>
        <v>6.9525676471949343</v>
      </c>
      <c r="I334" s="303"/>
      <c r="J334" s="302">
        <v>4.4624403580557326</v>
      </c>
      <c r="K334" s="302">
        <v>2.292464537842704</v>
      </c>
      <c r="L334" s="302">
        <f t="shared" si="111"/>
        <v>6.7549048958984361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4.8132232909282715</v>
      </c>
      <c r="C335" s="302">
        <v>0.72258704963055509</v>
      </c>
      <c r="D335" s="302">
        <f t="shared" si="109"/>
        <v>5.535810340558827</v>
      </c>
      <c r="E335" s="303"/>
      <c r="F335" s="302">
        <v>4.1168784483564043</v>
      </c>
      <c r="G335" s="302">
        <v>0.6396182179391896</v>
      </c>
      <c r="H335" s="302">
        <f t="shared" si="110"/>
        <v>4.7564966662955941</v>
      </c>
      <c r="I335" s="303"/>
      <c r="J335" s="302">
        <v>2.0348597146529168</v>
      </c>
      <c r="K335" s="302">
        <v>0.55607167553332193</v>
      </c>
      <c r="L335" s="302">
        <f t="shared" si="111"/>
        <v>2.5909313901862387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0.58314489227460264</v>
      </c>
      <c r="C336" s="302">
        <v>0.74203760591359258</v>
      </c>
      <c r="D336" s="302">
        <f t="shared" si="109"/>
        <v>1.3251824981881952</v>
      </c>
      <c r="E336" s="303"/>
      <c r="F336" s="302">
        <v>0.46556883767523571</v>
      </c>
      <c r="G336" s="302">
        <v>0.48476765949641815</v>
      </c>
      <c r="H336" s="302">
        <f t="shared" si="110"/>
        <v>0.95033649717165392</v>
      </c>
      <c r="I336" s="303"/>
      <c r="J336" s="302">
        <v>0.31246944566144647</v>
      </c>
      <c r="K336" s="302">
        <v>0.37756145724481027</v>
      </c>
      <c r="L336" s="302">
        <f t="shared" si="111"/>
        <v>0.69003090290625679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14.28319900045069</v>
      </c>
      <c r="C337" s="302">
        <v>2.4946839213636136</v>
      </c>
      <c r="D337" s="302">
        <f t="shared" si="109"/>
        <v>16.777882921814303</v>
      </c>
      <c r="E337" s="303"/>
      <c r="F337" s="302">
        <v>12.771920514485121</v>
      </c>
      <c r="G337" s="302">
        <v>2.3891896020983769</v>
      </c>
      <c r="H337" s="302">
        <f t="shared" si="110"/>
        <v>15.161110116583497</v>
      </c>
      <c r="I337" s="303"/>
      <c r="J337" s="302">
        <v>13.55139791646771</v>
      </c>
      <c r="K337" s="302">
        <v>2.7282234952250777</v>
      </c>
      <c r="L337" s="302">
        <f t="shared" si="111"/>
        <v>16.279621411692787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0.42752810412994813</v>
      </c>
      <c r="C338" s="302">
        <v>0.15179937001348118</v>
      </c>
      <c r="D338" s="302">
        <f t="shared" si="109"/>
        <v>0.57932747414342933</v>
      </c>
      <c r="E338" s="303"/>
      <c r="F338" s="302">
        <v>0.35322597673001721</v>
      </c>
      <c r="G338" s="302">
        <v>0.13119562762739825</v>
      </c>
      <c r="H338" s="302">
        <f t="shared" si="110"/>
        <v>0.48442160435741544</v>
      </c>
      <c r="I338" s="303"/>
      <c r="J338" s="302">
        <v>0.33816538955643333</v>
      </c>
      <c r="K338" s="302">
        <v>0.14071001629744734</v>
      </c>
      <c r="L338" s="302">
        <f t="shared" si="111"/>
        <v>0.47887540585388066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0.54602357311788108</v>
      </c>
      <c r="C339" s="302">
        <v>1.0645674294112863</v>
      </c>
      <c r="D339" s="302">
        <f t="shared" si="109"/>
        <v>1.6105910025291674</v>
      </c>
      <c r="E339" s="303"/>
      <c r="F339" s="302">
        <v>0.47763150517417308</v>
      </c>
      <c r="G339" s="302">
        <v>1.4261040572847647</v>
      </c>
      <c r="H339" s="302">
        <f t="shared" si="110"/>
        <v>1.9037355624589378</v>
      </c>
      <c r="I339" s="303"/>
      <c r="J339" s="302">
        <v>0.55143110507138993</v>
      </c>
      <c r="K339" s="302">
        <v>1.5445614500243099</v>
      </c>
      <c r="L339" s="302">
        <f t="shared" si="111"/>
        <v>2.0959925550956999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4.1264180501282324</v>
      </c>
      <c r="C340" s="302">
        <v>1.200650699658055</v>
      </c>
      <c r="D340" s="302">
        <f t="shared" si="109"/>
        <v>5.327068749786287</v>
      </c>
      <c r="E340" s="303"/>
      <c r="F340" s="302">
        <v>3.1589480557135858</v>
      </c>
      <c r="G340" s="302">
        <v>0.85663701838297479</v>
      </c>
      <c r="H340" s="302">
        <f t="shared" si="110"/>
        <v>4.0155850740965606</v>
      </c>
      <c r="I340" s="303"/>
      <c r="J340" s="302">
        <v>1.7627417227824371</v>
      </c>
      <c r="K340" s="302">
        <v>0.64343267665603998</v>
      </c>
      <c r="L340" s="302">
        <f t="shared" si="111"/>
        <v>2.406174399438477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55.447725819604109</v>
      </c>
      <c r="C342" s="311">
        <f t="shared" ref="C342:D342" si="112">SUM(C332:C340)</f>
        <v>22.709274180395834</v>
      </c>
      <c r="D342" s="311">
        <f t="shared" si="112"/>
        <v>78.15699999999994</v>
      </c>
      <c r="E342" s="311"/>
      <c r="F342" s="311">
        <f t="shared" ref="F342:H342" si="113">SUM(F332:F340)</f>
        <v>53.922238386588667</v>
      </c>
      <c r="G342" s="311">
        <f t="shared" si="113"/>
        <v>23.418761613411345</v>
      </c>
      <c r="H342" s="311">
        <f t="shared" si="113"/>
        <v>77.341000000000022</v>
      </c>
      <c r="I342" s="311"/>
      <c r="J342" s="311">
        <f t="shared" ref="J342:L342" si="114">SUM(J332:J340)</f>
        <v>54.935922548176428</v>
      </c>
      <c r="K342" s="311">
        <f t="shared" si="114"/>
        <v>23.941077451823528</v>
      </c>
      <c r="L342" s="311">
        <f t="shared" si="114"/>
        <v>78.876999999999981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3.3956479889354423</v>
      </c>
      <c r="C349" s="302">
        <v>1.8526542355079167</v>
      </c>
      <c r="D349" s="302">
        <f>SUM(B349:C349)</f>
        <v>5.2483022244433588</v>
      </c>
      <c r="E349" s="303"/>
      <c r="F349" s="302">
        <v>4.205652039050876</v>
      </c>
      <c r="G349" s="302">
        <v>1.9177177878073606</v>
      </c>
      <c r="H349" s="302">
        <f>SUM(F349:G349)</f>
        <v>6.1233698268582364</v>
      </c>
      <c r="I349" s="303"/>
      <c r="J349" s="302">
        <v>5.1130443012912767</v>
      </c>
      <c r="K349" s="302">
        <v>1.7593807543673059</v>
      </c>
      <c r="L349" s="302">
        <f>SUM(J349:K349)</f>
        <v>6.8724250556585824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23.893599374391211</v>
      </c>
      <c r="C350" s="302">
        <v>6.4045508334275851</v>
      </c>
      <c r="D350" s="302">
        <f t="shared" ref="D350:D357" si="115">SUM(B350:C350)</f>
        <v>30.298150207818797</v>
      </c>
      <c r="E350" s="303"/>
      <c r="F350" s="302">
        <v>27.996108140919663</v>
      </c>
      <c r="G350" s="302">
        <v>7.4288236439709312</v>
      </c>
      <c r="H350" s="302">
        <f t="shared" ref="H350:H357" si="116">SUM(F350:G350)</f>
        <v>35.424931784890596</v>
      </c>
      <c r="I350" s="303"/>
      <c r="J350" s="302">
        <v>32.863415413098686</v>
      </c>
      <c r="K350" s="302">
        <v>7.3615989567566906</v>
      </c>
      <c r="L350" s="302">
        <f t="shared" ref="L350:L357" si="117">SUM(J350:K350)</f>
        <v>40.225014369855373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11.481737742571033</v>
      </c>
      <c r="C351" s="302">
        <v>3.2288418186555408</v>
      </c>
      <c r="D351" s="302">
        <f t="shared" si="115"/>
        <v>14.710579561226574</v>
      </c>
      <c r="E351" s="303"/>
      <c r="F351" s="302">
        <v>13.022173044514894</v>
      </c>
      <c r="G351" s="302">
        <v>3.3332575635438468</v>
      </c>
      <c r="H351" s="302">
        <f t="shared" si="116"/>
        <v>16.355430608058739</v>
      </c>
      <c r="I351" s="303"/>
      <c r="J351" s="302">
        <v>14.229958311506708</v>
      </c>
      <c r="K351" s="302">
        <v>2.8391215294816079</v>
      </c>
      <c r="L351" s="302">
        <f t="shared" si="117"/>
        <v>17.069079840988316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11.957473420121852</v>
      </c>
      <c r="C352" s="302">
        <v>1.3269643893680525</v>
      </c>
      <c r="D352" s="302">
        <f t="shared" si="115"/>
        <v>13.284437809489905</v>
      </c>
      <c r="E352" s="303"/>
      <c r="F352" s="302">
        <v>11.025826865634139</v>
      </c>
      <c r="G352" s="302">
        <v>1.2062432751906567</v>
      </c>
      <c r="H352" s="302">
        <f t="shared" si="116"/>
        <v>12.232070140824796</v>
      </c>
      <c r="I352" s="303"/>
      <c r="J352" s="302">
        <v>6.8353254174270761</v>
      </c>
      <c r="K352" s="302">
        <v>1.0349283882057205</v>
      </c>
      <c r="L352" s="302">
        <f t="shared" si="117"/>
        <v>7.8702538056327969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0.56159296368023681</v>
      </c>
      <c r="C353" s="302">
        <v>0.91038005479587258</v>
      </c>
      <c r="D353" s="302">
        <f t="shared" si="115"/>
        <v>1.4719730184761093</v>
      </c>
      <c r="E353" s="303"/>
      <c r="F353" s="302">
        <v>0.48546767863097934</v>
      </c>
      <c r="G353" s="302">
        <v>0.67211664165274509</v>
      </c>
      <c r="H353" s="302">
        <f t="shared" si="116"/>
        <v>1.1575843202837244</v>
      </c>
      <c r="I353" s="303"/>
      <c r="J353" s="302">
        <v>0.37099865984572955</v>
      </c>
      <c r="K353" s="302">
        <v>0.50533177455539846</v>
      </c>
      <c r="L353" s="302">
        <f t="shared" si="117"/>
        <v>0.87633043440112801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33.050922199366831</v>
      </c>
      <c r="C354" s="302">
        <v>8.3453318637609044</v>
      </c>
      <c r="D354" s="302">
        <f t="shared" si="115"/>
        <v>41.396254063127735</v>
      </c>
      <c r="E354" s="303"/>
      <c r="F354" s="302">
        <v>32.965791057793595</v>
      </c>
      <c r="G354" s="302">
        <v>7.8264556999596211</v>
      </c>
      <c r="H354" s="302">
        <f t="shared" si="116"/>
        <v>40.792246757753219</v>
      </c>
      <c r="I354" s="303"/>
      <c r="J354" s="302">
        <v>35.338396011164221</v>
      </c>
      <c r="K354" s="302">
        <v>10.738438970191783</v>
      </c>
      <c r="L354" s="302">
        <f t="shared" si="117"/>
        <v>46.076834981356001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1.3335573360040505</v>
      </c>
      <c r="C355" s="302">
        <v>0.34508035858431413</v>
      </c>
      <c r="D355" s="302">
        <f t="shared" si="115"/>
        <v>1.6786376945883645</v>
      </c>
      <c r="E355" s="303"/>
      <c r="F355" s="302">
        <v>1.2511287233372619</v>
      </c>
      <c r="G355" s="302">
        <v>0.27899971634856641</v>
      </c>
      <c r="H355" s="302">
        <f t="shared" si="116"/>
        <v>1.5301284396858283</v>
      </c>
      <c r="I355" s="303"/>
      <c r="J355" s="302">
        <v>1.359918097056884</v>
      </c>
      <c r="K355" s="302">
        <v>0.26314964430674798</v>
      </c>
      <c r="L355" s="302">
        <f t="shared" si="117"/>
        <v>1.6230677413636321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0.16989592719773719</v>
      </c>
      <c r="C356" s="302">
        <v>0.5918182842598505</v>
      </c>
      <c r="D356" s="302">
        <f t="shared" si="115"/>
        <v>0.76171421145758766</v>
      </c>
      <c r="E356" s="303"/>
      <c r="F356" s="302">
        <v>0.12800094758912872</v>
      </c>
      <c r="G356" s="302">
        <v>0.49032227674819234</v>
      </c>
      <c r="H356" s="302">
        <f t="shared" si="116"/>
        <v>0.61832322433732112</v>
      </c>
      <c r="I356" s="303"/>
      <c r="J356" s="302">
        <v>0.14548384541933504</v>
      </c>
      <c r="K356" s="302">
        <v>0.37221532645789479</v>
      </c>
      <c r="L356" s="302">
        <f t="shared" si="117"/>
        <v>0.5176991718772298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2.074136262627341</v>
      </c>
      <c r="C357" s="302">
        <v>1.697814946744274</v>
      </c>
      <c r="D357" s="302">
        <f t="shared" si="115"/>
        <v>3.7719512093716148</v>
      </c>
      <c r="E357" s="303"/>
      <c r="F357" s="302">
        <v>1.6585302751738751</v>
      </c>
      <c r="G357" s="302">
        <v>1.1853846221337794</v>
      </c>
      <c r="H357" s="302">
        <f t="shared" si="116"/>
        <v>2.8439148973076547</v>
      </c>
      <c r="I357" s="303"/>
      <c r="J357" s="302">
        <v>0.89947194067289205</v>
      </c>
      <c r="K357" s="302">
        <v>0.75182265819409166</v>
      </c>
      <c r="L357" s="302">
        <f t="shared" si="117"/>
        <v>1.6512945988669836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87.918563214895727</v>
      </c>
      <c r="C359" s="311">
        <f t="shared" ref="C359:D359" si="118">SUM(C349:C357)</f>
        <v>24.703436785104312</v>
      </c>
      <c r="D359" s="311">
        <f t="shared" si="118"/>
        <v>112.62200000000004</v>
      </c>
      <c r="E359" s="311"/>
      <c r="F359" s="311">
        <f t="shared" ref="F359:H359" si="119">SUM(F349:F357)</f>
        <v>92.73867877264442</v>
      </c>
      <c r="G359" s="311">
        <f t="shared" si="119"/>
        <v>24.339321227355693</v>
      </c>
      <c r="H359" s="311">
        <f t="shared" si="119"/>
        <v>117.0780000000001</v>
      </c>
      <c r="I359" s="311"/>
      <c r="J359" s="311">
        <f t="shared" ref="J359:L359" si="120">SUM(J349:J357)</f>
        <v>97.156011997482821</v>
      </c>
      <c r="K359" s="311">
        <f t="shared" si="120"/>
        <v>25.625988002517239</v>
      </c>
      <c r="L359" s="311">
        <f t="shared" si="120"/>
        <v>122.78200000000002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2.2808520570568183</v>
      </c>
      <c r="C366" s="302">
        <v>1.7402864710100843</v>
      </c>
      <c r="D366" s="302">
        <f>SUM(B366:C366)</f>
        <v>4.0211385280669028</v>
      </c>
      <c r="E366" s="303"/>
      <c r="F366" s="302">
        <v>2.5525437875619823</v>
      </c>
      <c r="G366" s="302">
        <v>1.3823997067066163</v>
      </c>
      <c r="H366" s="302">
        <f>SUM(F366:G366)</f>
        <v>3.9349434942685986</v>
      </c>
      <c r="I366" s="303"/>
      <c r="J366" s="302">
        <v>3.946169391512365</v>
      </c>
      <c r="K366" s="302">
        <v>1.7583247710161185</v>
      </c>
      <c r="L366" s="302">
        <f>SUM(J366:K366)</f>
        <v>5.7044941625284835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1.6826816829832369</v>
      </c>
      <c r="C367" s="302">
        <v>2.6162806781760111</v>
      </c>
      <c r="D367" s="302">
        <f t="shared" ref="D367:D374" si="121">SUM(B367:C367)</f>
        <v>4.2989623611592478</v>
      </c>
      <c r="E367" s="303"/>
      <c r="F367" s="302">
        <v>1.9396993365397748</v>
      </c>
      <c r="G367" s="302">
        <v>2.178285433327074</v>
      </c>
      <c r="H367" s="302">
        <f t="shared" ref="H367:H374" si="122">SUM(F367:G367)</f>
        <v>4.1179847698668492</v>
      </c>
      <c r="I367" s="303"/>
      <c r="J367" s="302">
        <v>1.9295884578503306</v>
      </c>
      <c r="K367" s="302">
        <v>3.0223197433129934</v>
      </c>
      <c r="L367" s="302">
        <f t="shared" ref="L367:L374" si="123">SUM(J367:K367)</f>
        <v>4.9519082011633238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3.4963671792787072</v>
      </c>
      <c r="C368" s="302">
        <v>5.6718520577596552</v>
      </c>
      <c r="D368" s="302">
        <f t="shared" si="121"/>
        <v>9.1682192370383628</v>
      </c>
      <c r="E368" s="303"/>
      <c r="F368" s="302">
        <v>3.7811490226059452</v>
      </c>
      <c r="G368" s="302">
        <v>4.1705363749533975</v>
      </c>
      <c r="H368" s="302">
        <f t="shared" si="122"/>
        <v>7.9516853975593431</v>
      </c>
      <c r="I368" s="303"/>
      <c r="J368" s="302">
        <v>3.969807316918895</v>
      </c>
      <c r="K368" s="302">
        <v>4.9561243209211003</v>
      </c>
      <c r="L368" s="302">
        <f t="shared" si="123"/>
        <v>8.9259316378399944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1.9047903566826481</v>
      </c>
      <c r="C369" s="302">
        <v>0.55395983179873698</v>
      </c>
      <c r="D369" s="302">
        <f t="shared" si="121"/>
        <v>2.4587501884813849</v>
      </c>
      <c r="E369" s="303"/>
      <c r="F369" s="302">
        <v>1.7073319342866979</v>
      </c>
      <c r="G369" s="302">
        <v>0.49787328650709944</v>
      </c>
      <c r="H369" s="302">
        <f t="shared" si="122"/>
        <v>2.2052052207937973</v>
      </c>
      <c r="I369" s="303"/>
      <c r="J369" s="302">
        <v>1.2024769602572969</v>
      </c>
      <c r="K369" s="302">
        <v>0.44235795925213822</v>
      </c>
      <c r="L369" s="302">
        <f t="shared" si="123"/>
        <v>1.6448349195094352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0.73070404538036815</v>
      </c>
      <c r="C370" s="302">
        <v>1.8967171279827315</v>
      </c>
      <c r="D370" s="302">
        <f t="shared" si="121"/>
        <v>2.6274211733630999</v>
      </c>
      <c r="E370" s="303"/>
      <c r="F370" s="302">
        <v>0.82924058424780078</v>
      </c>
      <c r="G370" s="302">
        <v>1.1639774221866033</v>
      </c>
      <c r="H370" s="302">
        <f t="shared" si="122"/>
        <v>1.9932180064344041</v>
      </c>
      <c r="I370" s="303"/>
      <c r="J370" s="302">
        <v>1.4974765825656979</v>
      </c>
      <c r="K370" s="302">
        <v>1.3115748403947434</v>
      </c>
      <c r="L370" s="302">
        <f t="shared" si="123"/>
        <v>2.8090514229604411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1.5415769184734502</v>
      </c>
      <c r="C371" s="302">
        <v>1.1076902800360919</v>
      </c>
      <c r="D371" s="302">
        <f t="shared" si="121"/>
        <v>2.6492671985095422</v>
      </c>
      <c r="E371" s="303"/>
      <c r="F371" s="302">
        <v>1.243712015719183</v>
      </c>
      <c r="G371" s="302">
        <v>0.87779589274646574</v>
      </c>
      <c r="H371" s="302">
        <f t="shared" si="122"/>
        <v>2.1215079084656487</v>
      </c>
      <c r="I371" s="303"/>
      <c r="J371" s="302">
        <v>1.1683221229420799</v>
      </c>
      <c r="K371" s="302">
        <v>1.2053437552608295</v>
      </c>
      <c r="L371" s="302">
        <f t="shared" si="123"/>
        <v>2.3736658782029094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0.78796684743748813</v>
      </c>
      <c r="C372" s="302">
        <v>0.66783146339786847</v>
      </c>
      <c r="D372" s="302">
        <f t="shared" si="121"/>
        <v>1.4557983108353567</v>
      </c>
      <c r="E372" s="303"/>
      <c r="F372" s="302">
        <v>0.68486267725610606</v>
      </c>
      <c r="G372" s="302">
        <v>0.51888195237089785</v>
      </c>
      <c r="H372" s="302">
        <f t="shared" si="122"/>
        <v>1.2037446296270038</v>
      </c>
      <c r="I372" s="303"/>
      <c r="J372" s="302">
        <v>0.7811298071564704</v>
      </c>
      <c r="K372" s="302">
        <v>0.64590880290835939</v>
      </c>
      <c r="L372" s="302">
        <f t="shared" si="123"/>
        <v>1.4270386100648298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5.0516366649719806E-2</v>
      </c>
      <c r="C373" s="302">
        <v>0.22507467960074051</v>
      </c>
      <c r="D373" s="302">
        <f t="shared" si="121"/>
        <v>0.27559104625046033</v>
      </c>
      <c r="E373" s="303"/>
      <c r="F373" s="302">
        <v>4.8618538733324362E-2</v>
      </c>
      <c r="G373" s="302">
        <v>0.16114991609548937</v>
      </c>
      <c r="H373" s="302">
        <f t="shared" si="122"/>
        <v>0.20976845482881373</v>
      </c>
      <c r="I373" s="303"/>
      <c r="J373" s="302">
        <v>6.9776921403888373E-2</v>
      </c>
      <c r="K373" s="302">
        <v>0.18489070584471295</v>
      </c>
      <c r="L373" s="302">
        <f t="shared" si="123"/>
        <v>0.25466762724860131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1.2958312830323317</v>
      </c>
      <c r="C374" s="302">
        <v>1.5510206732633756</v>
      </c>
      <c r="D374" s="302">
        <f t="shared" si="121"/>
        <v>2.8468519562957075</v>
      </c>
      <c r="E374" s="303"/>
      <c r="F374" s="302">
        <v>0.96554494468772356</v>
      </c>
      <c r="G374" s="302">
        <v>1.0403971734678403</v>
      </c>
      <c r="H374" s="302">
        <f t="shared" si="122"/>
        <v>2.0059421181555637</v>
      </c>
      <c r="I374" s="303"/>
      <c r="J374" s="302">
        <v>0.68660003140189496</v>
      </c>
      <c r="K374" s="302">
        <v>0.98880750908005743</v>
      </c>
      <c r="L374" s="302">
        <f t="shared" si="123"/>
        <v>1.6754075404819524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13.771286736974769</v>
      </c>
      <c r="C376" s="311">
        <f t="shared" ref="C376:D376" si="124">SUM(C366:C374)</f>
        <v>16.030713263025298</v>
      </c>
      <c r="D376" s="311">
        <f t="shared" si="124"/>
        <v>29.802000000000064</v>
      </c>
      <c r="E376" s="311"/>
      <c r="F376" s="311">
        <f t="shared" ref="F376:H376" si="125">SUM(F366:F374)</f>
        <v>13.752702841638536</v>
      </c>
      <c r="G376" s="311">
        <f t="shared" si="125"/>
        <v>11.991297158361482</v>
      </c>
      <c r="H376" s="311">
        <f t="shared" si="125"/>
        <v>25.744000000000021</v>
      </c>
      <c r="I376" s="311"/>
      <c r="J376" s="311">
        <f t="shared" ref="J376:L376" si="126">SUM(J366:J374)</f>
        <v>15.251347592008919</v>
      </c>
      <c r="K376" s="311">
        <f t="shared" si="126"/>
        <v>14.515652407991052</v>
      </c>
      <c r="L376" s="311">
        <f t="shared" si="126"/>
        <v>29.766999999999971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1.7724134524312269</v>
      </c>
      <c r="C383" s="302">
        <v>1.9326919617271454</v>
      </c>
      <c r="D383" s="302">
        <f>SUM(B383:C383)</f>
        <v>3.7051054141583721</v>
      </c>
      <c r="E383" s="303"/>
      <c r="F383" s="302">
        <v>2.4925009515951237</v>
      </c>
      <c r="G383" s="302">
        <v>1.2975690143628322</v>
      </c>
      <c r="H383" s="302">
        <f>SUM(F383:G383)</f>
        <v>3.7900699659579562</v>
      </c>
      <c r="I383" s="303"/>
      <c r="J383" s="302">
        <v>3.1175208881445231</v>
      </c>
      <c r="K383" s="302">
        <v>1.4405389002701809</v>
      </c>
      <c r="L383" s="302">
        <f>SUM(J383:K383)</f>
        <v>4.5580597884147043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2.2844516344656793</v>
      </c>
      <c r="C384" s="302">
        <v>3.5607691410570386</v>
      </c>
      <c r="D384" s="302">
        <f t="shared" ref="D384:D391" si="127">SUM(B384:C384)</f>
        <v>5.8452207755227175</v>
      </c>
      <c r="E384" s="303"/>
      <c r="F384" s="302">
        <v>3.1905865428630635</v>
      </c>
      <c r="G384" s="302">
        <v>2.4341310879100786</v>
      </c>
      <c r="H384" s="302">
        <f t="shared" ref="H384:H391" si="128">SUM(F384:G384)</f>
        <v>5.6247176307731426</v>
      </c>
      <c r="I384" s="303"/>
      <c r="J384" s="302">
        <v>2.8025431683468187</v>
      </c>
      <c r="K384" s="302">
        <v>2.6405321788264744</v>
      </c>
      <c r="L384" s="302">
        <f t="shared" ref="L384:L391" si="129">SUM(J384:K384)</f>
        <v>5.4430753471732931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2.1091373840659298</v>
      </c>
      <c r="C385" s="302">
        <v>1.5683900322458504</v>
      </c>
      <c r="D385" s="302">
        <f t="shared" si="127"/>
        <v>3.6775274163117802</v>
      </c>
      <c r="E385" s="303"/>
      <c r="F385" s="302">
        <v>2.4978852982861004</v>
      </c>
      <c r="G385" s="302">
        <v>1.119126280815244</v>
      </c>
      <c r="H385" s="302">
        <f t="shared" si="128"/>
        <v>3.6170115791013444</v>
      </c>
      <c r="I385" s="303"/>
      <c r="J385" s="302">
        <v>2.0286753601166154</v>
      </c>
      <c r="K385" s="302">
        <v>0.99431365960641416</v>
      </c>
      <c r="L385" s="302">
        <f t="shared" si="129"/>
        <v>3.0229890197230294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1.8985226193162474</v>
      </c>
      <c r="C386" s="302">
        <v>0.35397453839089127</v>
      </c>
      <c r="D386" s="302">
        <f t="shared" si="127"/>
        <v>2.2524971577071389</v>
      </c>
      <c r="E386" s="303"/>
      <c r="F386" s="302">
        <v>2.1340642050810894</v>
      </c>
      <c r="G386" s="302">
        <v>0.24398867251176398</v>
      </c>
      <c r="H386" s="302">
        <f t="shared" si="128"/>
        <v>2.3780528775928533</v>
      </c>
      <c r="I386" s="303"/>
      <c r="J386" s="302">
        <v>2.0909324253772019</v>
      </c>
      <c r="K386" s="302">
        <v>0.20419164555023184</v>
      </c>
      <c r="L386" s="302">
        <f t="shared" si="129"/>
        <v>2.2951240709274336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0.42959109727114947</v>
      </c>
      <c r="C387" s="302">
        <v>1.0910756087156397</v>
      </c>
      <c r="D387" s="302">
        <f t="shared" si="127"/>
        <v>1.5206667059867891</v>
      </c>
      <c r="E387" s="303"/>
      <c r="F387" s="302">
        <v>0.53930077563815071</v>
      </c>
      <c r="G387" s="302">
        <v>0.57242759096947471</v>
      </c>
      <c r="H387" s="302">
        <f t="shared" si="128"/>
        <v>1.1117283666076254</v>
      </c>
      <c r="I387" s="303"/>
      <c r="J387" s="302">
        <v>0.8025535275080663</v>
      </c>
      <c r="K387" s="302">
        <v>0.59912321748422548</v>
      </c>
      <c r="L387" s="302">
        <f t="shared" si="129"/>
        <v>1.4016767449922918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6.9064285332010114</v>
      </c>
      <c r="C388" s="302">
        <v>1.9490542299659859</v>
      </c>
      <c r="D388" s="302">
        <f t="shared" si="127"/>
        <v>8.8554827631669966</v>
      </c>
      <c r="E388" s="303"/>
      <c r="F388" s="302">
        <v>7.0334747513349001</v>
      </c>
      <c r="G388" s="302">
        <v>1.3809726488037188</v>
      </c>
      <c r="H388" s="302">
        <f t="shared" si="128"/>
        <v>8.4144474001386182</v>
      </c>
      <c r="I388" s="303"/>
      <c r="J388" s="302">
        <v>5.8034600129151617</v>
      </c>
      <c r="K388" s="302">
        <v>1.4697667704499997</v>
      </c>
      <c r="L388" s="302">
        <f t="shared" si="129"/>
        <v>7.2732267833651614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0.73908800847885359</v>
      </c>
      <c r="C389" s="302">
        <v>0.63500040896149956</v>
      </c>
      <c r="D389" s="302">
        <f t="shared" si="127"/>
        <v>1.3740884174403531</v>
      </c>
      <c r="E389" s="303"/>
      <c r="F389" s="302">
        <v>0.77854498168329656</v>
      </c>
      <c r="G389" s="302">
        <v>0.38211557179788286</v>
      </c>
      <c r="H389" s="302">
        <f t="shared" si="128"/>
        <v>1.1606605534811794</v>
      </c>
      <c r="I389" s="303"/>
      <c r="J389" s="302">
        <v>0.74540999779247219</v>
      </c>
      <c r="K389" s="302">
        <v>0.36386286978808852</v>
      </c>
      <c r="L389" s="302">
        <f t="shared" si="129"/>
        <v>1.1092728675805608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0.21629405633953319</v>
      </c>
      <c r="C390" s="302">
        <v>0.54197543588039865</v>
      </c>
      <c r="D390" s="302">
        <f t="shared" si="127"/>
        <v>0.75826949221993178</v>
      </c>
      <c r="E390" s="303"/>
      <c r="F390" s="302">
        <v>0.232816045933182</v>
      </c>
      <c r="G390" s="302">
        <v>0.3171478522406263</v>
      </c>
      <c r="H390" s="302">
        <f t="shared" si="128"/>
        <v>0.54996389817380831</v>
      </c>
      <c r="I390" s="303"/>
      <c r="J390" s="302">
        <v>0.31424506135314118</v>
      </c>
      <c r="K390" s="302">
        <v>0.27858512067947405</v>
      </c>
      <c r="L390" s="302">
        <f t="shared" si="129"/>
        <v>0.59283018203261517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1.170577345751006</v>
      </c>
      <c r="C391" s="302">
        <v>1.1325645117349037</v>
      </c>
      <c r="D391" s="302">
        <f t="shared" si="127"/>
        <v>2.3031418574859099</v>
      </c>
      <c r="E391" s="303"/>
      <c r="F391" s="302">
        <v>1.1069947969366694</v>
      </c>
      <c r="G391" s="302">
        <v>0.64735293123681703</v>
      </c>
      <c r="H391" s="302">
        <f t="shared" si="128"/>
        <v>1.7543477281734865</v>
      </c>
      <c r="I391" s="303"/>
      <c r="J391" s="302">
        <v>0.6576950183790895</v>
      </c>
      <c r="K391" s="302">
        <v>0.58805017741180643</v>
      </c>
      <c r="L391" s="302">
        <f t="shared" si="129"/>
        <v>1.2457451957908958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17.526504131320635</v>
      </c>
      <c r="C393" s="311">
        <f t="shared" ref="C393:D393" si="130">SUM(C383:C391)</f>
        <v>12.765495868679352</v>
      </c>
      <c r="D393" s="311">
        <f t="shared" si="130"/>
        <v>30.291999999999987</v>
      </c>
      <c r="E393" s="311"/>
      <c r="F393" s="311">
        <f t="shared" ref="F393:H393" si="131">SUM(F383:F391)</f>
        <v>20.006168349351572</v>
      </c>
      <c r="G393" s="311">
        <f t="shared" si="131"/>
        <v>8.3948316506484382</v>
      </c>
      <c r="H393" s="311">
        <f t="shared" si="131"/>
        <v>28.40100000000001</v>
      </c>
      <c r="I393" s="311"/>
      <c r="J393" s="311">
        <f t="shared" ref="J393:L393" si="132">SUM(J383:J391)</f>
        <v>18.363035459933091</v>
      </c>
      <c r="K393" s="311">
        <f t="shared" si="132"/>
        <v>8.5789645400668952</v>
      </c>
      <c r="L393" s="311">
        <f t="shared" si="132"/>
        <v>26.941999999999982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topLeftCell="A31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Brighton and Hove East Sussex West Sussex</v>
      </c>
    </row>
    <row r="2" spans="1:23" ht="13" x14ac:dyDescent="0.3">
      <c r="A2" s="258" t="s">
        <v>516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65.897622983591532</v>
      </c>
      <c r="C9" s="249">
        <f t="shared" ref="C9:D9" si="0">SUM(C26,C43,C60,C77,C94,C111,C128,C145,C162,C179,C196,C213,C230,C247,C264,C281,C298,C315,C332,C349,C366,C383)</f>
        <v>9.7639143955560037</v>
      </c>
      <c r="D9" s="249">
        <f t="shared" si="0"/>
        <v>16.14853002566274</v>
      </c>
      <c r="E9" s="249">
        <f>SUM(B9:D9)</f>
        <v>91.810067404810269</v>
      </c>
      <c r="F9" s="238"/>
      <c r="G9" s="249">
        <f>SUM(G26,G43,G60,G77,G94,G111,G128,G145,G162,G179,G196,G213,G230,G247,G264,G281,G298,G315,G332,G349,G366,G383)</f>
        <v>72.66081035665762</v>
      </c>
      <c r="H9" s="249">
        <f t="shared" ref="H9:I9" si="1">SUM(H26,H43,H60,H77,H94,H111,H128,H145,H162,H179,H196,H213,H230,H247,H264,H281,H298,H315,H332,H349,H366,H383)</f>
        <v>14.88778795841211</v>
      </c>
      <c r="I9" s="249">
        <f t="shared" si="1"/>
        <v>16.865919894145808</v>
      </c>
      <c r="J9" s="249">
        <f>SUM(G9:I9)</f>
        <v>104.41451820921553</v>
      </c>
      <c r="K9" s="238"/>
      <c r="L9" s="249">
        <f>SUM(L26,L43,L60,L77,L94,L111,L128,L145,L162,L179,L196,L213,L230,L247,L264,L281,L298,L315,L332,L349,L366,L383)</f>
        <v>80.801854903813393</v>
      </c>
      <c r="M9" s="249">
        <f t="shared" ref="M9:N9" si="2">SUM(M26,M43,M60,M77,M94,M111,M128,M145,M162,M179,M196,M213,M230,M247,M264,M281,M298,M315,M332,M349,M366,M383)</f>
        <v>18.792873282091442</v>
      </c>
      <c r="N9" s="249">
        <f t="shared" si="2"/>
        <v>19.189411730301547</v>
      </c>
      <c r="O9" s="249">
        <f>SUM(L9:N9)</f>
        <v>118.78413991620639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112.57084578405845</v>
      </c>
      <c r="C10" s="249">
        <f t="shared" si="3"/>
        <v>30.841734765791454</v>
      </c>
      <c r="D10" s="249">
        <f t="shared" si="3"/>
        <v>23.456630259329199</v>
      </c>
      <c r="E10" s="249">
        <f t="shared" ref="E10:E17" si="4">SUM(B10:D10)</f>
        <v>166.86921080917909</v>
      </c>
      <c r="F10" s="238"/>
      <c r="G10" s="249">
        <f t="shared" ref="G10:I10" si="5">SUM(G27,G44,G61,G78,G95,G112,G129,G146,G163,G180,G197,G214,G231,G248,G265,G282,G299,G316,G333,G350,G367,G384)</f>
        <v>132.23018934809741</v>
      </c>
      <c r="H10" s="249">
        <f t="shared" si="5"/>
        <v>39.385323692441688</v>
      </c>
      <c r="I10" s="249">
        <f t="shared" si="5"/>
        <v>23.14566960801471</v>
      </c>
      <c r="J10" s="249">
        <f t="shared" ref="J10:J17" si="6">SUM(G10:I10)</f>
        <v>194.76118264855381</v>
      </c>
      <c r="K10" s="238"/>
      <c r="L10" s="249">
        <f t="shared" ref="L10:N10" si="7">SUM(L27,L44,L61,L78,L95,L112,L129,L146,L163,L180,L197,L214,L231,L248,L265,L282,L299,L316,L333,L350,L367,L384)</f>
        <v>155.57274180285407</v>
      </c>
      <c r="M10" s="249">
        <f t="shared" si="7"/>
        <v>46.550176157361442</v>
      </c>
      <c r="N10" s="249">
        <f t="shared" si="7"/>
        <v>22.954398039983651</v>
      </c>
      <c r="O10" s="249">
        <f t="shared" ref="O10:O17" si="8">SUM(L10:N10)</f>
        <v>225.07731600019918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70.574480372918529</v>
      </c>
      <c r="C11" s="249">
        <f t="shared" si="3"/>
        <v>19.627586506050356</v>
      </c>
      <c r="D11" s="249">
        <f t="shared" si="3"/>
        <v>21.068278248168291</v>
      </c>
      <c r="E11" s="249">
        <f t="shared" si="4"/>
        <v>111.27034512713718</v>
      </c>
      <c r="F11" s="238"/>
      <c r="G11" s="249">
        <f t="shared" ref="G11:I11" si="9">SUM(G28,G45,G62,G79,G96,G113,G130,G147,G164,G181,G198,G215,G232,G249,G266,G283,G300,G317,G334,G351,G368,G385)</f>
        <v>79.544237884456933</v>
      </c>
      <c r="H11" s="249">
        <f t="shared" si="9"/>
        <v>23.4783949244339</v>
      </c>
      <c r="I11" s="249">
        <f t="shared" si="9"/>
        <v>18.877985607768519</v>
      </c>
      <c r="J11" s="249">
        <f t="shared" si="6"/>
        <v>121.90061841665936</v>
      </c>
      <c r="K11" s="238"/>
      <c r="L11" s="249">
        <f t="shared" ref="L11:N11" si="10">SUM(L28,L45,L62,L79,L96,L113,L130,L147,L164,L181,L198,L215,L232,L249,L266,L283,L300,L317,L334,L351,L368,L385)</f>
        <v>82.902623714586909</v>
      </c>
      <c r="M11" s="249">
        <f t="shared" si="10"/>
        <v>24.08477861214147</v>
      </c>
      <c r="N11" s="249">
        <f t="shared" si="10"/>
        <v>19.813820576294571</v>
      </c>
      <c r="O11" s="249">
        <f t="shared" si="8"/>
        <v>126.80122290302296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49.615487947508001</v>
      </c>
      <c r="C12" s="249">
        <f t="shared" si="3"/>
        <v>37.149586098858798</v>
      </c>
      <c r="D12" s="249">
        <f t="shared" si="3"/>
        <v>5.0197854999696299</v>
      </c>
      <c r="E12" s="249">
        <f t="shared" si="4"/>
        <v>91.784859546336435</v>
      </c>
      <c r="F12" s="238"/>
      <c r="G12" s="249">
        <f t="shared" ref="G12:I12" si="11">SUM(G29,G46,G63,G80,G97,G114,G131,G148,G165,G182,G199,G216,G233,G250,G267,G284,G301,G318,G335,G352,G369,G386)</f>
        <v>48.395588499589373</v>
      </c>
      <c r="H12" s="249">
        <f t="shared" si="11"/>
        <v>37.214521182934362</v>
      </c>
      <c r="I12" s="249">
        <f t="shared" si="11"/>
        <v>4.2388658027943116</v>
      </c>
      <c r="J12" s="249">
        <f t="shared" si="6"/>
        <v>89.848975485318036</v>
      </c>
      <c r="K12" s="238"/>
      <c r="L12" s="249">
        <f t="shared" ref="L12:N12" si="12">SUM(L29,L46,L63,L80,L97,L114,L131,L148,L165,L182,L199,L216,L233,L250,L267,L284,L301,L318,L335,L352,L369,L386)</f>
        <v>38.858433885138133</v>
      </c>
      <c r="M12" s="249">
        <f t="shared" si="12"/>
        <v>29.745878341189023</v>
      </c>
      <c r="N12" s="249">
        <f t="shared" si="12"/>
        <v>4.560279650094464</v>
      </c>
      <c r="O12" s="249">
        <f t="shared" si="8"/>
        <v>73.164591876421611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44.942053344491981</v>
      </c>
      <c r="C13" s="249">
        <f t="shared" si="3"/>
        <v>8.2117142000905066</v>
      </c>
      <c r="D13" s="249">
        <f t="shared" si="3"/>
        <v>26.783386809579092</v>
      </c>
      <c r="E13" s="249">
        <f t="shared" si="4"/>
        <v>79.937154354161578</v>
      </c>
      <c r="F13" s="238"/>
      <c r="G13" s="249">
        <f t="shared" ref="G13:I13" si="13">SUM(G30,G47,G64,G81,G98,G115,G132,G149,G166,G183,G200,G217,G234,G251,G268,G285,G302,G319,G336,G353,G370,G387)</f>
        <v>38.143964001380596</v>
      </c>
      <c r="H13" s="249">
        <f t="shared" si="13"/>
        <v>7.4038191199993824</v>
      </c>
      <c r="I13" s="249">
        <f t="shared" si="13"/>
        <v>24.108103312850446</v>
      </c>
      <c r="J13" s="249">
        <f t="shared" si="6"/>
        <v>69.655886434230425</v>
      </c>
      <c r="K13" s="238"/>
      <c r="L13" s="249">
        <f t="shared" ref="L13:N13" si="14">SUM(L30,L47,L64,L81,L98,L115,L132,L149,L166,L183,L200,L217,L234,L251,L268,L285,L302,L319,L336,L353,L370,L387)</f>
        <v>34.693849816655444</v>
      </c>
      <c r="M13" s="249">
        <f t="shared" si="14"/>
        <v>9.0351102988553578</v>
      </c>
      <c r="N13" s="249">
        <f t="shared" si="14"/>
        <v>27.096043014099244</v>
      </c>
      <c r="O13" s="249">
        <f t="shared" si="8"/>
        <v>70.825003129610053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40.789292702820781</v>
      </c>
      <c r="C14" s="249">
        <f t="shared" si="3"/>
        <v>35.574734405710913</v>
      </c>
      <c r="D14" s="249">
        <f t="shared" si="3"/>
        <v>11.356596630475352</v>
      </c>
      <c r="E14" s="249">
        <f t="shared" si="4"/>
        <v>87.720623739007053</v>
      </c>
      <c r="F14" s="238"/>
      <c r="G14" s="249">
        <f t="shared" ref="G14:I14" si="15">SUM(G31,G48,G65,G82,G99,G116,G133,G150,G167,G184,G201,G218,G235,G252,G269,G286,G303,G320,G337,G354,G371,G388)</f>
        <v>38.818827291884659</v>
      </c>
      <c r="H14" s="249">
        <f t="shared" si="15"/>
        <v>36.301931124785206</v>
      </c>
      <c r="I14" s="249">
        <f t="shared" si="15"/>
        <v>11.367328095427762</v>
      </c>
      <c r="J14" s="249">
        <f t="shared" si="6"/>
        <v>86.488086512097638</v>
      </c>
      <c r="K14" s="238"/>
      <c r="L14" s="249">
        <f t="shared" ref="L14:N14" si="16">SUM(L31,L48,L65,L82,L99,L116,L133,L150,L167,L184,L201,L218,L235,L252,L269,L286,L303,L320,L337,L354,L371,L388)</f>
        <v>45.49926554831665</v>
      </c>
      <c r="M14" s="249">
        <f t="shared" si="16"/>
        <v>37.797222575916088</v>
      </c>
      <c r="N14" s="249">
        <f t="shared" si="16"/>
        <v>12.859892732196021</v>
      </c>
      <c r="O14" s="249">
        <f t="shared" si="8"/>
        <v>96.156380856428754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23.035693502139875</v>
      </c>
      <c r="C15" s="249">
        <f t="shared" si="3"/>
        <v>37.563532817576274</v>
      </c>
      <c r="D15" s="249">
        <f t="shared" si="3"/>
        <v>4.7094274745555111</v>
      </c>
      <c r="E15" s="249">
        <f t="shared" si="4"/>
        <v>65.308653794271663</v>
      </c>
      <c r="F15" s="238"/>
      <c r="G15" s="249">
        <f t="shared" ref="G15:I15" si="17">SUM(G32,G49,G66,G83,G100,G117,G134,G151,G168,G185,G202,G219,G236,G253,G270,G287,G304,G321,G338,G355,G372,G389)</f>
        <v>21.637799220803103</v>
      </c>
      <c r="H15" s="249">
        <f t="shared" si="17"/>
        <v>39.772585397790138</v>
      </c>
      <c r="I15" s="249">
        <f t="shared" si="17"/>
        <v>3.0498540570677712</v>
      </c>
      <c r="J15" s="249">
        <f t="shared" si="6"/>
        <v>64.460238675661017</v>
      </c>
      <c r="K15" s="238"/>
      <c r="L15" s="249">
        <f t="shared" ref="L15:N15" si="18">SUM(L32,L49,L66,L83,L100,L117,L134,L151,L168,L185,L202,L219,L236,L253,L270,L287,L304,L321,L338,L355,L372,L389)</f>
        <v>21.932034852829567</v>
      </c>
      <c r="M15" s="249">
        <f t="shared" si="18"/>
        <v>39.562149795451461</v>
      </c>
      <c r="N15" s="249">
        <f t="shared" si="18"/>
        <v>2.7458160229694215</v>
      </c>
      <c r="O15" s="249">
        <f t="shared" si="8"/>
        <v>64.240000671250442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27.192810605121085</v>
      </c>
      <c r="C16" s="249">
        <f t="shared" si="3"/>
        <v>6.1298865783626457</v>
      </c>
      <c r="D16" s="249">
        <f t="shared" si="3"/>
        <v>7.764272961875351</v>
      </c>
      <c r="E16" s="249">
        <f t="shared" si="4"/>
        <v>41.086970145359082</v>
      </c>
      <c r="F16" s="238"/>
      <c r="G16" s="249">
        <f t="shared" ref="G16:I16" si="19">SUM(G33,G50,G67,G84,G101,G118,G135,G152,G169,G186,G203,G220,G237,G254,G271,G288,G305,G322,G339,G356,G373,G390)</f>
        <v>23.324641438499537</v>
      </c>
      <c r="H16" s="249">
        <f t="shared" si="19"/>
        <v>7.4173432170463158</v>
      </c>
      <c r="I16" s="249">
        <f t="shared" si="19"/>
        <v>7.1532997885359251</v>
      </c>
      <c r="J16" s="249">
        <f t="shared" si="6"/>
        <v>37.895284444081781</v>
      </c>
      <c r="K16" s="238"/>
      <c r="L16" s="249">
        <f t="shared" ref="L16:N16" si="20">SUM(L33,L50,L67,L84,L101,L118,L135,L152,L169,L186,L203,L220,L237,L254,L271,L288,L305,L322,L339,L356,L373,L390)</f>
        <v>22.385709403301728</v>
      </c>
      <c r="M16" s="249">
        <f t="shared" si="20"/>
        <v>10.021206709345829</v>
      </c>
      <c r="N16" s="249">
        <f t="shared" si="20"/>
        <v>8.4783627827524342</v>
      </c>
      <c r="O16" s="249">
        <f t="shared" si="8"/>
        <v>40.885278895399992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38.097850358270705</v>
      </c>
      <c r="C17" s="249">
        <f t="shared" si="3"/>
        <v>57.613772837135002</v>
      </c>
      <c r="D17" s="249">
        <f t="shared" si="3"/>
        <v>5.1334918843318951</v>
      </c>
      <c r="E17" s="249">
        <f t="shared" si="4"/>
        <v>100.8451150797376</v>
      </c>
      <c r="F17" s="238"/>
      <c r="G17" s="249">
        <f t="shared" ref="G17:I17" si="21">SUM(G34,G51,G68,G85,G102,G119,G136,G153,G170,G187,G204,G221,G238,G255,G272,G289,G306,G323,G340,G357,G374,G391)</f>
        <v>32.222847949011658</v>
      </c>
      <c r="H17" s="249">
        <f t="shared" si="21"/>
        <v>56.013327599169678</v>
      </c>
      <c r="I17" s="249">
        <f t="shared" si="21"/>
        <v>4.230033626000905</v>
      </c>
      <c r="J17" s="249">
        <f t="shared" si="6"/>
        <v>92.466209174182239</v>
      </c>
      <c r="K17" s="238"/>
      <c r="L17" s="249">
        <f t="shared" ref="L17:N17" si="22">SUM(L34,L51,L68,L85,L102,L119,L136,L153,L170,L187,L204,L221,L238,L255,L272,L289,L306,L323,L340,L357,L374,L391)</f>
        <v>30.586238000762162</v>
      </c>
      <c r="M17" s="249">
        <f t="shared" si="22"/>
        <v>54.459635432790868</v>
      </c>
      <c r="N17" s="249">
        <f t="shared" si="22"/>
        <v>5.5291923179076532</v>
      </c>
      <c r="O17" s="249">
        <f t="shared" si="8"/>
        <v>90.575065751460684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472.71613760092094</v>
      </c>
      <c r="C19" s="247">
        <f t="shared" ref="C19:O19" si="23">SUM(C9:C17)</f>
        <v>242.47646260513196</v>
      </c>
      <c r="D19" s="247">
        <f t="shared" si="23"/>
        <v>121.44039979394707</v>
      </c>
      <c r="E19" s="247">
        <f t="shared" si="23"/>
        <v>836.63299999999981</v>
      </c>
      <c r="F19" s="247"/>
      <c r="G19" s="247">
        <f t="shared" si="23"/>
        <v>486.97890599038095</v>
      </c>
      <c r="H19" s="247">
        <f t="shared" si="23"/>
        <v>261.87503421701274</v>
      </c>
      <c r="I19" s="247">
        <f t="shared" si="23"/>
        <v>113.03705979260616</v>
      </c>
      <c r="J19" s="247">
        <f t="shared" si="23"/>
        <v>861.89099999999985</v>
      </c>
      <c r="K19" s="247"/>
      <c r="L19" s="247">
        <f t="shared" si="23"/>
        <v>513.23275192825815</v>
      </c>
      <c r="M19" s="247">
        <f t="shared" si="23"/>
        <v>270.04903120514297</v>
      </c>
      <c r="N19" s="247">
        <f t="shared" si="23"/>
        <v>123.22721686659902</v>
      </c>
      <c r="O19" s="247">
        <f t="shared" si="23"/>
        <v>906.50900000000013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0.49928008509446287</v>
      </c>
      <c r="C26" s="302">
        <v>8.2720994134594258E-2</v>
      </c>
      <c r="D26" s="302">
        <v>8.5303998033935416E-2</v>
      </c>
      <c r="E26" s="302">
        <f>SUM(B26:D26)</f>
        <v>0.66730507726299249</v>
      </c>
      <c r="F26" s="303"/>
      <c r="G26" s="302">
        <v>0.62106910528238568</v>
      </c>
      <c r="H26" s="302">
        <v>7.7905999976130264E-2</v>
      </c>
      <c r="I26" s="302">
        <v>7.3050837149406661E-2</v>
      </c>
      <c r="J26" s="302">
        <f>SUM(G26:I26)</f>
        <v>0.77202594240792255</v>
      </c>
      <c r="K26" s="303"/>
      <c r="L26" s="302">
        <v>0.86063646259299242</v>
      </c>
      <c r="M26" s="302">
        <v>7.4803738489182175E-2</v>
      </c>
      <c r="N26" s="302">
        <v>8.841955249037585E-2</v>
      </c>
      <c r="O26" s="302">
        <f>SUM(L26:N26)</f>
        <v>1.0238597535725504</v>
      </c>
    </row>
    <row r="27" spans="1:15" s="236" customFormat="1" x14ac:dyDescent="0.25">
      <c r="A27" s="237" t="str">
        <f>name!E$5</f>
        <v>Professional occupations</v>
      </c>
      <c r="B27" s="302">
        <v>0.52016529385551757</v>
      </c>
      <c r="C27" s="302">
        <v>8.6912247005288809E-2</v>
      </c>
      <c r="D27" s="302">
        <v>6.81318021488454E-2</v>
      </c>
      <c r="E27" s="302">
        <f t="shared" ref="E27:E34" si="24">SUM(B27:D27)</f>
        <v>0.67520934300965174</v>
      </c>
      <c r="F27" s="303"/>
      <c r="G27" s="302">
        <v>0.76201531849732951</v>
      </c>
      <c r="H27" s="302">
        <v>6.6042238948364224E-2</v>
      </c>
      <c r="I27" s="302">
        <v>9.8682548471284937E-2</v>
      </c>
      <c r="J27" s="302">
        <f t="shared" ref="J27:J34" si="25">SUM(G27:I27)</f>
        <v>0.92674010591697864</v>
      </c>
      <c r="K27" s="303"/>
      <c r="L27" s="302">
        <v>1.1386228955278535</v>
      </c>
      <c r="M27" s="302">
        <v>8.3491139568011352E-2</v>
      </c>
      <c r="N27" s="302">
        <v>0.14518791082272339</v>
      </c>
      <c r="O27" s="302">
        <f t="shared" ref="O27:O34" si="26">SUM(L27:N27)</f>
        <v>1.3673019459185882</v>
      </c>
    </row>
    <row r="28" spans="1:15" s="236" customFormat="1" x14ac:dyDescent="0.25">
      <c r="A28" s="237" t="str">
        <f>name!E$6</f>
        <v>Associate professional occupations</v>
      </c>
      <c r="B28" s="302">
        <v>0.38693826317914853</v>
      </c>
      <c r="C28" s="302">
        <v>7.5676597361849562E-2</v>
      </c>
      <c r="D28" s="302">
        <v>2.6569846752428419E-2</v>
      </c>
      <c r="E28" s="302">
        <f t="shared" si="24"/>
        <v>0.4891847072934265</v>
      </c>
      <c r="F28" s="303"/>
      <c r="G28" s="302">
        <v>0.50140472377755863</v>
      </c>
      <c r="H28" s="302">
        <v>5.3385976820764056E-2</v>
      </c>
      <c r="I28" s="302">
        <v>2.9893782073732309E-2</v>
      </c>
      <c r="J28" s="302">
        <f t="shared" si="25"/>
        <v>0.58468448267205497</v>
      </c>
      <c r="K28" s="303"/>
      <c r="L28" s="302">
        <v>0.57753227739723045</v>
      </c>
      <c r="M28" s="302">
        <v>5.7681789691245169E-2</v>
      </c>
      <c r="N28" s="302">
        <v>4.7676714029891341E-2</v>
      </c>
      <c r="O28" s="302">
        <f t="shared" si="26"/>
        <v>0.68289078111836699</v>
      </c>
    </row>
    <row r="29" spans="1:15" s="236" customFormat="1" x14ac:dyDescent="0.25">
      <c r="A29" s="237" t="str">
        <f>name!E$7</f>
        <v>Administrative and secretarial occupations</v>
      </c>
      <c r="B29" s="302">
        <v>0.41092632276728125</v>
      </c>
      <c r="C29" s="302">
        <v>0.26259904939644485</v>
      </c>
      <c r="D29" s="302">
        <v>2.4798240165667174E-2</v>
      </c>
      <c r="E29" s="302">
        <f t="shared" si="24"/>
        <v>0.69832361232939322</v>
      </c>
      <c r="F29" s="303"/>
      <c r="G29" s="302">
        <v>0.42868547102579191</v>
      </c>
      <c r="H29" s="302">
        <v>0.27238375805637494</v>
      </c>
      <c r="I29" s="302">
        <v>1.4752436039377741E-2</v>
      </c>
      <c r="J29" s="302">
        <f t="shared" si="25"/>
        <v>0.71582166512154455</v>
      </c>
      <c r="K29" s="303"/>
      <c r="L29" s="302">
        <v>0.27226220680722091</v>
      </c>
      <c r="M29" s="302">
        <v>0.19762122806447097</v>
      </c>
      <c r="N29" s="302">
        <v>1.5698633046160305E-2</v>
      </c>
      <c r="O29" s="302">
        <f t="shared" si="26"/>
        <v>0.48558206791785219</v>
      </c>
    </row>
    <row r="30" spans="1:15" s="236" customFormat="1" x14ac:dyDescent="0.25">
      <c r="A30" s="237" t="str">
        <f>name!E$8</f>
        <v>Skilled trades occupations</v>
      </c>
      <c r="B30" s="302">
        <v>2.0921774394057153</v>
      </c>
      <c r="C30" s="302">
        <v>0.26437482136369772</v>
      </c>
      <c r="D30" s="302">
        <v>2.0006233731980236</v>
      </c>
      <c r="E30" s="302">
        <f t="shared" si="24"/>
        <v>4.3571756339674366</v>
      </c>
      <c r="F30" s="303"/>
      <c r="G30" s="302">
        <v>1.9713765616991681</v>
      </c>
      <c r="H30" s="302">
        <v>0.15454479763232309</v>
      </c>
      <c r="I30" s="302">
        <v>1.5409657643845416</v>
      </c>
      <c r="J30" s="302">
        <f>SUM(G30:I30)</f>
        <v>3.666887123716033</v>
      </c>
      <c r="K30" s="303"/>
      <c r="L30" s="302">
        <v>2.2061454206748707</v>
      </c>
      <c r="M30" s="302">
        <v>0.20920122468176522</v>
      </c>
      <c r="N30" s="302">
        <v>1.4172903522977149</v>
      </c>
      <c r="O30" s="302">
        <f t="shared" si="26"/>
        <v>3.8326369976543511</v>
      </c>
    </row>
    <row r="31" spans="1:15" s="236" customFormat="1" x14ac:dyDescent="0.25">
      <c r="A31" s="237" t="str">
        <f>name!E$9</f>
        <v>Caring, leisure and other service occupations</v>
      </c>
      <c r="B31" s="302">
        <v>0.29803591578046507</v>
      </c>
      <c r="C31" s="302">
        <v>6.9209451601696212E-2</v>
      </c>
      <c r="D31" s="302">
        <v>1.6243808545402853E-2</v>
      </c>
      <c r="E31" s="302">
        <f t="shared" si="24"/>
        <v>0.38348917592756415</v>
      </c>
      <c r="F31" s="303"/>
      <c r="G31" s="302">
        <v>0.30273670507251577</v>
      </c>
      <c r="H31" s="302">
        <v>6.9476892487795663E-2</v>
      </c>
      <c r="I31" s="302">
        <v>1.131069095138275E-2</v>
      </c>
      <c r="J31" s="302">
        <f t="shared" si="25"/>
        <v>0.38352428851169418</v>
      </c>
      <c r="K31" s="303"/>
      <c r="L31" s="302">
        <v>0.32195030904248223</v>
      </c>
      <c r="M31" s="302">
        <v>4.5074771023555983E-2</v>
      </c>
      <c r="N31" s="302">
        <v>1.164394363015449E-2</v>
      </c>
      <c r="O31" s="302">
        <f t="shared" si="26"/>
        <v>0.37866902369619271</v>
      </c>
    </row>
    <row r="32" spans="1:15" s="236" customFormat="1" x14ac:dyDescent="0.25">
      <c r="A32" s="237" t="str">
        <f>name!E$10</f>
        <v>Sales and customer service occupations</v>
      </c>
      <c r="B32" s="302">
        <v>0.1590717039206026</v>
      </c>
      <c r="C32" s="302">
        <v>8.3063750908233355E-2</v>
      </c>
      <c r="D32" s="302">
        <v>2.5147207088931426E-2</v>
      </c>
      <c r="E32" s="302">
        <f t="shared" si="24"/>
        <v>0.26728266191776739</v>
      </c>
      <c r="F32" s="303"/>
      <c r="G32" s="302">
        <v>0.15865265667472345</v>
      </c>
      <c r="H32" s="302">
        <v>6.1127626487121806E-2</v>
      </c>
      <c r="I32" s="302">
        <v>1.4933265432265983E-2</v>
      </c>
      <c r="J32" s="302">
        <f t="shared" si="25"/>
        <v>0.23471354859411123</v>
      </c>
      <c r="K32" s="303"/>
      <c r="L32" s="302">
        <v>0.17580650089561492</v>
      </c>
      <c r="M32" s="302">
        <v>4.7604303578995338E-2</v>
      </c>
      <c r="N32" s="302">
        <v>1.2000066704710242E-2</v>
      </c>
      <c r="O32" s="302">
        <f t="shared" si="26"/>
        <v>0.2354108711793205</v>
      </c>
    </row>
    <row r="33" spans="1:15" s="236" customFormat="1" x14ac:dyDescent="0.25">
      <c r="A33" s="237" t="str">
        <f>name!E$11</f>
        <v>Process, plant and machine operatives</v>
      </c>
      <c r="B33" s="302">
        <v>0.43245459685682203</v>
      </c>
      <c r="C33" s="302">
        <v>3.6402498442903178E-2</v>
      </c>
      <c r="D33" s="302">
        <v>5.4202247407576275E-3</v>
      </c>
      <c r="E33" s="302">
        <f t="shared" si="24"/>
        <v>0.47427732004048284</v>
      </c>
      <c r="F33" s="303"/>
      <c r="G33" s="302">
        <v>0.36109525689277994</v>
      </c>
      <c r="H33" s="302">
        <v>1.717310857698218E-2</v>
      </c>
      <c r="I33" s="302">
        <v>5.1285859422919577E-3</v>
      </c>
      <c r="J33" s="302">
        <f t="shared" si="25"/>
        <v>0.3833969514120541</v>
      </c>
      <c r="K33" s="303"/>
      <c r="L33" s="302">
        <v>0.35907521351232652</v>
      </c>
      <c r="M33" s="302">
        <v>3.607221311650903E-2</v>
      </c>
      <c r="N33" s="302">
        <v>9.5425326538159227E-3</v>
      </c>
      <c r="O33" s="302">
        <f t="shared" si="26"/>
        <v>0.4046899592826515</v>
      </c>
    </row>
    <row r="34" spans="1:15" s="236" customFormat="1" x14ac:dyDescent="0.25">
      <c r="A34" s="237" t="str">
        <f>name!E$12</f>
        <v>Elementary occupations</v>
      </c>
      <c r="B34" s="302">
        <v>1.1022962823098779</v>
      </c>
      <c r="C34" s="302">
        <v>0.17914741044595309</v>
      </c>
      <c r="D34" s="302">
        <v>7.7308775495443294E-2</v>
      </c>
      <c r="E34" s="302">
        <f t="shared" si="24"/>
        <v>1.3587524682512744</v>
      </c>
      <c r="F34" s="303"/>
      <c r="G34" s="302">
        <v>0.84153255966806184</v>
      </c>
      <c r="H34" s="302">
        <v>0.14692004924905211</v>
      </c>
      <c r="I34" s="302">
        <v>3.2753282730517058E-2</v>
      </c>
      <c r="J34" s="302">
        <f t="shared" si="25"/>
        <v>1.021205891647631</v>
      </c>
      <c r="K34" s="303"/>
      <c r="L34" s="302">
        <v>0.6783918164029058</v>
      </c>
      <c r="M34" s="302">
        <v>9.8719597554315044E-2</v>
      </c>
      <c r="N34" s="302">
        <v>2.2847185702895807E-2</v>
      </c>
      <c r="O34" s="302">
        <f t="shared" si="26"/>
        <v>0.79995859966011662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5.9013459031698927</v>
      </c>
      <c r="C36" s="311">
        <f t="shared" ref="C36:O36" si="27">SUM(C26:C34)</f>
        <v>1.140106820660661</v>
      </c>
      <c r="D36" s="311">
        <f t="shared" si="27"/>
        <v>2.3295472761694351</v>
      </c>
      <c r="E36" s="311">
        <f t="shared" si="27"/>
        <v>9.3709999999999898</v>
      </c>
      <c r="F36" s="311"/>
      <c r="G36" s="311">
        <f t="shared" si="27"/>
        <v>5.9485683585903146</v>
      </c>
      <c r="H36" s="311">
        <f t="shared" si="27"/>
        <v>0.9189604482349083</v>
      </c>
      <c r="I36" s="311">
        <f t="shared" si="27"/>
        <v>1.8214711931748011</v>
      </c>
      <c r="J36" s="311">
        <f t="shared" si="27"/>
        <v>8.6890000000000249</v>
      </c>
      <c r="K36" s="311"/>
      <c r="L36" s="311">
        <f t="shared" si="27"/>
        <v>6.5904231028534976</v>
      </c>
      <c r="M36" s="311">
        <f t="shared" si="27"/>
        <v>0.85027000576805023</v>
      </c>
      <c r="N36" s="311">
        <f t="shared" si="27"/>
        <v>1.7703068913784421</v>
      </c>
      <c r="O36" s="311">
        <f t="shared" si="27"/>
        <v>9.2109999999999896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3.1053366102449395E-2</v>
      </c>
      <c r="C43" s="302">
        <v>1.1219206323686334E-3</v>
      </c>
      <c r="D43" s="302">
        <v>1.1790622264027117E-2</v>
      </c>
      <c r="E43" s="302">
        <f>SUM(B43:D43)</f>
        <v>4.3965908998845143E-2</v>
      </c>
      <c r="F43" s="303"/>
      <c r="G43" s="302">
        <v>5.8138582304139534E-2</v>
      </c>
      <c r="H43" s="302">
        <v>3.4875552808188743E-4</v>
      </c>
      <c r="I43" s="302">
        <v>4.7084032812637275E-2</v>
      </c>
      <c r="J43" s="302">
        <f>SUM(G43:I43)</f>
        <v>0.10557137064485869</v>
      </c>
      <c r="K43" s="303"/>
      <c r="L43" s="302">
        <v>5.3211047723388354E-2</v>
      </c>
      <c r="M43" s="302">
        <v>3.5469788156956643E-4</v>
      </c>
      <c r="N43" s="302">
        <v>4.3346889036481012E-2</v>
      </c>
      <c r="O43" s="302">
        <f>SUM(L43:N43)</f>
        <v>9.6912634641438927E-2</v>
      </c>
    </row>
    <row r="44" spans="1:15" s="236" customFormat="1" x14ac:dyDescent="0.25">
      <c r="A44" s="237" t="str">
        <f>name!E$5</f>
        <v>Professional occupations</v>
      </c>
      <c r="B44" s="302">
        <v>1.9469033434738131E-2</v>
      </c>
      <c r="C44" s="302">
        <v>2.376344782915301E-3</v>
      </c>
      <c r="D44" s="302">
        <v>5.63933378754244E-3</v>
      </c>
      <c r="E44" s="302">
        <f t="shared" ref="E44:E51" si="28">SUM(B44:D44)</f>
        <v>2.7484712005195873E-2</v>
      </c>
      <c r="F44" s="303"/>
      <c r="G44" s="302">
        <v>4.1628767222410157E-2</v>
      </c>
      <c r="H44" s="302">
        <v>1.1219964126751485E-3</v>
      </c>
      <c r="I44" s="302">
        <v>1.7102207987737258E-2</v>
      </c>
      <c r="J44" s="302">
        <f t="shared" ref="J44:J46" si="29">SUM(G44:I44)</f>
        <v>5.9852971622822562E-2</v>
      </c>
      <c r="K44" s="303"/>
      <c r="L44" s="302">
        <v>3.6748590419004058E-2</v>
      </c>
      <c r="M44" s="302">
        <v>8.6607017990103139E-4</v>
      </c>
      <c r="N44" s="302">
        <v>4.3867423328779838E-3</v>
      </c>
      <c r="O44" s="302">
        <f t="shared" ref="O44:O51" si="30">SUM(L44:N44)</f>
        <v>4.2001402931783068E-2</v>
      </c>
    </row>
    <row r="45" spans="1:15" s="236" customFormat="1" x14ac:dyDescent="0.25">
      <c r="A45" s="237" t="str">
        <f>name!E$6</f>
        <v>Associate professional occupations</v>
      </c>
      <c r="B45" s="302">
        <v>1.5752545862110716E-2</v>
      </c>
      <c r="C45" s="302">
        <v>1.4343471591221457E-3</v>
      </c>
      <c r="D45" s="302">
        <v>2.7041216495938985E-3</v>
      </c>
      <c r="E45" s="302">
        <f t="shared" si="28"/>
        <v>1.9891014670826761E-2</v>
      </c>
      <c r="F45" s="303"/>
      <c r="G45" s="302">
        <v>3.1164266300818078E-2</v>
      </c>
      <c r="H45" s="302">
        <v>7.2000366386621134E-4</v>
      </c>
      <c r="I45" s="302">
        <v>7.7392811805833224E-3</v>
      </c>
      <c r="J45" s="302">
        <f t="shared" si="29"/>
        <v>3.962355114526761E-2</v>
      </c>
      <c r="K45" s="303"/>
      <c r="L45" s="302">
        <v>2.5425569745518229E-2</v>
      </c>
      <c r="M45" s="302">
        <v>6.6266684218365627E-4</v>
      </c>
      <c r="N45" s="302">
        <v>2.5500327944131484E-3</v>
      </c>
      <c r="O45" s="302">
        <f t="shared" si="30"/>
        <v>2.8638269382115032E-2</v>
      </c>
    </row>
    <row r="46" spans="1:15" s="236" customFormat="1" x14ac:dyDescent="0.25">
      <c r="A46" s="237" t="str">
        <f>name!E$7</f>
        <v>Administrative and secretarial occupations</v>
      </c>
      <c r="B46" s="302">
        <v>1.6190447203165707E-2</v>
      </c>
      <c r="C46" s="302">
        <v>1.9998904964446894E-3</v>
      </c>
      <c r="D46" s="302">
        <v>1.6392591078612663E-3</v>
      </c>
      <c r="E46" s="302">
        <f t="shared" si="28"/>
        <v>1.982959680747166E-2</v>
      </c>
      <c r="F46" s="303"/>
      <c r="G46" s="302">
        <v>3.0392883339767481E-2</v>
      </c>
      <c r="H46" s="302">
        <v>1.471781980041449E-3</v>
      </c>
      <c r="I46" s="302">
        <v>4.4304734520241506E-3</v>
      </c>
      <c r="J46" s="302">
        <f t="shared" si="29"/>
        <v>3.6295138771833081E-2</v>
      </c>
      <c r="K46" s="303"/>
      <c r="L46" s="302">
        <v>2.3316711357428417E-2</v>
      </c>
      <c r="M46" s="302">
        <v>8.122615716573754E-4</v>
      </c>
      <c r="N46" s="302">
        <v>5.221118116079033E-3</v>
      </c>
      <c r="O46" s="302">
        <f t="shared" si="30"/>
        <v>2.9350091045164825E-2</v>
      </c>
    </row>
    <row r="47" spans="1:15" s="236" customFormat="1" x14ac:dyDescent="0.25">
      <c r="A47" s="237" t="str">
        <f>name!E$8</f>
        <v>Skilled trades occupations</v>
      </c>
      <c r="B47" s="302">
        <v>3.1507511135429558E-2</v>
      </c>
      <c r="C47" s="302">
        <v>2.3042886545498729E-3</v>
      </c>
      <c r="D47" s="302">
        <v>1.1329247038426154E-2</v>
      </c>
      <c r="E47" s="302">
        <f t="shared" si="28"/>
        <v>4.5141046828405584E-2</v>
      </c>
      <c r="F47" s="303"/>
      <c r="G47" s="302">
        <v>4.3054588740947933E-2</v>
      </c>
      <c r="H47" s="302">
        <v>6.8432298095346235E-4</v>
      </c>
      <c r="I47" s="302">
        <v>2.512114017263542E-2</v>
      </c>
      <c r="J47" s="302">
        <f>SUM(G47:I47)</f>
        <v>6.8860051894536811E-2</v>
      </c>
      <c r="K47" s="303"/>
      <c r="L47" s="302">
        <v>2.8590156390727942E-2</v>
      </c>
      <c r="M47" s="302">
        <v>7.0741807815608482E-4</v>
      </c>
      <c r="N47" s="302">
        <v>8.7299840743224229E-3</v>
      </c>
      <c r="O47" s="302">
        <f t="shared" si="30"/>
        <v>3.8027558543206448E-2</v>
      </c>
    </row>
    <row r="48" spans="1:15" s="236" customFormat="1" x14ac:dyDescent="0.25">
      <c r="A48" s="237" t="str">
        <f>name!E$9</f>
        <v>Caring, leisure and other service occupations</v>
      </c>
      <c r="B48" s="302">
        <v>1.1853807798595441E-3</v>
      </c>
      <c r="C48" s="302">
        <v>2.9145837873684661E-3</v>
      </c>
      <c r="D48" s="302">
        <v>3.7351063074583845E-4</v>
      </c>
      <c r="E48" s="302">
        <f t="shared" si="28"/>
        <v>4.4734751979738484E-3</v>
      </c>
      <c r="F48" s="303"/>
      <c r="G48" s="302">
        <v>2.1731500039357302E-3</v>
      </c>
      <c r="H48" s="302">
        <v>2.5062058027002804E-3</v>
      </c>
      <c r="I48" s="302">
        <v>1.1686854183877156E-3</v>
      </c>
      <c r="J48" s="302">
        <f t="shared" ref="J48:J51" si="31">SUM(G48:I48)</f>
        <v>5.8480412250237271E-3</v>
      </c>
      <c r="K48" s="303"/>
      <c r="L48" s="302">
        <v>2.1704480113008029E-3</v>
      </c>
      <c r="M48" s="302">
        <v>3.0842879490146041E-3</v>
      </c>
      <c r="N48" s="302">
        <v>1.5651615853906151E-3</v>
      </c>
      <c r="O48" s="302">
        <f t="shared" si="30"/>
        <v>6.8198975457060221E-3</v>
      </c>
    </row>
    <row r="49" spans="1:15" s="236" customFormat="1" x14ac:dyDescent="0.25">
      <c r="A49" s="237" t="str">
        <f>name!E$10</f>
        <v>Sales and customer service occupations</v>
      </c>
      <c r="B49" s="302">
        <v>4.9371675366555881E-3</v>
      </c>
      <c r="C49" s="302">
        <v>3.167038179934805E-3</v>
      </c>
      <c r="D49" s="302">
        <v>6.7524913296684234E-4</v>
      </c>
      <c r="E49" s="302">
        <f t="shared" si="28"/>
        <v>8.7794548495572344E-3</v>
      </c>
      <c r="F49" s="303"/>
      <c r="G49" s="302">
        <v>8.4595359349285935E-3</v>
      </c>
      <c r="H49" s="302">
        <v>1.4497755196264625E-3</v>
      </c>
      <c r="I49" s="302">
        <v>1.9987333856979635E-3</v>
      </c>
      <c r="J49" s="302">
        <f t="shared" si="31"/>
        <v>1.190804484025302E-2</v>
      </c>
      <c r="K49" s="303"/>
      <c r="L49" s="302">
        <v>8.3160065062450449E-3</v>
      </c>
      <c r="M49" s="302">
        <v>1.0655826561325715E-3</v>
      </c>
      <c r="N49" s="302">
        <v>1.8321755760511435E-3</v>
      </c>
      <c r="O49" s="302">
        <f t="shared" si="30"/>
        <v>1.121376473842876E-2</v>
      </c>
    </row>
    <row r="50" spans="1:15" s="236" customFormat="1" x14ac:dyDescent="0.25">
      <c r="A50" s="237" t="str">
        <f>name!E$11</f>
        <v>Process, plant and machine operatives</v>
      </c>
      <c r="B50" s="302">
        <v>2.9911497062964244E-2</v>
      </c>
      <c r="C50" s="302">
        <v>4.2123879648662734E-3</v>
      </c>
      <c r="D50" s="302">
        <v>7.8866739094709988E-3</v>
      </c>
      <c r="E50" s="302">
        <f t="shared" si="28"/>
        <v>4.2010558937301518E-2</v>
      </c>
      <c r="F50" s="303"/>
      <c r="G50" s="302">
        <v>4.3666003394248129E-2</v>
      </c>
      <c r="H50" s="302">
        <v>5.9317993533155808E-4</v>
      </c>
      <c r="I50" s="302">
        <v>2.8936721349775957E-2</v>
      </c>
      <c r="J50" s="302">
        <f t="shared" si="31"/>
        <v>7.3195904679355647E-2</v>
      </c>
      <c r="K50" s="303"/>
      <c r="L50" s="302">
        <v>3.9674040818681734E-2</v>
      </c>
      <c r="M50" s="302">
        <v>8.5850014076592539E-4</v>
      </c>
      <c r="N50" s="302">
        <v>3.5621499441736128E-2</v>
      </c>
      <c r="O50" s="302">
        <f t="shared" si="30"/>
        <v>7.6154040401183787E-2</v>
      </c>
    </row>
    <row r="51" spans="1:15" s="236" customFormat="1" x14ac:dyDescent="0.25">
      <c r="A51" s="237" t="str">
        <f>name!E$12</f>
        <v>Elementary occupations</v>
      </c>
      <c r="B51" s="302">
        <v>3.2952951261158818E-3</v>
      </c>
      <c r="C51" s="302">
        <v>3.5933603944203574E-3</v>
      </c>
      <c r="D51" s="302">
        <v>2.535576183885788E-3</v>
      </c>
      <c r="E51" s="302">
        <f t="shared" si="28"/>
        <v>9.4242317044220276E-3</v>
      </c>
      <c r="F51" s="303"/>
      <c r="G51" s="302">
        <v>4.7034108775450981E-3</v>
      </c>
      <c r="H51" s="302">
        <v>2.0610738863731555E-3</v>
      </c>
      <c r="I51" s="302">
        <v>7.0804404121304542E-3</v>
      </c>
      <c r="J51" s="302">
        <f t="shared" si="31"/>
        <v>1.3844925176048708E-2</v>
      </c>
      <c r="K51" s="303"/>
      <c r="L51" s="302">
        <v>3.210795364788353E-3</v>
      </c>
      <c r="M51" s="302">
        <v>1.4647523244002278E-3</v>
      </c>
      <c r="N51" s="302">
        <v>8.2067930817844824E-3</v>
      </c>
      <c r="O51" s="302">
        <f t="shared" si="30"/>
        <v>1.2882340770973062E-2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0.15330224424348873</v>
      </c>
      <c r="C53" s="311">
        <f t="shared" ref="C53:E53" si="32">SUM(C43:C51)</f>
        <v>2.3124162051990544E-2</v>
      </c>
      <c r="D53" s="311">
        <f t="shared" si="32"/>
        <v>4.4573593704520346E-2</v>
      </c>
      <c r="E53" s="311">
        <f t="shared" si="32"/>
        <v>0.22099999999999964</v>
      </c>
      <c r="F53" s="311"/>
      <c r="G53" s="311">
        <f t="shared" ref="G53:J53" si="33">SUM(G43:G51)</f>
        <v>0.26338118811874073</v>
      </c>
      <c r="H53" s="311">
        <f t="shared" si="33"/>
        <v>1.0957095709649615E-2</v>
      </c>
      <c r="I53" s="311">
        <f t="shared" si="33"/>
        <v>0.14066171617160952</v>
      </c>
      <c r="J53" s="311">
        <f t="shared" si="33"/>
        <v>0.41499999999999987</v>
      </c>
      <c r="K53" s="311"/>
      <c r="L53" s="311">
        <f t="shared" ref="L53:O53" si="34">SUM(L43:L51)</f>
        <v>0.22066336633708294</v>
      </c>
      <c r="M53" s="311">
        <f t="shared" si="34"/>
        <v>9.8762376237810437E-3</v>
      </c>
      <c r="N53" s="311">
        <f t="shared" si="34"/>
        <v>0.11146039603913596</v>
      </c>
      <c r="O53" s="311">
        <f t="shared" si="34"/>
        <v>0.34199999999999992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0.42905519255381724</v>
      </c>
      <c r="C60" s="302">
        <v>3.3574083058647092E-2</v>
      </c>
      <c r="D60" s="302">
        <v>6.3537396024211129E-2</v>
      </c>
      <c r="E60" s="302">
        <f>SUM(B60:D60)</f>
        <v>0.52616667163667552</v>
      </c>
      <c r="F60" s="303"/>
      <c r="G60" s="302">
        <v>0.66028628181527804</v>
      </c>
      <c r="H60" s="302">
        <v>9.7975968433684529E-2</v>
      </c>
      <c r="I60" s="302">
        <v>6.6679001120335257E-2</v>
      </c>
      <c r="J60" s="302">
        <f>SUM(G60:I60)</f>
        <v>0.82494125136929775</v>
      </c>
      <c r="K60" s="303"/>
      <c r="L60" s="302">
        <v>0.82616723083915622</v>
      </c>
      <c r="M60" s="302">
        <v>0.13194439628913118</v>
      </c>
      <c r="N60" s="302">
        <v>8.9592590153040844E-2</v>
      </c>
      <c r="O60" s="302">
        <f>SUM(L60:N60)</f>
        <v>1.0477042172813282</v>
      </c>
    </row>
    <row r="61" spans="1:15" s="236" customFormat="1" x14ac:dyDescent="0.25">
      <c r="A61" s="237" t="str">
        <f>name!E$5</f>
        <v>Professional occupations</v>
      </c>
      <c r="B61" s="302">
        <v>0.37093386937739975</v>
      </c>
      <c r="C61" s="302">
        <v>1.7471272278649624E-2</v>
      </c>
      <c r="D61" s="302">
        <v>2.6514474987786925E-2</v>
      </c>
      <c r="E61" s="302">
        <f t="shared" ref="E61:E68" si="35">SUM(B61:D61)</f>
        <v>0.41491961664383631</v>
      </c>
      <c r="F61" s="303"/>
      <c r="G61" s="302">
        <v>0.65742346298316134</v>
      </c>
      <c r="H61" s="302">
        <v>5.3755492911485778E-2</v>
      </c>
      <c r="I61" s="302">
        <v>2.9743304835900979E-2</v>
      </c>
      <c r="J61" s="302">
        <f t="shared" ref="J61:J63" si="36">SUM(G61:I61)</f>
        <v>0.74092226073054801</v>
      </c>
      <c r="K61" s="303"/>
      <c r="L61" s="302">
        <v>0.99863806889538342</v>
      </c>
      <c r="M61" s="302">
        <v>5.9699288070201424E-2</v>
      </c>
      <c r="N61" s="302">
        <v>2.4268699307648366E-2</v>
      </c>
      <c r="O61" s="302">
        <f t="shared" ref="O61:O68" si="37">SUM(L61:N61)</f>
        <v>1.0826060562732334</v>
      </c>
    </row>
    <row r="62" spans="1:15" s="236" customFormat="1" x14ac:dyDescent="0.25">
      <c r="A62" s="237" t="str">
        <f>name!E$6</f>
        <v>Associate professional occupations</v>
      </c>
      <c r="B62" s="302">
        <v>0.48854204170859938</v>
      </c>
      <c r="C62" s="302">
        <v>3.801066342312559E-2</v>
      </c>
      <c r="D62" s="302">
        <v>2.1100830252866579E-2</v>
      </c>
      <c r="E62" s="302">
        <f t="shared" si="35"/>
        <v>0.54765353538459149</v>
      </c>
      <c r="F62" s="303"/>
      <c r="G62" s="302">
        <v>0.76995047750320522</v>
      </c>
      <c r="H62" s="302">
        <v>9.7454483632288008E-2</v>
      </c>
      <c r="I62" s="302">
        <v>1.8339747319718526E-2</v>
      </c>
      <c r="J62" s="302">
        <f t="shared" si="36"/>
        <v>0.8857447084552118</v>
      </c>
      <c r="K62" s="303"/>
      <c r="L62" s="302">
        <v>0.97714556930106822</v>
      </c>
      <c r="M62" s="302">
        <v>9.5623861685695047E-2</v>
      </c>
      <c r="N62" s="302">
        <v>1.39666233039571E-2</v>
      </c>
      <c r="O62" s="302">
        <f t="shared" si="37"/>
        <v>1.0867360542907203</v>
      </c>
    </row>
    <row r="63" spans="1:15" s="236" customFormat="1" x14ac:dyDescent="0.25">
      <c r="A63" s="237" t="str">
        <f>name!E$7</f>
        <v>Administrative and secretarial occupations</v>
      </c>
      <c r="B63" s="302">
        <v>0.35429640670841311</v>
      </c>
      <c r="C63" s="302">
        <v>8.8480858059256012E-2</v>
      </c>
      <c r="D63" s="302">
        <v>1.5145567958030856E-2</v>
      </c>
      <c r="E63" s="302">
        <f t="shared" si="35"/>
        <v>0.45792283272569995</v>
      </c>
      <c r="F63" s="303"/>
      <c r="G63" s="302">
        <v>0.46766690966444291</v>
      </c>
      <c r="H63" s="302">
        <v>0.17945840028938956</v>
      </c>
      <c r="I63" s="302">
        <v>1.2330594711571765E-2</v>
      </c>
      <c r="J63" s="302">
        <f t="shared" si="36"/>
        <v>0.65945590466540416</v>
      </c>
      <c r="K63" s="303"/>
      <c r="L63" s="302">
        <v>0.50916960041893755</v>
      </c>
      <c r="M63" s="302">
        <v>0.16857050057608866</v>
      </c>
      <c r="N63" s="302">
        <v>9.1383565595512875E-3</v>
      </c>
      <c r="O63" s="302">
        <f t="shared" si="37"/>
        <v>0.68687845755457755</v>
      </c>
    </row>
    <row r="64" spans="1:15" s="236" customFormat="1" x14ac:dyDescent="0.25">
      <c r="A64" s="237" t="str">
        <f>name!E$8</f>
        <v>Skilled trades occupations</v>
      </c>
      <c r="B64" s="302">
        <v>0.47030512884864561</v>
      </c>
      <c r="C64" s="302">
        <v>2.8165578444835054E-2</v>
      </c>
      <c r="D64" s="302">
        <v>0.11840717526152085</v>
      </c>
      <c r="E64" s="302">
        <f t="shared" si="35"/>
        <v>0.61687788255500153</v>
      </c>
      <c r="F64" s="303"/>
      <c r="G64" s="302">
        <v>0.50119119752679919</v>
      </c>
      <c r="H64" s="302">
        <v>3.9179416044371411E-2</v>
      </c>
      <c r="I64" s="302">
        <v>9.2641705989215867E-2</v>
      </c>
      <c r="J64" s="302">
        <f>SUM(G64:I64)</f>
        <v>0.63301231956038639</v>
      </c>
      <c r="K64" s="303"/>
      <c r="L64" s="302">
        <v>0.53012599145007888</v>
      </c>
      <c r="M64" s="302">
        <v>3.165576262892756E-2</v>
      </c>
      <c r="N64" s="302">
        <v>9.743401663812469E-2</v>
      </c>
      <c r="O64" s="302">
        <f t="shared" si="37"/>
        <v>0.65921577071713111</v>
      </c>
    </row>
    <row r="65" spans="1:15" s="236" customFormat="1" x14ac:dyDescent="0.25">
      <c r="A65" s="237" t="str">
        <f>name!E$9</f>
        <v>Caring, leisure and other service occupations</v>
      </c>
      <c r="B65" s="302">
        <v>3.6976682814065819E-2</v>
      </c>
      <c r="C65" s="302">
        <v>1.0170243051079128E-2</v>
      </c>
      <c r="D65" s="302">
        <v>8.6054516812088411E-3</v>
      </c>
      <c r="E65" s="302">
        <f t="shared" si="35"/>
        <v>5.5752377546353787E-2</v>
      </c>
      <c r="F65" s="303"/>
      <c r="G65" s="302">
        <v>5.5561496479804316E-2</v>
      </c>
      <c r="H65" s="302">
        <v>2.3131792295452553E-2</v>
      </c>
      <c r="I65" s="302">
        <v>1.0413996321025609E-2</v>
      </c>
      <c r="J65" s="302">
        <f t="shared" ref="J65:J68" si="38">SUM(G65:I65)</f>
        <v>8.9107285096282476E-2</v>
      </c>
      <c r="K65" s="303"/>
      <c r="L65" s="302">
        <v>7.4554739850216545E-2</v>
      </c>
      <c r="M65" s="302">
        <v>2.3773489889421021E-2</v>
      </c>
      <c r="N65" s="302">
        <v>1.5422359057843676E-2</v>
      </c>
      <c r="O65" s="302">
        <f t="shared" si="37"/>
        <v>0.11375058879748123</v>
      </c>
    </row>
    <row r="66" spans="1:15" s="236" customFormat="1" x14ac:dyDescent="0.25">
      <c r="A66" s="237" t="str">
        <f>name!E$10</f>
        <v>Sales and customer service occupations</v>
      </c>
      <c r="B66" s="302">
        <v>0.13359046210680567</v>
      </c>
      <c r="C66" s="302">
        <v>0.10828208063395209</v>
      </c>
      <c r="D66" s="302">
        <v>2.0283210905347841E-2</v>
      </c>
      <c r="E66" s="302">
        <f t="shared" si="35"/>
        <v>0.2621557536461056</v>
      </c>
      <c r="F66" s="303"/>
      <c r="G66" s="302">
        <v>0.17539316453654899</v>
      </c>
      <c r="H66" s="302">
        <v>0.20105662035286803</v>
      </c>
      <c r="I66" s="302">
        <v>2.1311145622647756E-2</v>
      </c>
      <c r="J66" s="302">
        <f t="shared" si="38"/>
        <v>0.39776093051206479</v>
      </c>
      <c r="K66" s="303"/>
      <c r="L66" s="302">
        <v>0.22300484131176343</v>
      </c>
      <c r="M66" s="302">
        <v>0.25255499478618626</v>
      </c>
      <c r="N66" s="302">
        <v>3.1940748314650824E-2</v>
      </c>
      <c r="O66" s="302">
        <f t="shared" si="37"/>
        <v>0.5075005844126006</v>
      </c>
    </row>
    <row r="67" spans="1:15" s="236" customFormat="1" x14ac:dyDescent="0.25">
      <c r="A67" s="237" t="str">
        <f>name!E$11</f>
        <v>Process, plant and machine operatives</v>
      </c>
      <c r="B67" s="302">
        <v>0.77129857997269713</v>
      </c>
      <c r="C67" s="302">
        <v>6.2456494483507326E-2</v>
      </c>
      <c r="D67" s="302">
        <v>4.5781558620675462E-2</v>
      </c>
      <c r="E67" s="302">
        <f t="shared" si="35"/>
        <v>0.8795366330768799</v>
      </c>
      <c r="F67" s="303"/>
      <c r="G67" s="302">
        <v>0.8611498041453739</v>
      </c>
      <c r="H67" s="302">
        <v>0.10184068829315203</v>
      </c>
      <c r="I67" s="302">
        <v>4.3428018397950623E-2</v>
      </c>
      <c r="J67" s="302">
        <f t="shared" si="38"/>
        <v>1.0064185108364765</v>
      </c>
      <c r="K67" s="303"/>
      <c r="L67" s="302">
        <v>1.0135295874882708</v>
      </c>
      <c r="M67" s="302">
        <v>0.2038760174194067</v>
      </c>
      <c r="N67" s="302">
        <v>8.6536643084597201E-2</v>
      </c>
      <c r="O67" s="302">
        <f t="shared" si="37"/>
        <v>1.3039422479922749</v>
      </c>
    </row>
    <row r="68" spans="1:15" s="236" customFormat="1" x14ac:dyDescent="0.25">
      <c r="A68" s="237" t="str">
        <f>name!E$12</f>
        <v>Elementary occupations</v>
      </c>
      <c r="B68" s="302">
        <v>0.45185695167916756</v>
      </c>
      <c r="C68" s="302">
        <v>0.14465671311156247</v>
      </c>
      <c r="D68" s="302">
        <v>3.1501031994123817E-2</v>
      </c>
      <c r="E68" s="302">
        <f t="shared" si="35"/>
        <v>0.62801469678485389</v>
      </c>
      <c r="F68" s="303"/>
      <c r="G68" s="302">
        <v>0.48353974839395719</v>
      </c>
      <c r="H68" s="302">
        <v>0.2455500817055663</v>
      </c>
      <c r="I68" s="302">
        <v>1.5546998674818745E-2</v>
      </c>
      <c r="J68" s="302">
        <f t="shared" si="38"/>
        <v>0.74463682877434223</v>
      </c>
      <c r="K68" s="303"/>
      <c r="L68" s="302">
        <v>0.45418089545891643</v>
      </c>
      <c r="M68" s="302">
        <v>0.26708790368652946</v>
      </c>
      <c r="N68" s="302">
        <v>2.5397223535216399E-2</v>
      </c>
      <c r="O68" s="302">
        <f t="shared" si="37"/>
        <v>0.74666602268066229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3.5068553157696116</v>
      </c>
      <c r="C70" s="311">
        <f t="shared" ref="C70:E70" si="39">SUM(C60:C68)</f>
        <v>0.53126798654461438</v>
      </c>
      <c r="D70" s="311">
        <f t="shared" si="39"/>
        <v>0.35087669768577229</v>
      </c>
      <c r="E70" s="311">
        <f t="shared" si="39"/>
        <v>4.3889999999999976</v>
      </c>
      <c r="F70" s="311"/>
      <c r="G70" s="311">
        <f t="shared" ref="G70:J70" si="40">SUM(G60:G68)</f>
        <v>4.6321625430485707</v>
      </c>
      <c r="H70" s="311">
        <f t="shared" si="40"/>
        <v>1.0394029439582582</v>
      </c>
      <c r="I70" s="311">
        <f t="shared" si="40"/>
        <v>0.31043451299318514</v>
      </c>
      <c r="J70" s="311">
        <f t="shared" si="40"/>
        <v>5.9820000000000144</v>
      </c>
      <c r="K70" s="311"/>
      <c r="L70" s="311">
        <f t="shared" ref="L70:O70" si="41">SUM(L60:L68)</f>
        <v>5.6065165250137916</v>
      </c>
      <c r="M70" s="311">
        <f t="shared" si="41"/>
        <v>1.2347862150315874</v>
      </c>
      <c r="N70" s="311">
        <f t="shared" si="41"/>
        <v>0.39369725995463034</v>
      </c>
      <c r="O70" s="311">
        <f t="shared" si="41"/>
        <v>7.2350000000000101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1.8042444692370987</v>
      </c>
      <c r="C77" s="302">
        <v>9.28088188349879E-2</v>
      </c>
      <c r="D77" s="302">
        <v>0.20253141026349414</v>
      </c>
      <c r="E77" s="302">
        <f>SUM(B77:D77)</f>
        <v>2.0995846983355806</v>
      </c>
      <c r="F77" s="303"/>
      <c r="G77" s="302">
        <v>2.4671450745716443</v>
      </c>
      <c r="H77" s="302">
        <v>0.17768882344785109</v>
      </c>
      <c r="I77" s="302">
        <v>0.27386750563202028</v>
      </c>
      <c r="J77" s="302">
        <f>SUM(G77:I77)</f>
        <v>2.9187014036515158</v>
      </c>
      <c r="K77" s="303"/>
      <c r="L77" s="302">
        <v>1.7213422460964138</v>
      </c>
      <c r="M77" s="302">
        <v>0.14564402025533094</v>
      </c>
      <c r="N77" s="302">
        <v>0.22649990014537652</v>
      </c>
      <c r="O77" s="302">
        <f>SUM(L77:N77)</f>
        <v>2.0934861664971214</v>
      </c>
    </row>
    <row r="78" spans="1:15" s="236" customFormat="1" x14ac:dyDescent="0.25">
      <c r="A78" s="237" t="str">
        <f>name!E$5</f>
        <v>Professional occupations</v>
      </c>
      <c r="B78" s="302">
        <v>2.649067907516288</v>
      </c>
      <c r="C78" s="302">
        <v>7.2520345503335346E-2</v>
      </c>
      <c r="D78" s="302">
        <v>0.12834249052863686</v>
      </c>
      <c r="E78" s="302">
        <f t="shared" ref="E78:E85" si="42">SUM(B78:D78)</f>
        <v>2.8499307435482599</v>
      </c>
      <c r="F78" s="303"/>
      <c r="G78" s="302">
        <v>4.172203278003014</v>
      </c>
      <c r="H78" s="302">
        <v>0.14386937742405737</v>
      </c>
      <c r="I78" s="302">
        <v>0.1629891615177867</v>
      </c>
      <c r="J78" s="302">
        <f t="shared" ref="J78:J80" si="43">SUM(G78:I78)</f>
        <v>4.4790618169448573</v>
      </c>
      <c r="K78" s="303"/>
      <c r="L78" s="302">
        <v>3.131083729516098</v>
      </c>
      <c r="M78" s="302">
        <v>0.11491692861263542</v>
      </c>
      <c r="N78" s="302">
        <v>9.1427966756834012E-2</v>
      </c>
      <c r="O78" s="302">
        <f t="shared" ref="O78:O85" si="44">SUM(L78:N78)</f>
        <v>3.3374286248855674</v>
      </c>
    </row>
    <row r="79" spans="1:15" s="236" customFormat="1" x14ac:dyDescent="0.25">
      <c r="A79" s="237" t="str">
        <f>name!E$6</f>
        <v>Associate professional occupations</v>
      </c>
      <c r="B79" s="302">
        <v>1.6517499875992501</v>
      </c>
      <c r="C79" s="302">
        <v>8.2307965264572708E-2</v>
      </c>
      <c r="D79" s="302">
        <v>0.10242175569268525</v>
      </c>
      <c r="E79" s="302">
        <f t="shared" si="42"/>
        <v>1.8364797085565079</v>
      </c>
      <c r="F79" s="303"/>
      <c r="G79" s="302">
        <v>2.3771499168335932</v>
      </c>
      <c r="H79" s="302">
        <v>0.14197269778909674</v>
      </c>
      <c r="I79" s="302">
        <v>0.12198346027690773</v>
      </c>
      <c r="J79" s="302">
        <f t="shared" si="43"/>
        <v>2.6411060748995978</v>
      </c>
      <c r="K79" s="303"/>
      <c r="L79" s="302">
        <v>1.5190548628548941</v>
      </c>
      <c r="M79" s="302">
        <v>9.7239627648450094E-2</v>
      </c>
      <c r="N79" s="302">
        <v>8.164762742255377E-2</v>
      </c>
      <c r="O79" s="302">
        <f t="shared" si="44"/>
        <v>1.697942117925898</v>
      </c>
    </row>
    <row r="80" spans="1:15" s="236" customFormat="1" x14ac:dyDescent="0.25">
      <c r="A80" s="237" t="str">
        <f>name!E$7</f>
        <v>Administrative and secretarial occupations</v>
      </c>
      <c r="B80" s="302">
        <v>0.69685378563049027</v>
      </c>
      <c r="C80" s="302">
        <v>0.21706613125819968</v>
      </c>
      <c r="D80" s="302">
        <v>4.2832040194476326E-2</v>
      </c>
      <c r="E80" s="302">
        <f t="shared" si="42"/>
        <v>0.95675195708316629</v>
      </c>
      <c r="F80" s="303"/>
      <c r="G80" s="302">
        <v>0.83534140872745566</v>
      </c>
      <c r="H80" s="302">
        <v>0.3232010742312455</v>
      </c>
      <c r="I80" s="302">
        <v>5.203761794168911E-2</v>
      </c>
      <c r="J80" s="302">
        <f t="shared" si="43"/>
        <v>1.2105801009003903</v>
      </c>
      <c r="K80" s="303"/>
      <c r="L80" s="302">
        <v>0.4809342614884034</v>
      </c>
      <c r="M80" s="302">
        <v>0.17829511941861526</v>
      </c>
      <c r="N80" s="302">
        <v>3.5765448274894335E-2</v>
      </c>
      <c r="O80" s="302">
        <f t="shared" si="44"/>
        <v>0.69499482918191302</v>
      </c>
    </row>
    <row r="81" spans="1:15" s="236" customFormat="1" x14ac:dyDescent="0.25">
      <c r="A81" s="237" t="str">
        <f>name!E$8</f>
        <v>Skilled trades occupations</v>
      </c>
      <c r="B81" s="302">
        <v>1.7093791017183126</v>
      </c>
      <c r="C81" s="302">
        <v>7.2491515684163649E-2</v>
      </c>
      <c r="D81" s="302">
        <v>0.17704685356043751</v>
      </c>
      <c r="E81" s="302">
        <f t="shared" si="42"/>
        <v>1.9589174709629138</v>
      </c>
      <c r="F81" s="303"/>
      <c r="G81" s="302">
        <v>1.6633565895566678</v>
      </c>
      <c r="H81" s="302">
        <v>6.4353869234472158E-2</v>
      </c>
      <c r="I81" s="302">
        <v>0.14310974939735116</v>
      </c>
      <c r="J81" s="302">
        <f>SUM(G81:I81)</f>
        <v>1.870820208188491</v>
      </c>
      <c r="K81" s="303"/>
      <c r="L81" s="302">
        <v>1.0022829937005842</v>
      </c>
      <c r="M81" s="302">
        <v>5.2269748683700872E-2</v>
      </c>
      <c r="N81" s="302">
        <v>0.13024893662959458</v>
      </c>
      <c r="O81" s="302">
        <f t="shared" si="44"/>
        <v>1.1848016790138796</v>
      </c>
    </row>
    <row r="82" spans="1:15" s="236" customFormat="1" x14ac:dyDescent="0.25">
      <c r="A82" s="237" t="str">
        <f>name!E$9</f>
        <v>Caring, leisure and other service occupations</v>
      </c>
      <c r="B82" s="302">
        <v>0.15168246948129177</v>
      </c>
      <c r="C82" s="302">
        <v>5.1234110129384794E-2</v>
      </c>
      <c r="D82" s="302">
        <v>2.6602078739707529E-2</v>
      </c>
      <c r="E82" s="302">
        <f t="shared" si="42"/>
        <v>0.22951865835038407</v>
      </c>
      <c r="F82" s="303"/>
      <c r="G82" s="302">
        <v>0.1504973112451177</v>
      </c>
      <c r="H82" s="302">
        <v>6.6748042850069342E-2</v>
      </c>
      <c r="I82" s="302">
        <v>3.925870470656314E-2</v>
      </c>
      <c r="J82" s="302">
        <f t="shared" ref="J82:J85" si="45">SUM(G82:I82)</f>
        <v>0.25650405880175015</v>
      </c>
      <c r="K82" s="303"/>
      <c r="L82" s="302">
        <v>0.1092534309368066</v>
      </c>
      <c r="M82" s="302">
        <v>4.1375838608215608E-2</v>
      </c>
      <c r="N82" s="302">
        <v>4.6281276697350854E-2</v>
      </c>
      <c r="O82" s="302">
        <f t="shared" si="44"/>
        <v>0.19691054624237306</v>
      </c>
    </row>
    <row r="83" spans="1:15" s="236" customFormat="1" x14ac:dyDescent="0.25">
      <c r="A83" s="237" t="str">
        <f>name!E$10</f>
        <v>Sales and customer service occupations</v>
      </c>
      <c r="B83" s="302">
        <v>0.26380278325236844</v>
      </c>
      <c r="C83" s="302">
        <v>8.1740914412077467E-2</v>
      </c>
      <c r="D83" s="302">
        <v>2.5199514862913615E-2</v>
      </c>
      <c r="E83" s="302">
        <f t="shared" si="42"/>
        <v>0.37074321252735953</v>
      </c>
      <c r="F83" s="303"/>
      <c r="G83" s="302">
        <v>0.30609026186621713</v>
      </c>
      <c r="H83" s="302">
        <v>0.11692600562068867</v>
      </c>
      <c r="I83" s="302">
        <v>2.4422050649017313E-2</v>
      </c>
      <c r="J83" s="302">
        <f t="shared" si="45"/>
        <v>0.44743831813592311</v>
      </c>
      <c r="K83" s="303"/>
      <c r="L83" s="302">
        <v>0.22253669987431557</v>
      </c>
      <c r="M83" s="302">
        <v>0.10440907073721431</v>
      </c>
      <c r="N83" s="302">
        <v>1.995905186038387E-2</v>
      </c>
      <c r="O83" s="302">
        <f t="shared" si="44"/>
        <v>0.34690482247191373</v>
      </c>
    </row>
    <row r="84" spans="1:15" s="236" customFormat="1" x14ac:dyDescent="0.25">
      <c r="A84" s="237" t="str">
        <f>name!E$11</f>
        <v>Process, plant and machine operatives</v>
      </c>
      <c r="B84" s="302">
        <v>0.67701853607074081</v>
      </c>
      <c r="C84" s="302">
        <v>8.3873716204786369E-2</v>
      </c>
      <c r="D84" s="302">
        <v>4.3806930300485374E-2</v>
      </c>
      <c r="E84" s="302">
        <f t="shared" si="42"/>
        <v>0.80469918257601247</v>
      </c>
      <c r="F84" s="303"/>
      <c r="G84" s="302">
        <v>0.59662454164940071</v>
      </c>
      <c r="H84" s="302">
        <v>0.10341182796910903</v>
      </c>
      <c r="I84" s="302">
        <v>5.6854200262629433E-2</v>
      </c>
      <c r="J84" s="302">
        <f t="shared" si="45"/>
        <v>0.75689056988113912</v>
      </c>
      <c r="K84" s="303"/>
      <c r="L84" s="302">
        <v>0.4169820767016546</v>
      </c>
      <c r="M84" s="302">
        <v>7.9895816896981858E-2</v>
      </c>
      <c r="N84" s="302">
        <v>4.3698616148217025E-2</v>
      </c>
      <c r="O84" s="302">
        <f t="shared" si="44"/>
        <v>0.54057650974685345</v>
      </c>
    </row>
    <row r="85" spans="1:15" s="236" customFormat="1" x14ac:dyDescent="0.25">
      <c r="A85" s="237" t="str">
        <f>name!E$12</f>
        <v>Elementary occupations</v>
      </c>
      <c r="B85" s="302">
        <v>0.34196355562392378</v>
      </c>
      <c r="C85" s="302">
        <v>4.7218316483547441E-2</v>
      </c>
      <c r="D85" s="302">
        <v>3.1192495952342424E-2</v>
      </c>
      <c r="E85" s="302">
        <f t="shared" si="42"/>
        <v>0.42037436805981365</v>
      </c>
      <c r="F85" s="303"/>
      <c r="G85" s="302">
        <v>0.30174703843910999</v>
      </c>
      <c r="H85" s="302">
        <v>5.8458200854637751E-2</v>
      </c>
      <c r="I85" s="302">
        <v>2.6692209302593372E-2</v>
      </c>
      <c r="J85" s="302">
        <f t="shared" si="45"/>
        <v>0.38689744859634112</v>
      </c>
      <c r="K85" s="303"/>
      <c r="L85" s="302">
        <v>0.15568737443891695</v>
      </c>
      <c r="M85" s="302">
        <v>2.7592758973153293E-2</v>
      </c>
      <c r="N85" s="302">
        <v>2.0674570622444335E-2</v>
      </c>
      <c r="O85" s="302">
        <f t="shared" si="44"/>
        <v>0.2039547040345146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9.9457625961297627</v>
      </c>
      <c r="C87" s="311">
        <f t="shared" ref="C87:E87" si="46">SUM(C77:C85)</f>
        <v>0.80126183377505533</v>
      </c>
      <c r="D87" s="311">
        <f t="shared" si="46"/>
        <v>0.77997557009517893</v>
      </c>
      <c r="E87" s="311">
        <f t="shared" si="46"/>
        <v>11.526999999999999</v>
      </c>
      <c r="F87" s="311"/>
      <c r="G87" s="311">
        <f t="shared" ref="G87:J87" si="47">SUM(G77:G85)</f>
        <v>12.870155420892221</v>
      </c>
      <c r="H87" s="311">
        <f t="shared" si="47"/>
        <v>1.1966299194212275</v>
      </c>
      <c r="I87" s="311">
        <f t="shared" si="47"/>
        <v>0.90121465968655834</v>
      </c>
      <c r="J87" s="311">
        <f t="shared" si="47"/>
        <v>14.968000000000007</v>
      </c>
      <c r="K87" s="311"/>
      <c r="L87" s="311">
        <f t="shared" ref="L87:O87" si="48">SUM(L77:L85)</f>
        <v>8.7591576756080869</v>
      </c>
      <c r="M87" s="311">
        <f t="shared" si="48"/>
        <v>0.84163892983429744</v>
      </c>
      <c r="N87" s="311">
        <f t="shared" si="48"/>
        <v>0.69620339455764924</v>
      </c>
      <c r="O87" s="311">
        <f t="shared" si="48"/>
        <v>10.297000000000033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3.6393492115304622</v>
      </c>
      <c r="C94" s="302">
        <v>0.1818152139493685</v>
      </c>
      <c r="D94" s="302">
        <v>0.6416487870819001</v>
      </c>
      <c r="E94" s="302">
        <f>SUM(B94:D94)</f>
        <v>4.4628132125617306</v>
      </c>
      <c r="F94" s="303"/>
      <c r="G94" s="302">
        <v>4.1571822490693613</v>
      </c>
      <c r="H94" s="302">
        <v>0.37401025223372147</v>
      </c>
      <c r="I94" s="302">
        <v>0.73824654725726135</v>
      </c>
      <c r="J94" s="302">
        <f>SUM(G94:I94)</f>
        <v>5.2694390485603435</v>
      </c>
      <c r="K94" s="303"/>
      <c r="L94" s="302">
        <v>3.5356503141545179</v>
      </c>
      <c r="M94" s="302">
        <v>0.35998861568347795</v>
      </c>
      <c r="N94" s="302">
        <v>0.67502266793595578</v>
      </c>
      <c r="O94" s="302">
        <f>SUM(L94:N94)</f>
        <v>4.5706615977739515</v>
      </c>
    </row>
    <row r="95" spans="1:15" s="236" customFormat="1" x14ac:dyDescent="0.25">
      <c r="A95" s="237" t="str">
        <f>name!E$5</f>
        <v>Professional occupations</v>
      </c>
      <c r="B95" s="302">
        <v>4.5692290554800863</v>
      </c>
      <c r="C95" s="302">
        <v>0.17184929658728601</v>
      </c>
      <c r="D95" s="302">
        <v>0.41117360036534079</v>
      </c>
      <c r="E95" s="302">
        <f t="shared" ref="E95:E102" si="49">SUM(B95:D95)</f>
        <v>5.1522519524327137</v>
      </c>
      <c r="F95" s="303"/>
      <c r="G95" s="302">
        <v>6.0116257584082833</v>
      </c>
      <c r="H95" s="302">
        <v>0.33584110560994918</v>
      </c>
      <c r="I95" s="302">
        <v>0.40317907885919529</v>
      </c>
      <c r="J95" s="302">
        <f t="shared" ref="J95:J97" si="50">SUM(G95:I95)</f>
        <v>6.7506459428774281</v>
      </c>
      <c r="K95" s="303"/>
      <c r="L95" s="302">
        <v>5.6559468849594978</v>
      </c>
      <c r="M95" s="302">
        <v>0.30600731928387065</v>
      </c>
      <c r="N95" s="302">
        <v>0.25296203471295436</v>
      </c>
      <c r="O95" s="302">
        <f t="shared" ref="O95:O102" si="51">SUM(L95:N95)</f>
        <v>6.2149162389563228</v>
      </c>
    </row>
    <row r="96" spans="1:15" s="236" customFormat="1" x14ac:dyDescent="0.25">
      <c r="A96" s="237" t="str">
        <f>name!E$6</f>
        <v>Associate professional occupations</v>
      </c>
      <c r="B96" s="302">
        <v>3.4743028434783012</v>
      </c>
      <c r="C96" s="302">
        <v>0.22660739229745339</v>
      </c>
      <c r="D96" s="302">
        <v>0.53101980639024615</v>
      </c>
      <c r="E96" s="302">
        <f t="shared" si="49"/>
        <v>4.2319300421660007</v>
      </c>
      <c r="F96" s="303"/>
      <c r="G96" s="302">
        <v>4.0931976548516387</v>
      </c>
      <c r="H96" s="302">
        <v>0.32904532190839636</v>
      </c>
      <c r="I96" s="302">
        <v>0.39093660216397697</v>
      </c>
      <c r="J96" s="302">
        <f t="shared" si="50"/>
        <v>4.8131795789240126</v>
      </c>
      <c r="K96" s="303"/>
      <c r="L96" s="302">
        <v>3.3725531935235984</v>
      </c>
      <c r="M96" s="302">
        <v>0.25807015573035436</v>
      </c>
      <c r="N96" s="302">
        <v>0.33381217245694811</v>
      </c>
      <c r="O96" s="302">
        <f t="shared" si="51"/>
        <v>3.9644355217109011</v>
      </c>
    </row>
    <row r="97" spans="1:15" s="236" customFormat="1" x14ac:dyDescent="0.25">
      <c r="A97" s="237" t="str">
        <f>name!E$7</f>
        <v>Administrative and secretarial occupations</v>
      </c>
      <c r="B97" s="302">
        <v>1.6719025249133956</v>
      </c>
      <c r="C97" s="302">
        <v>0.56164866981969097</v>
      </c>
      <c r="D97" s="302">
        <v>0.11621960777380887</v>
      </c>
      <c r="E97" s="302">
        <f t="shared" si="49"/>
        <v>2.3497708025068955</v>
      </c>
      <c r="F97" s="303"/>
      <c r="G97" s="302">
        <v>1.8494881003856567</v>
      </c>
      <c r="H97" s="302">
        <v>0.7044994064299468</v>
      </c>
      <c r="I97" s="302">
        <v>9.9944396459023283E-2</v>
      </c>
      <c r="J97" s="302">
        <f t="shared" si="50"/>
        <v>2.6539319032746267</v>
      </c>
      <c r="K97" s="303"/>
      <c r="L97" s="302">
        <v>1.3007033957770533</v>
      </c>
      <c r="M97" s="302">
        <v>0.48318517269187489</v>
      </c>
      <c r="N97" s="302">
        <v>6.7438623183727578E-2</v>
      </c>
      <c r="O97" s="302">
        <f t="shared" si="51"/>
        <v>1.8513271916526557</v>
      </c>
    </row>
    <row r="98" spans="1:15" s="236" customFormat="1" x14ac:dyDescent="0.25">
      <c r="A98" s="237" t="str">
        <f>name!E$8</f>
        <v>Skilled trades occupations</v>
      </c>
      <c r="B98" s="302">
        <v>4.8070945443705622</v>
      </c>
      <c r="C98" s="302">
        <v>0.24127774480710407</v>
      </c>
      <c r="D98" s="302">
        <v>1.1416465142087349</v>
      </c>
      <c r="E98" s="302">
        <f t="shared" si="49"/>
        <v>6.1900188033864012</v>
      </c>
      <c r="F98" s="303"/>
      <c r="G98" s="302">
        <v>4.1778374169276988</v>
      </c>
      <c r="H98" s="302">
        <v>0.22797861304115252</v>
      </c>
      <c r="I98" s="302">
        <v>0.90959837329349236</v>
      </c>
      <c r="J98" s="302">
        <f>SUM(G98:I98)</f>
        <v>5.3154144032623432</v>
      </c>
      <c r="K98" s="303"/>
      <c r="L98" s="302">
        <v>2.956062546874441</v>
      </c>
      <c r="M98" s="302">
        <v>0.24029249015666526</v>
      </c>
      <c r="N98" s="302">
        <v>0.82888396470071068</v>
      </c>
      <c r="O98" s="302">
        <f t="shared" si="51"/>
        <v>4.0252390017318174</v>
      </c>
    </row>
    <row r="99" spans="1:15" s="236" customFormat="1" x14ac:dyDescent="0.25">
      <c r="A99" s="237" t="str">
        <f>name!E$9</f>
        <v>Caring, leisure and other service occupations</v>
      </c>
      <c r="B99" s="302">
        <v>0.29022293509697578</v>
      </c>
      <c r="C99" s="302">
        <v>5.2519919685591457E-2</v>
      </c>
      <c r="D99" s="302">
        <v>5.9462637298310882E-2</v>
      </c>
      <c r="E99" s="302">
        <f t="shared" si="49"/>
        <v>0.40220549208087808</v>
      </c>
      <c r="F99" s="303"/>
      <c r="G99" s="302">
        <v>0.33273901653339077</v>
      </c>
      <c r="H99" s="302">
        <v>7.1533642625630736E-2</v>
      </c>
      <c r="I99" s="302">
        <v>7.2335968914942955E-2</v>
      </c>
      <c r="J99" s="302">
        <f t="shared" ref="J99:J102" si="52">SUM(G99:I99)</f>
        <v>0.47660862807396442</v>
      </c>
      <c r="K99" s="303"/>
      <c r="L99" s="302">
        <v>0.38418945088170264</v>
      </c>
      <c r="M99" s="302">
        <v>5.4931595774909643E-2</v>
      </c>
      <c r="N99" s="302">
        <v>6.7465114906990337E-2</v>
      </c>
      <c r="O99" s="302">
        <f t="shared" si="51"/>
        <v>0.50658616156360259</v>
      </c>
    </row>
    <row r="100" spans="1:15" s="236" customFormat="1" x14ac:dyDescent="0.25">
      <c r="A100" s="237" t="str">
        <f>name!E$10</f>
        <v>Sales and customer service occupations</v>
      </c>
      <c r="B100" s="302">
        <v>0.64456364744756367</v>
      </c>
      <c r="C100" s="302">
        <v>0.16260790922565502</v>
      </c>
      <c r="D100" s="302">
        <v>0.11963179221937134</v>
      </c>
      <c r="E100" s="302">
        <f t="shared" si="49"/>
        <v>0.92680334889259008</v>
      </c>
      <c r="F100" s="303"/>
      <c r="G100" s="302">
        <v>0.65428391642943462</v>
      </c>
      <c r="H100" s="302">
        <v>0.22200419960986811</v>
      </c>
      <c r="I100" s="302">
        <v>7.9723812682602549E-2</v>
      </c>
      <c r="J100" s="302">
        <f t="shared" si="52"/>
        <v>0.95601192872190532</v>
      </c>
      <c r="K100" s="303"/>
      <c r="L100" s="302">
        <v>0.60895289653210238</v>
      </c>
      <c r="M100" s="302">
        <v>0.19671385882384052</v>
      </c>
      <c r="N100" s="302">
        <v>6.0245870815721275E-2</v>
      </c>
      <c r="O100" s="302">
        <f t="shared" si="51"/>
        <v>0.8659126261716642</v>
      </c>
    </row>
    <row r="101" spans="1:15" s="236" customFormat="1" x14ac:dyDescent="0.25">
      <c r="A101" s="237" t="str">
        <f>name!E$11</f>
        <v>Process, plant and machine operatives</v>
      </c>
      <c r="B101" s="302">
        <v>2.9800279651049775</v>
      </c>
      <c r="C101" s="302">
        <v>0.20616172851592848</v>
      </c>
      <c r="D101" s="302">
        <v>0.18128944015876913</v>
      </c>
      <c r="E101" s="302">
        <f t="shared" si="49"/>
        <v>3.3674791337796748</v>
      </c>
      <c r="F101" s="303"/>
      <c r="G101" s="302">
        <v>2.6866710271053997</v>
      </c>
      <c r="H101" s="302">
        <v>0.25657963528001104</v>
      </c>
      <c r="I101" s="302">
        <v>0.19276556439820836</v>
      </c>
      <c r="J101" s="302">
        <f t="shared" si="52"/>
        <v>3.1360162267836191</v>
      </c>
      <c r="K101" s="303"/>
      <c r="L101" s="302">
        <v>2.3357592498460953</v>
      </c>
      <c r="M101" s="302">
        <v>0.30607364757837913</v>
      </c>
      <c r="N101" s="302">
        <v>0.16967472600230787</v>
      </c>
      <c r="O101" s="302">
        <f t="shared" si="51"/>
        <v>2.811507623426782</v>
      </c>
    </row>
    <row r="102" spans="1:15" s="236" customFormat="1" x14ac:dyDescent="0.25">
      <c r="A102" s="237" t="str">
        <f>name!E$12</f>
        <v>Elementary occupations</v>
      </c>
      <c r="B102" s="302">
        <v>1.2300944962627613</v>
      </c>
      <c r="C102" s="302">
        <v>0.23335939135548431</v>
      </c>
      <c r="D102" s="302">
        <v>0.20927332457487338</v>
      </c>
      <c r="E102" s="302">
        <f t="shared" si="49"/>
        <v>1.6727272121931192</v>
      </c>
      <c r="F102" s="303"/>
      <c r="G102" s="302">
        <v>1.0653269492526669</v>
      </c>
      <c r="H102" s="302">
        <v>0.25047999397648379</v>
      </c>
      <c r="I102" s="302">
        <v>0.10894539629264302</v>
      </c>
      <c r="J102" s="302">
        <f t="shared" si="52"/>
        <v>1.4247523395217936</v>
      </c>
      <c r="K102" s="303"/>
      <c r="L102" s="302">
        <v>0.64766688414820028</v>
      </c>
      <c r="M102" s="302">
        <v>0.16931587047728203</v>
      </c>
      <c r="N102" s="302">
        <v>9.3431282386877715E-2</v>
      </c>
      <c r="O102" s="302">
        <f t="shared" si="51"/>
        <v>0.91041403701236001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23.306787223685081</v>
      </c>
      <c r="C104" s="311">
        <f t="shared" ref="C104:E104" si="53">SUM(C94:C102)</f>
        <v>2.037847266243562</v>
      </c>
      <c r="D104" s="311">
        <f t="shared" si="53"/>
        <v>3.4113655100713558</v>
      </c>
      <c r="E104" s="311">
        <f t="shared" si="53"/>
        <v>28.756000000000004</v>
      </c>
      <c r="F104" s="311"/>
      <c r="G104" s="311">
        <f t="shared" ref="G104:J104" si="54">SUM(G94:G102)</f>
        <v>25.028352088963533</v>
      </c>
      <c r="H104" s="311">
        <f t="shared" si="54"/>
        <v>2.7719721707151601</v>
      </c>
      <c r="I104" s="311">
        <f t="shared" si="54"/>
        <v>2.9956757403213459</v>
      </c>
      <c r="J104" s="311">
        <f t="shared" si="54"/>
        <v>30.796000000000042</v>
      </c>
      <c r="K104" s="311"/>
      <c r="L104" s="311">
        <f t="shared" ref="L104:O104" si="55">SUM(L94:L102)</f>
        <v>20.79748481669721</v>
      </c>
      <c r="M104" s="311">
        <f t="shared" si="55"/>
        <v>2.3745787262006539</v>
      </c>
      <c r="N104" s="311">
        <f t="shared" si="55"/>
        <v>2.5489364571021937</v>
      </c>
      <c r="O104" s="311">
        <f t="shared" si="55"/>
        <v>25.721000000000057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0.19185900704280867</v>
      </c>
      <c r="C111" s="302">
        <v>4.3969240915688627E-3</v>
      </c>
      <c r="D111" s="302">
        <v>1.8726473098894601E-2</v>
      </c>
      <c r="E111" s="302">
        <f>SUM(B111:D111)</f>
        <v>0.21498240423327214</v>
      </c>
      <c r="F111" s="303"/>
      <c r="G111" s="302">
        <v>0.46429930620195697</v>
      </c>
      <c r="H111" s="302">
        <v>1.472119448499493E-2</v>
      </c>
      <c r="I111" s="302">
        <v>5.035173460455758E-2</v>
      </c>
      <c r="J111" s="302">
        <f>SUM(G111:I111)</f>
        <v>0.52937223529150945</v>
      </c>
      <c r="K111" s="303"/>
      <c r="L111" s="302">
        <v>0.49126293570128649</v>
      </c>
      <c r="M111" s="302">
        <v>1.4967925387793778E-2</v>
      </c>
      <c r="N111" s="302">
        <v>2.9933314541334667E-2</v>
      </c>
      <c r="O111" s="302">
        <f>SUM(L111:N111)</f>
        <v>0.53616417563041485</v>
      </c>
    </row>
    <row r="112" spans="1:15" s="236" customFormat="1" x14ac:dyDescent="0.25">
      <c r="A112" s="237" t="str">
        <f>name!E$5</f>
        <v>Professional occupations</v>
      </c>
      <c r="B112" s="302">
        <v>0.35399710686118069</v>
      </c>
      <c r="C112" s="302">
        <v>4.6419692340039266E-3</v>
      </c>
      <c r="D112" s="302">
        <v>2.5848154654836152E-2</v>
      </c>
      <c r="E112" s="302">
        <f t="shared" ref="E112:E119" si="56">SUM(B112:D112)</f>
        <v>0.38448723075002078</v>
      </c>
      <c r="F112" s="303"/>
      <c r="G112" s="302">
        <v>0.9766734842037984</v>
      </c>
      <c r="H112" s="302">
        <v>1.4137957402160192E-2</v>
      </c>
      <c r="I112" s="302">
        <v>4.5684130591978206E-2</v>
      </c>
      <c r="J112" s="302">
        <f t="shared" ref="J112:J114" si="57">SUM(G112:I112)</f>
        <v>1.0364955721979368</v>
      </c>
      <c r="K112" s="303"/>
      <c r="L112" s="302">
        <v>1.1232615036295215</v>
      </c>
      <c r="M112" s="302">
        <v>1.4373160402309196E-2</v>
      </c>
      <c r="N112" s="302">
        <v>1.6495202084485135E-2</v>
      </c>
      <c r="O112" s="302">
        <f t="shared" ref="O112:O119" si="58">SUM(L112:N112)</f>
        <v>1.1541298661163157</v>
      </c>
    </row>
    <row r="113" spans="1:15" s="236" customFormat="1" x14ac:dyDescent="0.25">
      <c r="A113" s="237" t="str">
        <f>name!E$6</f>
        <v>Associate professional occupations</v>
      </c>
      <c r="B113" s="302">
        <v>0.22333858304553975</v>
      </c>
      <c r="C113" s="302">
        <v>8.1917342374173731E-3</v>
      </c>
      <c r="D113" s="302">
        <v>1.0057496347487366E-2</v>
      </c>
      <c r="E113" s="302">
        <f t="shared" si="56"/>
        <v>0.24158781363044449</v>
      </c>
      <c r="F113" s="303"/>
      <c r="G113" s="302">
        <v>0.58924040940891997</v>
      </c>
      <c r="H113" s="302">
        <v>2.1097408512471962E-2</v>
      </c>
      <c r="I113" s="302">
        <v>4.6546244682074571E-2</v>
      </c>
      <c r="J113" s="302">
        <f t="shared" si="57"/>
        <v>0.65688406260346655</v>
      </c>
      <c r="K113" s="303"/>
      <c r="L113" s="302">
        <v>0.52972446133890794</v>
      </c>
      <c r="M113" s="302">
        <v>2.1064304126879513E-2</v>
      </c>
      <c r="N113" s="302">
        <v>1.8028981334395854E-2</v>
      </c>
      <c r="O113" s="302">
        <f t="shared" si="58"/>
        <v>0.56881774680018338</v>
      </c>
    </row>
    <row r="114" spans="1:15" s="236" customFormat="1" x14ac:dyDescent="0.25">
      <c r="A114" s="237" t="str">
        <f>name!E$7</f>
        <v>Administrative and secretarial occupations</v>
      </c>
      <c r="B114" s="302">
        <v>0.10103580161473456</v>
      </c>
      <c r="C114" s="302">
        <v>2.2613642334159252E-2</v>
      </c>
      <c r="D114" s="302">
        <v>6.0443267981089167E-3</v>
      </c>
      <c r="E114" s="302">
        <f t="shared" si="56"/>
        <v>0.12969377074700275</v>
      </c>
      <c r="F114" s="303"/>
      <c r="G114" s="302">
        <v>0.21404934604172257</v>
      </c>
      <c r="H114" s="302">
        <v>5.041422053596166E-2</v>
      </c>
      <c r="I114" s="302">
        <v>1.723950773556443E-2</v>
      </c>
      <c r="J114" s="302">
        <f t="shared" si="57"/>
        <v>0.28170307431324865</v>
      </c>
      <c r="K114" s="303"/>
      <c r="L114" s="302">
        <v>0.12583881620786411</v>
      </c>
      <c r="M114" s="302">
        <v>3.8592719146856601E-2</v>
      </c>
      <c r="N114" s="302">
        <v>7.2695226203498484E-2</v>
      </c>
      <c r="O114" s="302">
        <f t="shared" si="58"/>
        <v>0.23712676155821921</v>
      </c>
    </row>
    <row r="115" spans="1:15" s="236" customFormat="1" x14ac:dyDescent="0.25">
      <c r="A115" s="237" t="str">
        <f>name!E$8</f>
        <v>Skilled trades occupations</v>
      </c>
      <c r="B115" s="302">
        <v>0.33254795573859608</v>
      </c>
      <c r="C115" s="302">
        <v>6.250478437989153E-3</v>
      </c>
      <c r="D115" s="302">
        <v>2.6828679710907122E-2</v>
      </c>
      <c r="E115" s="302">
        <f t="shared" si="56"/>
        <v>0.36562711388749236</v>
      </c>
      <c r="F115" s="303"/>
      <c r="G115" s="302">
        <v>0.58947331302795669</v>
      </c>
      <c r="H115" s="302">
        <v>9.2796018403782619E-3</v>
      </c>
      <c r="I115" s="302">
        <v>6.4451725518545971E-2</v>
      </c>
      <c r="J115" s="302">
        <f>SUM(G115:I115)</f>
        <v>0.66320464038688087</v>
      </c>
      <c r="K115" s="303"/>
      <c r="L115" s="302">
        <v>0.5153762200590124</v>
      </c>
      <c r="M115" s="302">
        <v>6.9765584445191523E-3</v>
      </c>
      <c r="N115" s="302">
        <v>7.3274620949543026E-2</v>
      </c>
      <c r="O115" s="302">
        <f t="shared" si="58"/>
        <v>0.59562739945307464</v>
      </c>
    </row>
    <row r="116" spans="1:15" s="236" customFormat="1" x14ac:dyDescent="0.25">
      <c r="A116" s="237" t="str">
        <f>name!E$9</f>
        <v>Caring, leisure and other service occupations</v>
      </c>
      <c r="B116" s="302">
        <v>2.4790363255484549E-2</v>
      </c>
      <c r="C116" s="302">
        <v>1.3576458597569241E-3</v>
      </c>
      <c r="D116" s="302">
        <v>1.1685349992040259E-3</v>
      </c>
      <c r="E116" s="302">
        <f t="shared" si="56"/>
        <v>2.73165441144455E-2</v>
      </c>
      <c r="F116" s="303"/>
      <c r="G116" s="302">
        <v>5.1480230236364846E-2</v>
      </c>
      <c r="H116" s="302">
        <v>2.5584391084400942E-3</v>
      </c>
      <c r="I116" s="302">
        <v>5.1986909017184446E-2</v>
      </c>
      <c r="J116" s="302">
        <f t="shared" ref="J116:J119" si="59">SUM(G116:I116)</f>
        <v>0.10602557836198939</v>
      </c>
      <c r="K116" s="303"/>
      <c r="L116" s="302">
        <v>5.4413038429259465E-2</v>
      </c>
      <c r="M116" s="302">
        <v>1.6306112746019162E-3</v>
      </c>
      <c r="N116" s="302">
        <v>4.4885894943900807E-2</v>
      </c>
      <c r="O116" s="302">
        <f t="shared" si="58"/>
        <v>0.10092954464776219</v>
      </c>
    </row>
    <row r="117" spans="1:15" s="236" customFormat="1" x14ac:dyDescent="0.25">
      <c r="A117" s="237" t="str">
        <f>name!E$10</f>
        <v>Sales and customer service occupations</v>
      </c>
      <c r="B117" s="302">
        <v>0.14638847442161024</v>
      </c>
      <c r="C117" s="302">
        <v>5.5303181924760129E-2</v>
      </c>
      <c r="D117" s="302">
        <v>1.1943755122524248E-2</v>
      </c>
      <c r="E117" s="302">
        <f t="shared" si="56"/>
        <v>0.21363541146889461</v>
      </c>
      <c r="F117" s="303"/>
      <c r="G117" s="302">
        <v>0.29972426838256255</v>
      </c>
      <c r="H117" s="302">
        <v>0.13186847229023854</v>
      </c>
      <c r="I117" s="302">
        <v>1.3526009040737769E-2</v>
      </c>
      <c r="J117" s="302">
        <f t="shared" si="59"/>
        <v>0.44511874971353882</v>
      </c>
      <c r="K117" s="303"/>
      <c r="L117" s="302">
        <v>0.30164095387656015</v>
      </c>
      <c r="M117" s="302">
        <v>0.15021524784841148</v>
      </c>
      <c r="N117" s="302">
        <v>7.8892250658441285E-3</v>
      </c>
      <c r="O117" s="302">
        <f t="shared" si="58"/>
        <v>0.45974542679081576</v>
      </c>
    </row>
    <row r="118" spans="1:15" s="236" customFormat="1" x14ac:dyDescent="0.25">
      <c r="A118" s="237" t="str">
        <f>name!E$11</f>
        <v>Process, plant and machine operatives</v>
      </c>
      <c r="B118" s="302">
        <v>6.3530759425035069E-2</v>
      </c>
      <c r="C118" s="302">
        <v>1.4035085461115372E-3</v>
      </c>
      <c r="D118" s="302">
        <v>1.2638165796976143E-2</v>
      </c>
      <c r="E118" s="302">
        <f t="shared" si="56"/>
        <v>7.7572433768122756E-2</v>
      </c>
      <c r="F118" s="303"/>
      <c r="G118" s="302">
        <v>0.1150402219519692</v>
      </c>
      <c r="H118" s="302">
        <v>2.937895619481142E-3</v>
      </c>
      <c r="I118" s="302">
        <v>8.5718132437960677E-3</v>
      </c>
      <c r="J118" s="302">
        <f t="shared" si="59"/>
        <v>0.1265499308152464</v>
      </c>
      <c r="K118" s="303"/>
      <c r="L118" s="302">
        <v>0.13316115750625965</v>
      </c>
      <c r="M118" s="302">
        <v>3.3570213430078166E-3</v>
      </c>
      <c r="N118" s="302">
        <v>2.2341561896151673E-2</v>
      </c>
      <c r="O118" s="302">
        <f t="shared" si="58"/>
        <v>0.15885974074541911</v>
      </c>
    </row>
    <row r="119" spans="1:15" s="236" customFormat="1" x14ac:dyDescent="0.25">
      <c r="A119" s="237" t="str">
        <f>name!E$12</f>
        <v>Elementary occupations</v>
      </c>
      <c r="B119" s="302">
        <v>1.978457919177052E-2</v>
      </c>
      <c r="C119" s="302">
        <v>3.4473223551991761E-3</v>
      </c>
      <c r="D119" s="302">
        <v>4.8653758533335192E-3</v>
      </c>
      <c r="E119" s="302">
        <f t="shared" si="56"/>
        <v>2.8097277400303215E-2</v>
      </c>
      <c r="F119" s="303"/>
      <c r="G119" s="302">
        <v>3.6120236950182939E-2</v>
      </c>
      <c r="H119" s="302">
        <v>5.63526028584483E-3</v>
      </c>
      <c r="I119" s="302">
        <v>2.8890659080161574E-2</v>
      </c>
      <c r="J119" s="302">
        <f t="shared" si="59"/>
        <v>7.064615631618934E-2</v>
      </c>
      <c r="K119" s="303"/>
      <c r="L119" s="302">
        <v>1.9910194369302553E-2</v>
      </c>
      <c r="M119" s="302">
        <v>2.1507706862718256E-3</v>
      </c>
      <c r="N119" s="302">
        <v>3.0538373202223638E-2</v>
      </c>
      <c r="O119" s="302">
        <f t="shared" si="58"/>
        <v>5.2599338257798015E-2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1.45727263059676</v>
      </c>
      <c r="C121" s="311">
        <f t="shared" ref="C121:E121" si="60">SUM(C111:C119)</f>
        <v>0.10760640702096634</v>
      </c>
      <c r="D121" s="311">
        <f t="shared" si="60"/>
        <v>0.11812096238227209</v>
      </c>
      <c r="E121" s="311">
        <f t="shared" si="60"/>
        <v>1.6829999999999983</v>
      </c>
      <c r="F121" s="311"/>
      <c r="G121" s="311">
        <f t="shared" ref="G121:J121" si="61">SUM(G111:G119)</f>
        <v>3.3361008164054344</v>
      </c>
      <c r="H121" s="311">
        <f t="shared" si="61"/>
        <v>0.25265045007997161</v>
      </c>
      <c r="I121" s="311">
        <f t="shared" si="61"/>
        <v>0.32724873351460065</v>
      </c>
      <c r="J121" s="311">
        <f t="shared" si="61"/>
        <v>3.9160000000000061</v>
      </c>
      <c r="K121" s="311"/>
      <c r="L121" s="311">
        <f t="shared" ref="L121:O121" si="62">SUM(L111:L119)</f>
        <v>3.2945892811179744</v>
      </c>
      <c r="M121" s="311">
        <f t="shared" si="62"/>
        <v>0.25332831866065131</v>
      </c>
      <c r="N121" s="311">
        <f t="shared" si="62"/>
        <v>0.3160824002213774</v>
      </c>
      <c r="O121" s="311">
        <f t="shared" si="62"/>
        <v>3.864000000000003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0.52572433694968823</v>
      </c>
      <c r="C128" s="302">
        <v>2.1151312704652689E-2</v>
      </c>
      <c r="D128" s="302">
        <v>1.1468018665365134E-2</v>
      </c>
      <c r="E128" s="302">
        <f>SUM(B128:D128)</f>
        <v>0.55834366831970605</v>
      </c>
      <c r="F128" s="303"/>
      <c r="G128" s="302">
        <v>0.67227209973402546</v>
      </c>
      <c r="H128" s="302">
        <v>7.6861063681721312E-2</v>
      </c>
      <c r="I128" s="302">
        <v>6.3099802794523221E-2</v>
      </c>
      <c r="J128" s="302">
        <f>SUM(G128:I128)</f>
        <v>0.81223296621026997</v>
      </c>
      <c r="K128" s="303"/>
      <c r="L128" s="302">
        <v>0.79918739633196245</v>
      </c>
      <c r="M128" s="302">
        <v>0.11558910543790255</v>
      </c>
      <c r="N128" s="302">
        <v>7.0032351692806374E-2</v>
      </c>
      <c r="O128" s="302">
        <f>SUM(L128:N128)</f>
        <v>0.98480885346267144</v>
      </c>
    </row>
    <row r="129" spans="1:15" s="236" customFormat="1" x14ac:dyDescent="0.25">
      <c r="A129" s="237" t="str">
        <f>name!E$5</f>
        <v>Professional occupations</v>
      </c>
      <c r="B129" s="302">
        <v>0.50081951537104219</v>
      </c>
      <c r="C129" s="302">
        <v>4.1802225566618556E-2</v>
      </c>
      <c r="D129" s="302">
        <v>1.203553807052142E-2</v>
      </c>
      <c r="E129" s="302">
        <f t="shared" ref="E129:E136" si="63">SUM(B129:D129)</f>
        <v>0.55465727900818218</v>
      </c>
      <c r="F129" s="303"/>
      <c r="G129" s="302">
        <v>0.71732099083792544</v>
      </c>
      <c r="H129" s="302">
        <v>7.1972007547704622E-2</v>
      </c>
      <c r="I129" s="302">
        <v>2.8731297341336053E-2</v>
      </c>
      <c r="J129" s="302">
        <f t="shared" ref="J129:J131" si="64">SUM(G129:I129)</f>
        <v>0.81802429572696611</v>
      </c>
      <c r="K129" s="303"/>
      <c r="L129" s="302">
        <v>0.93839408817622394</v>
      </c>
      <c r="M129" s="302">
        <v>9.2526009262941467E-2</v>
      </c>
      <c r="N129" s="302">
        <v>2.6712217125942045E-2</v>
      </c>
      <c r="O129" s="302">
        <f t="shared" ref="O129:O136" si="65">SUM(L129:N129)</f>
        <v>1.0576323145651074</v>
      </c>
    </row>
    <row r="130" spans="1:15" s="236" customFormat="1" x14ac:dyDescent="0.25">
      <c r="A130" s="237" t="str">
        <f>name!E$6</f>
        <v>Associate professional occupations</v>
      </c>
      <c r="B130" s="302">
        <v>0.5196548030252961</v>
      </c>
      <c r="C130" s="302">
        <v>4.6935720446395053E-2</v>
      </c>
      <c r="D130" s="302">
        <v>1.6945490144749286E-2</v>
      </c>
      <c r="E130" s="302">
        <f t="shared" si="63"/>
        <v>0.58353601361644047</v>
      </c>
      <c r="F130" s="303"/>
      <c r="G130" s="302">
        <v>0.65086078448878082</v>
      </c>
      <c r="H130" s="302">
        <v>6.2296150042752393E-2</v>
      </c>
      <c r="I130" s="302">
        <v>1.7213660976169245E-2</v>
      </c>
      <c r="J130" s="302">
        <f t="shared" si="64"/>
        <v>0.73037059550770245</v>
      </c>
      <c r="K130" s="303"/>
      <c r="L130" s="302">
        <v>0.80732412031656287</v>
      </c>
      <c r="M130" s="302">
        <v>6.1013632579873453E-2</v>
      </c>
      <c r="N130" s="302">
        <v>1.7214481223058579E-2</v>
      </c>
      <c r="O130" s="302">
        <f t="shared" si="65"/>
        <v>0.88555223411949491</v>
      </c>
    </row>
    <row r="131" spans="1:15" s="236" customFormat="1" x14ac:dyDescent="0.25">
      <c r="A131" s="237" t="str">
        <f>name!E$7</f>
        <v>Administrative and secretarial occupations</v>
      </c>
      <c r="B131" s="302">
        <v>0.19137817351797293</v>
      </c>
      <c r="C131" s="302">
        <v>7.877006688825626E-2</v>
      </c>
      <c r="D131" s="302">
        <v>6.3710448501954915E-3</v>
      </c>
      <c r="E131" s="302">
        <f t="shared" si="63"/>
        <v>0.27651928525642472</v>
      </c>
      <c r="F131" s="303"/>
      <c r="G131" s="302">
        <v>0.19072634685403109</v>
      </c>
      <c r="H131" s="302">
        <v>9.958351598219517E-2</v>
      </c>
      <c r="I131" s="302">
        <v>3.650469372753198E-3</v>
      </c>
      <c r="J131" s="302">
        <f t="shared" si="64"/>
        <v>0.29396033220897949</v>
      </c>
      <c r="K131" s="303"/>
      <c r="L131" s="302">
        <v>0.14754126652258415</v>
      </c>
      <c r="M131" s="302">
        <v>9.4913157341544874E-2</v>
      </c>
      <c r="N131" s="302">
        <v>5.7920951397119873E-3</v>
      </c>
      <c r="O131" s="302">
        <f t="shared" si="65"/>
        <v>0.24824651900384101</v>
      </c>
    </row>
    <row r="132" spans="1:15" s="236" customFormat="1" x14ac:dyDescent="0.25">
      <c r="A132" s="237" t="str">
        <f>name!E$8</f>
        <v>Skilled trades occupations</v>
      </c>
      <c r="B132" s="302">
        <v>0.29454521395847483</v>
      </c>
      <c r="C132" s="302">
        <v>3.2588295725193221E-2</v>
      </c>
      <c r="D132" s="302">
        <v>2.7169477242039906E-2</v>
      </c>
      <c r="E132" s="302">
        <f t="shared" si="63"/>
        <v>0.35430298692570794</v>
      </c>
      <c r="F132" s="303"/>
      <c r="G132" s="302">
        <v>0.31770792205389775</v>
      </c>
      <c r="H132" s="302">
        <v>8.7907866944685456E-2</v>
      </c>
      <c r="I132" s="302">
        <v>7.2369811345894638E-2</v>
      </c>
      <c r="J132" s="302">
        <f>SUM(G132:I132)</f>
        <v>0.47798560034447785</v>
      </c>
      <c r="K132" s="303"/>
      <c r="L132" s="302">
        <v>0.39252076151244231</v>
      </c>
      <c r="M132" s="302">
        <v>0.13391857862544099</v>
      </c>
      <c r="N132" s="302">
        <v>7.1088305365274371E-2</v>
      </c>
      <c r="O132" s="302">
        <f t="shared" si="65"/>
        <v>0.59752764550315762</v>
      </c>
    </row>
    <row r="133" spans="1:15" s="236" customFormat="1" x14ac:dyDescent="0.25">
      <c r="A133" s="237" t="str">
        <f>name!E$9</f>
        <v>Caring, leisure and other service occupations</v>
      </c>
      <c r="B133" s="302">
        <v>8.1328231378632695E-2</v>
      </c>
      <c r="C133" s="302">
        <v>1.5350099507392103E-2</v>
      </c>
      <c r="D133" s="302">
        <v>1.0974339317782781E-2</v>
      </c>
      <c r="E133" s="302">
        <f t="shared" si="63"/>
        <v>0.10765267020380759</v>
      </c>
      <c r="F133" s="303"/>
      <c r="G133" s="302">
        <v>8.8729174807051725E-2</v>
      </c>
      <c r="H133" s="302">
        <v>2.3513010969932004E-2</v>
      </c>
      <c r="I133" s="302">
        <v>2.7100787370256535E-3</v>
      </c>
      <c r="J133" s="302">
        <f t="shared" ref="J133:J136" si="66">SUM(G133:I133)</f>
        <v>0.11495226451400938</v>
      </c>
      <c r="K133" s="303"/>
      <c r="L133" s="302">
        <v>0.12609058930816011</v>
      </c>
      <c r="M133" s="302">
        <v>2.1362336399746863E-2</v>
      </c>
      <c r="N133" s="302">
        <v>3.8452665371424876E-3</v>
      </c>
      <c r="O133" s="302">
        <f t="shared" si="65"/>
        <v>0.15129819224504945</v>
      </c>
    </row>
    <row r="134" spans="1:15" s="236" customFormat="1" x14ac:dyDescent="0.25">
      <c r="A134" s="237" t="str">
        <f>name!E$10</f>
        <v>Sales and customer service occupations</v>
      </c>
      <c r="B134" s="302">
        <v>8.7685641837742481E-2</v>
      </c>
      <c r="C134" s="302">
        <v>4.2981074862679762E-2</v>
      </c>
      <c r="D134" s="302">
        <v>4.8953054057366413E-3</v>
      </c>
      <c r="E134" s="302">
        <f t="shared" si="63"/>
        <v>0.13556202210615886</v>
      </c>
      <c r="F134" s="303"/>
      <c r="G134" s="302">
        <v>9.7961209235838675E-2</v>
      </c>
      <c r="H134" s="302">
        <v>6.0473636394479738E-2</v>
      </c>
      <c r="I134" s="302">
        <v>1.1368503581254932E-2</v>
      </c>
      <c r="J134" s="302">
        <f t="shared" si="66"/>
        <v>0.16980334921157333</v>
      </c>
      <c r="K134" s="303"/>
      <c r="L134" s="302">
        <v>0.12746539672468929</v>
      </c>
      <c r="M134" s="302">
        <v>7.3031876263129486E-2</v>
      </c>
      <c r="N134" s="302">
        <v>1.017766489797107E-2</v>
      </c>
      <c r="O134" s="302">
        <f t="shared" si="65"/>
        <v>0.21067493788578984</v>
      </c>
    </row>
    <row r="135" spans="1:15" s="236" customFormat="1" x14ac:dyDescent="0.25">
      <c r="A135" s="237" t="str">
        <f>name!E$11</f>
        <v>Process, plant and machine operatives</v>
      </c>
      <c r="B135" s="302">
        <v>0.74469140103131926</v>
      </c>
      <c r="C135" s="302">
        <v>3.2886113854656437E-2</v>
      </c>
      <c r="D135" s="302">
        <v>5.6533298627345057E-3</v>
      </c>
      <c r="E135" s="302">
        <f t="shared" si="63"/>
        <v>0.78323084474871019</v>
      </c>
      <c r="F135" s="303"/>
      <c r="G135" s="302">
        <v>0.74138107621962035</v>
      </c>
      <c r="H135" s="302">
        <v>0.12033360761857158</v>
      </c>
      <c r="I135" s="302">
        <v>2.0332771984590485E-2</v>
      </c>
      <c r="J135" s="302">
        <f t="shared" si="66"/>
        <v>0.88204745582278243</v>
      </c>
      <c r="K135" s="303"/>
      <c r="L135" s="302">
        <v>0.97232153511781683</v>
      </c>
      <c r="M135" s="302">
        <v>0.15878341770231957</v>
      </c>
      <c r="N135" s="302">
        <v>2.2536803352410553E-2</v>
      </c>
      <c r="O135" s="302">
        <f t="shared" si="65"/>
        <v>1.1536417561725469</v>
      </c>
    </row>
    <row r="136" spans="1:15" s="236" customFormat="1" x14ac:dyDescent="0.25">
      <c r="A136" s="237" t="str">
        <f>name!E$12</f>
        <v>Elementary occupations</v>
      </c>
      <c r="B136" s="302">
        <v>0.72653728879493218</v>
      </c>
      <c r="C136" s="302">
        <v>3.5139363852284444E-2</v>
      </c>
      <c r="D136" s="302">
        <v>1.9518577167649046E-2</v>
      </c>
      <c r="E136" s="302">
        <f t="shared" si="63"/>
        <v>0.78119522981486567</v>
      </c>
      <c r="F136" s="303"/>
      <c r="G136" s="302">
        <v>0.68982307454389913</v>
      </c>
      <c r="H136" s="302">
        <v>4.9057962927291809E-2</v>
      </c>
      <c r="I136" s="302">
        <v>1.0742102982044009E-2</v>
      </c>
      <c r="J136" s="302">
        <f t="shared" si="66"/>
        <v>0.74962314045323497</v>
      </c>
      <c r="K136" s="303"/>
      <c r="L136" s="302">
        <v>0.61971649583300459</v>
      </c>
      <c r="M136" s="302">
        <v>2.7185712631704079E-2</v>
      </c>
      <c r="N136" s="302">
        <v>1.3715338577628054E-2</v>
      </c>
      <c r="O136" s="302">
        <f t="shared" si="65"/>
        <v>0.66061754704233677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3.6723646058651012</v>
      </c>
      <c r="C138" s="311">
        <f t="shared" ref="C138:E138" si="67">SUM(C128:C136)</f>
        <v>0.34760427340812855</v>
      </c>
      <c r="D138" s="311">
        <f t="shared" si="67"/>
        <v>0.11503112072677421</v>
      </c>
      <c r="E138" s="311">
        <f t="shared" si="67"/>
        <v>4.1350000000000033</v>
      </c>
      <c r="F138" s="311"/>
      <c r="G138" s="311">
        <f t="shared" ref="G138:J138" si="68">SUM(G128:G136)</f>
        <v>4.1667826787750704</v>
      </c>
      <c r="H138" s="311">
        <f t="shared" si="68"/>
        <v>0.65199882210933402</v>
      </c>
      <c r="I138" s="311">
        <f t="shared" si="68"/>
        <v>0.23021849911559145</v>
      </c>
      <c r="J138" s="311">
        <f t="shared" si="68"/>
        <v>5.0489999999999959</v>
      </c>
      <c r="K138" s="311"/>
      <c r="L138" s="311">
        <f t="shared" ref="L138:O138" si="69">SUM(L128:L136)</f>
        <v>4.9305616498434466</v>
      </c>
      <c r="M138" s="311">
        <f t="shared" si="69"/>
        <v>0.77832382624460328</v>
      </c>
      <c r="N138" s="311">
        <f t="shared" si="69"/>
        <v>0.24111452391194552</v>
      </c>
      <c r="O138" s="311">
        <f t="shared" si="69"/>
        <v>5.9499999999999957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4.7262502319017941</v>
      </c>
      <c r="C145" s="302">
        <v>0.33462651404484145</v>
      </c>
      <c r="D145" s="302">
        <v>1.4393304634405091</v>
      </c>
      <c r="E145" s="302">
        <f>SUM(B145:D145)</f>
        <v>6.5002072093871446</v>
      </c>
      <c r="F145" s="303"/>
      <c r="G145" s="302">
        <v>6.0452982093554803</v>
      </c>
      <c r="H145" s="302">
        <v>0.82955220828885623</v>
      </c>
      <c r="I145" s="302">
        <v>2.4366760333946709</v>
      </c>
      <c r="J145" s="302">
        <f>SUM(G145:I145)</f>
        <v>9.3115264510390077</v>
      </c>
      <c r="K145" s="303"/>
      <c r="L145" s="302">
        <v>6.9279684537515935</v>
      </c>
      <c r="M145" s="302">
        <v>0.95161753706417584</v>
      </c>
      <c r="N145" s="302">
        <v>2.6165434546499711</v>
      </c>
      <c r="O145" s="302">
        <f>SUM(L145:N145)</f>
        <v>10.496129445465741</v>
      </c>
    </row>
    <row r="146" spans="1:15" s="236" customFormat="1" x14ac:dyDescent="0.25">
      <c r="A146" s="237" t="str">
        <f>name!E$5</f>
        <v>Professional occupations</v>
      </c>
      <c r="B146" s="302">
        <v>4.997211213725711</v>
      </c>
      <c r="C146" s="302">
        <v>0.20659416127294264</v>
      </c>
      <c r="D146" s="302">
        <v>0.7063368854498997</v>
      </c>
      <c r="E146" s="302">
        <f t="shared" ref="E146:E153" si="70">SUM(B146:D146)</f>
        <v>5.910142260448553</v>
      </c>
      <c r="F146" s="303"/>
      <c r="G146" s="302">
        <v>7.1891782952389223</v>
      </c>
      <c r="H146" s="302">
        <v>0.45443460630041976</v>
      </c>
      <c r="I146" s="302">
        <v>1.0321856199366528</v>
      </c>
      <c r="J146" s="302">
        <f t="shared" ref="J146:J148" si="71">SUM(G146:I146)</f>
        <v>8.6757985214759952</v>
      </c>
      <c r="K146" s="303"/>
      <c r="L146" s="302">
        <v>9.7932357584755518</v>
      </c>
      <c r="M146" s="302">
        <v>0.52884416554084202</v>
      </c>
      <c r="N146" s="302">
        <v>0.81570794005780478</v>
      </c>
      <c r="O146" s="302">
        <f t="shared" ref="O146:O153" si="72">SUM(L146:N146)</f>
        <v>11.1377878640742</v>
      </c>
    </row>
    <row r="147" spans="1:15" s="236" customFormat="1" x14ac:dyDescent="0.25">
      <c r="A147" s="237" t="str">
        <f>name!E$6</f>
        <v>Associate professional occupations</v>
      </c>
      <c r="B147" s="302">
        <v>2.8683318616189681</v>
      </c>
      <c r="C147" s="302">
        <v>0.25798728877379623</v>
      </c>
      <c r="D147" s="302">
        <v>0.32592148731352405</v>
      </c>
      <c r="E147" s="302">
        <f t="shared" si="70"/>
        <v>3.4522406377062884</v>
      </c>
      <c r="F147" s="303"/>
      <c r="G147" s="302">
        <v>3.890565621978086</v>
      </c>
      <c r="H147" s="302">
        <v>0.48573429830290238</v>
      </c>
      <c r="I147" s="302">
        <v>0.41480527645190046</v>
      </c>
      <c r="J147" s="302">
        <f t="shared" si="71"/>
        <v>4.7911051967328895</v>
      </c>
      <c r="K147" s="303"/>
      <c r="L147" s="302">
        <v>4.2954609187133688</v>
      </c>
      <c r="M147" s="302">
        <v>0.4872628921540289</v>
      </c>
      <c r="N147" s="302">
        <v>0.39337148237595748</v>
      </c>
      <c r="O147" s="302">
        <f t="shared" si="72"/>
        <v>5.176095293243355</v>
      </c>
    </row>
    <row r="148" spans="1:15" s="236" customFormat="1" x14ac:dyDescent="0.25">
      <c r="A148" s="237" t="str">
        <f>name!E$7</f>
        <v>Administrative and secretarial occupations</v>
      </c>
      <c r="B148" s="302">
        <v>2.1322917337879281</v>
      </c>
      <c r="C148" s="302">
        <v>1.8415695744493987</v>
      </c>
      <c r="D148" s="302">
        <v>0.6390585546131391</v>
      </c>
      <c r="E148" s="302">
        <f t="shared" si="70"/>
        <v>4.6129198628504655</v>
      </c>
      <c r="F148" s="303"/>
      <c r="G148" s="302">
        <v>2.4163759756098582</v>
      </c>
      <c r="H148" s="302">
        <v>2.4675517919787189</v>
      </c>
      <c r="I148" s="302">
        <v>0.63318694936499464</v>
      </c>
      <c r="J148" s="302">
        <f t="shared" si="71"/>
        <v>5.5171147169535724</v>
      </c>
      <c r="K148" s="303"/>
      <c r="L148" s="302">
        <v>1.8546053086654848</v>
      </c>
      <c r="M148" s="302">
        <v>2.7711426946319282</v>
      </c>
      <c r="N148" s="302">
        <v>0.51831467318558844</v>
      </c>
      <c r="O148" s="302">
        <f t="shared" si="72"/>
        <v>5.1440626764830011</v>
      </c>
    </row>
    <row r="149" spans="1:15" s="236" customFormat="1" x14ac:dyDescent="0.25">
      <c r="A149" s="237" t="str">
        <f>name!E$8</f>
        <v>Skilled trades occupations</v>
      </c>
      <c r="B149" s="302">
        <v>8.0683146604259743</v>
      </c>
      <c r="C149" s="302">
        <v>0.52231585520742574</v>
      </c>
      <c r="D149" s="302">
        <v>16.363283999031477</v>
      </c>
      <c r="E149" s="302">
        <f t="shared" si="70"/>
        <v>24.953914514664877</v>
      </c>
      <c r="F149" s="303"/>
      <c r="G149" s="302">
        <v>7.2257572915423429</v>
      </c>
      <c r="H149" s="302">
        <v>0.52581339913629821</v>
      </c>
      <c r="I149" s="302">
        <v>16.053329984399515</v>
      </c>
      <c r="J149" s="302">
        <f>SUM(G149:I149)</f>
        <v>23.804900675078155</v>
      </c>
      <c r="K149" s="303"/>
      <c r="L149" s="302">
        <v>5.5977257447195727</v>
      </c>
      <c r="M149" s="302">
        <v>0.92852355170491252</v>
      </c>
      <c r="N149" s="302">
        <v>18.256986503753687</v>
      </c>
      <c r="O149" s="302">
        <f t="shared" si="72"/>
        <v>24.783235800178172</v>
      </c>
    </row>
    <row r="150" spans="1:15" s="236" customFormat="1" x14ac:dyDescent="0.25">
      <c r="A150" s="237" t="str">
        <f>name!E$9</f>
        <v>Caring, leisure and other service occupations</v>
      </c>
      <c r="B150" s="302">
        <v>0.12688414468845097</v>
      </c>
      <c r="C150" s="302">
        <v>2.8291784863110674E-2</v>
      </c>
      <c r="D150" s="302">
        <v>1.9425624127862431E-2</v>
      </c>
      <c r="E150" s="302">
        <f t="shared" si="70"/>
        <v>0.17460155367942409</v>
      </c>
      <c r="F150" s="303"/>
      <c r="G150" s="302">
        <v>0.15604959426257836</v>
      </c>
      <c r="H150" s="302">
        <v>4.9449036162223854E-2</v>
      </c>
      <c r="I150" s="302">
        <v>2.5738804399718804E-2</v>
      </c>
      <c r="J150" s="302">
        <f t="shared" ref="J150:J153" si="73">SUM(G150:I150)</f>
        <v>0.23123743482452103</v>
      </c>
      <c r="K150" s="303"/>
      <c r="L150" s="302">
        <v>0.17639749453427045</v>
      </c>
      <c r="M150" s="302">
        <v>4.0051787649078054E-2</v>
      </c>
      <c r="N150" s="302">
        <v>4.4645863858660012E-2</v>
      </c>
      <c r="O150" s="302">
        <f t="shared" si="72"/>
        <v>0.26109514604200851</v>
      </c>
    </row>
    <row r="151" spans="1:15" s="236" customFormat="1" x14ac:dyDescent="0.25">
      <c r="A151" s="237" t="str">
        <f>name!E$10</f>
        <v>Sales and customer service occupations</v>
      </c>
      <c r="B151" s="302">
        <v>0.49997508209307634</v>
      </c>
      <c r="C151" s="302">
        <v>0.21231882789653059</v>
      </c>
      <c r="D151" s="302">
        <v>0.11247476157314783</v>
      </c>
      <c r="E151" s="302">
        <f t="shared" si="70"/>
        <v>0.8247686715627548</v>
      </c>
      <c r="F151" s="303"/>
      <c r="G151" s="302">
        <v>0.57174419307371482</v>
      </c>
      <c r="H151" s="302">
        <v>0.34195298361996518</v>
      </c>
      <c r="I151" s="302">
        <v>0.12425484980426414</v>
      </c>
      <c r="J151" s="302">
        <f t="shared" si="73"/>
        <v>1.037952026497944</v>
      </c>
      <c r="K151" s="303"/>
      <c r="L151" s="302">
        <v>0.70895885721143803</v>
      </c>
      <c r="M151" s="302">
        <v>0.41417109434827104</v>
      </c>
      <c r="N151" s="302">
        <v>0.13806793358798916</v>
      </c>
      <c r="O151" s="302">
        <f t="shared" si="72"/>
        <v>1.2611978851476982</v>
      </c>
    </row>
    <row r="152" spans="1:15" s="236" customFormat="1" x14ac:dyDescent="0.25">
      <c r="A152" s="237" t="str">
        <f>name!E$11</f>
        <v>Process, plant and machine operatives</v>
      </c>
      <c r="B152" s="302">
        <v>3.2765049603600493</v>
      </c>
      <c r="C152" s="302">
        <v>0.11566798721854887</v>
      </c>
      <c r="D152" s="302">
        <v>1.0769976866883018</v>
      </c>
      <c r="E152" s="302">
        <f t="shared" si="70"/>
        <v>4.4691706342669004</v>
      </c>
      <c r="F152" s="303"/>
      <c r="G152" s="302">
        <v>2.9511695298685052</v>
      </c>
      <c r="H152" s="302">
        <v>0.22550182693942561</v>
      </c>
      <c r="I152" s="302">
        <v>1.452471084507353</v>
      </c>
      <c r="J152" s="302">
        <f t="shared" si="73"/>
        <v>4.6291424413152837</v>
      </c>
      <c r="K152" s="303"/>
      <c r="L152" s="302">
        <v>3.4228899917626703</v>
      </c>
      <c r="M152" s="302">
        <v>0.27991102134683954</v>
      </c>
      <c r="N152" s="302">
        <v>2.1104548112472905</v>
      </c>
      <c r="O152" s="302">
        <f t="shared" si="72"/>
        <v>5.8132558243568004</v>
      </c>
    </row>
    <row r="153" spans="1:15" s="236" customFormat="1" x14ac:dyDescent="0.25">
      <c r="A153" s="237" t="str">
        <f>name!E$12</f>
        <v>Elementary occupations</v>
      </c>
      <c r="B153" s="302">
        <v>1.5382763969706756</v>
      </c>
      <c r="C153" s="302">
        <v>0.40109832245339588</v>
      </c>
      <c r="D153" s="302">
        <v>1.2766599360096358</v>
      </c>
      <c r="E153" s="302">
        <f t="shared" si="70"/>
        <v>3.2160346554337074</v>
      </c>
      <c r="F153" s="303"/>
      <c r="G153" s="302">
        <v>1.3451783213398902</v>
      </c>
      <c r="H153" s="302">
        <v>0.53385143186569772</v>
      </c>
      <c r="I153" s="302">
        <v>1.4021927828769463</v>
      </c>
      <c r="J153" s="302">
        <f t="shared" si="73"/>
        <v>3.2812225360825344</v>
      </c>
      <c r="K153" s="303"/>
      <c r="L153" s="302">
        <v>1.0599812219069376</v>
      </c>
      <c r="M153" s="302">
        <v>0.39315051085145669</v>
      </c>
      <c r="N153" s="302">
        <v>1.9580083322506066</v>
      </c>
      <c r="O153" s="302">
        <f t="shared" si="72"/>
        <v>3.4111400650090009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28.234040285572629</v>
      </c>
      <c r="C155" s="311">
        <f t="shared" ref="C155:E155" si="74">SUM(C145:C153)</f>
        <v>3.9204703161799905</v>
      </c>
      <c r="D155" s="311">
        <f t="shared" si="74"/>
        <v>21.959489398247495</v>
      </c>
      <c r="E155" s="311">
        <f t="shared" si="74"/>
        <v>54.114000000000118</v>
      </c>
      <c r="F155" s="311"/>
      <c r="G155" s="311">
        <f t="shared" ref="G155:J155" si="75">SUM(G145:G153)</f>
        <v>31.791317032269383</v>
      </c>
      <c r="H155" s="311">
        <f t="shared" si="75"/>
        <v>5.9138415825945074</v>
      </c>
      <c r="I155" s="311">
        <f t="shared" si="75"/>
        <v>23.574841385136011</v>
      </c>
      <c r="J155" s="311">
        <f t="shared" si="75"/>
        <v>61.279999999999902</v>
      </c>
      <c r="K155" s="311"/>
      <c r="L155" s="311">
        <f t="shared" ref="L155:O155" si="76">SUM(L145:L153)</f>
        <v>33.837223749740893</v>
      </c>
      <c r="M155" s="311">
        <f t="shared" si="76"/>
        <v>6.7946752552915326</v>
      </c>
      <c r="N155" s="311">
        <f t="shared" si="76"/>
        <v>26.852100994967557</v>
      </c>
      <c r="O155" s="311">
        <f t="shared" si="76"/>
        <v>67.48399999999998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13.676999805824522</v>
      </c>
      <c r="C162" s="302">
        <v>1.1278603448344529</v>
      </c>
      <c r="D162" s="302">
        <v>2.9805486547521913</v>
      </c>
      <c r="E162" s="302">
        <f>SUM(B162:D162)</f>
        <v>17.785408805411166</v>
      </c>
      <c r="F162" s="303"/>
      <c r="G162" s="302">
        <v>16.157904153754657</v>
      </c>
      <c r="H162" s="302">
        <v>1.9410902652204651</v>
      </c>
      <c r="I162" s="302">
        <v>2.9139718460739812</v>
      </c>
      <c r="J162" s="302">
        <f>SUM(G162:I162)</f>
        <v>21.012966265049105</v>
      </c>
      <c r="K162" s="303"/>
      <c r="L162" s="302">
        <v>19.183771590635367</v>
      </c>
      <c r="M162" s="302">
        <v>2.1710432252112355</v>
      </c>
      <c r="N162" s="302">
        <v>3.5104676238931036</v>
      </c>
      <c r="O162" s="302">
        <f>SUM(L162:N162)</f>
        <v>24.865282439739705</v>
      </c>
    </row>
    <row r="163" spans="1:15" s="236" customFormat="1" x14ac:dyDescent="0.25">
      <c r="A163" s="237" t="str">
        <f>name!E$5</f>
        <v>Professional occupations</v>
      </c>
      <c r="B163" s="302">
        <v>8.5710109340950353</v>
      </c>
      <c r="C163" s="302">
        <v>1.2176204187091917</v>
      </c>
      <c r="D163" s="302">
        <v>0.63371198903763726</v>
      </c>
      <c r="E163" s="302">
        <f t="shared" ref="E163:E170" si="77">SUM(B163:D163)</f>
        <v>10.422343341841865</v>
      </c>
      <c r="F163" s="303"/>
      <c r="G163" s="302">
        <v>11.552747391791089</v>
      </c>
      <c r="H163" s="302">
        <v>1.8428719474198487</v>
      </c>
      <c r="I163" s="302">
        <v>0.60398062104414796</v>
      </c>
      <c r="J163" s="302">
        <f t="shared" ref="J163:J165" si="78">SUM(G163:I163)</f>
        <v>13.999599960255084</v>
      </c>
      <c r="K163" s="303"/>
      <c r="L163" s="302">
        <v>15.081209114576824</v>
      </c>
      <c r="M163" s="302">
        <v>2.0628622016485481</v>
      </c>
      <c r="N163" s="302">
        <v>0.46080958719589854</v>
      </c>
      <c r="O163" s="302">
        <f t="shared" ref="O163:O170" si="79">SUM(L163:N163)</f>
        <v>17.604880903421272</v>
      </c>
    </row>
    <row r="164" spans="1:15" s="236" customFormat="1" x14ac:dyDescent="0.25">
      <c r="A164" s="237" t="str">
        <f>name!E$6</f>
        <v>Associate professional occupations</v>
      </c>
      <c r="B164" s="302">
        <v>8.7933156316902963</v>
      </c>
      <c r="C164" s="302">
        <v>2.0561700400526286</v>
      </c>
      <c r="D164" s="302">
        <v>0.60489088850116135</v>
      </c>
      <c r="E164" s="302">
        <f t="shared" si="77"/>
        <v>11.454376560244087</v>
      </c>
      <c r="F164" s="303"/>
      <c r="G164" s="302">
        <v>10.581108931243467</v>
      </c>
      <c r="H164" s="302">
        <v>2.594156050662487</v>
      </c>
      <c r="I164" s="302">
        <v>0.4735529556714172</v>
      </c>
      <c r="J164" s="302">
        <f t="shared" si="78"/>
        <v>13.648817937577371</v>
      </c>
      <c r="K164" s="303"/>
      <c r="L164" s="302">
        <v>11.658488897966755</v>
      </c>
      <c r="M164" s="302">
        <v>2.5304245474269229</v>
      </c>
      <c r="N164" s="302">
        <v>0.40960548899683247</v>
      </c>
      <c r="O164" s="302">
        <f t="shared" si="79"/>
        <v>14.598518934390512</v>
      </c>
    </row>
    <row r="165" spans="1:15" s="236" customFormat="1" x14ac:dyDescent="0.25">
      <c r="A165" s="237" t="str">
        <f>name!E$7</f>
        <v>Administrative and secretarial occupations</v>
      </c>
      <c r="B165" s="302">
        <v>8.6939121828699299</v>
      </c>
      <c r="C165" s="302">
        <v>3.6992153360694675</v>
      </c>
      <c r="D165" s="302">
        <v>0.24402446859789223</v>
      </c>
      <c r="E165" s="302">
        <f t="shared" si="77"/>
        <v>12.63715198753729</v>
      </c>
      <c r="F165" s="303"/>
      <c r="G165" s="302">
        <v>9.1695300863560725</v>
      </c>
      <c r="H165" s="302">
        <v>4.0388063021430254</v>
      </c>
      <c r="I165" s="302">
        <v>0.21232203519767109</v>
      </c>
      <c r="J165" s="302">
        <f t="shared" si="78"/>
        <v>13.42065842369677</v>
      </c>
      <c r="K165" s="303"/>
      <c r="L165" s="302">
        <v>8.5368529454996089</v>
      </c>
      <c r="M165" s="302">
        <v>3.641052950285196</v>
      </c>
      <c r="N165" s="302">
        <v>0.18801581939338563</v>
      </c>
      <c r="O165" s="302">
        <f t="shared" si="79"/>
        <v>12.365921715178191</v>
      </c>
    </row>
    <row r="166" spans="1:15" s="236" customFormat="1" x14ac:dyDescent="0.25">
      <c r="A166" s="237" t="str">
        <f>name!E$8</f>
        <v>Skilled trades occupations</v>
      </c>
      <c r="B166" s="302">
        <v>7.502839500476175</v>
      </c>
      <c r="C166" s="302">
        <v>1.362888794651167</v>
      </c>
      <c r="D166" s="302">
        <v>1.4838848623178962</v>
      </c>
      <c r="E166" s="302">
        <f t="shared" si="77"/>
        <v>10.349613157445239</v>
      </c>
      <c r="F166" s="303"/>
      <c r="G166" s="302">
        <v>6.7835422623154162</v>
      </c>
      <c r="H166" s="302">
        <v>1.1860891829842453</v>
      </c>
      <c r="I166" s="302">
        <v>1.243792976783469</v>
      </c>
      <c r="J166" s="302">
        <f>SUM(G166:I166)</f>
        <v>9.2134244220831309</v>
      </c>
      <c r="K166" s="303"/>
      <c r="L166" s="302">
        <v>6.597737628687967</v>
      </c>
      <c r="M166" s="302">
        <v>1.2362809906715391</v>
      </c>
      <c r="N166" s="302">
        <v>1.3537707589354264</v>
      </c>
      <c r="O166" s="302">
        <f t="shared" si="79"/>
        <v>9.1877893782949336</v>
      </c>
    </row>
    <row r="167" spans="1:15" s="236" customFormat="1" x14ac:dyDescent="0.25">
      <c r="A167" s="237" t="str">
        <f>name!E$9</f>
        <v>Caring, leisure and other service occupations</v>
      </c>
      <c r="B167" s="302">
        <v>0.91145870922190264</v>
      </c>
      <c r="C167" s="302">
        <v>0.35970899874941548</v>
      </c>
      <c r="D167" s="302">
        <v>0.12519314779448432</v>
      </c>
      <c r="E167" s="302">
        <f t="shared" si="77"/>
        <v>1.3963608557658025</v>
      </c>
      <c r="F167" s="303"/>
      <c r="G167" s="302">
        <v>0.9873509324426496</v>
      </c>
      <c r="H167" s="302">
        <v>0.3440932496830908</v>
      </c>
      <c r="I167" s="302">
        <v>0.14276473237377643</v>
      </c>
      <c r="J167" s="302">
        <f t="shared" ref="J167:J170" si="80">SUM(G167:I167)</f>
        <v>1.4742089144995167</v>
      </c>
      <c r="K167" s="303"/>
      <c r="L167" s="302">
        <v>1.3692890438480807</v>
      </c>
      <c r="M167" s="302">
        <v>0.27493503004398523</v>
      </c>
      <c r="N167" s="302">
        <v>0.23761707940455576</v>
      </c>
      <c r="O167" s="302">
        <f t="shared" si="79"/>
        <v>1.8818411532966217</v>
      </c>
    </row>
    <row r="168" spans="1:15" s="236" customFormat="1" x14ac:dyDescent="0.25">
      <c r="A168" s="237" t="str">
        <f>name!E$10</f>
        <v>Sales and customer service occupations</v>
      </c>
      <c r="B168" s="302">
        <v>9.9045776203663074</v>
      </c>
      <c r="C168" s="302">
        <v>28.32927421672699</v>
      </c>
      <c r="D168" s="302">
        <v>1.4495129211338478</v>
      </c>
      <c r="E168" s="302">
        <f t="shared" si="77"/>
        <v>39.683364758227142</v>
      </c>
      <c r="F168" s="303"/>
      <c r="G168" s="302">
        <v>9.3906704001182497</v>
      </c>
      <c r="H168" s="302">
        <v>29.519824468268578</v>
      </c>
      <c r="I168" s="302">
        <v>0.95382529296800134</v>
      </c>
      <c r="J168" s="302">
        <f t="shared" si="80"/>
        <v>39.864320161354826</v>
      </c>
      <c r="K168" s="303"/>
      <c r="L168" s="302">
        <v>7.9155014438808227</v>
      </c>
      <c r="M168" s="302">
        <v>27.196917113995781</v>
      </c>
      <c r="N168" s="302">
        <v>0.75379825204505613</v>
      </c>
      <c r="O168" s="302">
        <f t="shared" si="79"/>
        <v>35.86621680992166</v>
      </c>
    </row>
    <row r="169" spans="1:15" s="236" customFormat="1" x14ac:dyDescent="0.25">
      <c r="A169" s="237" t="str">
        <f>name!E$11</f>
        <v>Process, plant and machine operatives</v>
      </c>
      <c r="B169" s="302">
        <v>6.1711708507999479</v>
      </c>
      <c r="C169" s="302">
        <v>1.0813702130280232</v>
      </c>
      <c r="D169" s="302">
        <v>0.14565232241636064</v>
      </c>
      <c r="E169" s="302">
        <f t="shared" si="77"/>
        <v>7.3981933862443316</v>
      </c>
      <c r="F169" s="303"/>
      <c r="G169" s="302">
        <v>5.1354377824178687</v>
      </c>
      <c r="H169" s="302">
        <v>1.1369108801435139</v>
      </c>
      <c r="I169" s="302">
        <v>0.13820051842362938</v>
      </c>
      <c r="J169" s="302">
        <f t="shared" si="80"/>
        <v>6.4105491809850124</v>
      </c>
      <c r="K169" s="303"/>
      <c r="L169" s="302">
        <v>5.4354065290756841</v>
      </c>
      <c r="M169" s="302">
        <v>1.5473667437764771</v>
      </c>
      <c r="N169" s="302">
        <v>0.17762431063779466</v>
      </c>
      <c r="O169" s="302">
        <f t="shared" si="79"/>
        <v>7.1603975834899556</v>
      </c>
    </row>
    <row r="170" spans="1:15" s="236" customFormat="1" x14ac:dyDescent="0.25">
      <c r="A170" s="237" t="str">
        <f>name!E$12</f>
        <v>Elementary occupations</v>
      </c>
      <c r="B170" s="302">
        <v>6.1780303340233393</v>
      </c>
      <c r="C170" s="302">
        <v>7.523711855010359</v>
      </c>
      <c r="D170" s="302">
        <v>0.12144495824923272</v>
      </c>
      <c r="E170" s="302">
        <f t="shared" si="77"/>
        <v>13.823187147282932</v>
      </c>
      <c r="F170" s="303"/>
      <c r="G170" s="302">
        <v>5.0787442413698525</v>
      </c>
      <c r="H170" s="302">
        <v>6.5499675816591427</v>
      </c>
      <c r="I170" s="302">
        <v>8.6742911470120976E-2</v>
      </c>
      <c r="J170" s="302">
        <f t="shared" si="80"/>
        <v>11.715454734499117</v>
      </c>
      <c r="K170" s="303"/>
      <c r="L170" s="302">
        <v>4.3390031444606105</v>
      </c>
      <c r="M170" s="302">
        <v>5.2162657946121262</v>
      </c>
      <c r="N170" s="302">
        <v>0.10188214319434551</v>
      </c>
      <c r="O170" s="302">
        <f t="shared" si="79"/>
        <v>9.657151082267081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70.403315569367464</v>
      </c>
      <c r="C172" s="311">
        <f t="shared" ref="C172:E172" si="81">SUM(C162:C170)</f>
        <v>46.757820217831693</v>
      </c>
      <c r="D172" s="311">
        <f t="shared" si="81"/>
        <v>7.7888642128007035</v>
      </c>
      <c r="E172" s="311">
        <f t="shared" si="81"/>
        <v>124.94999999999986</v>
      </c>
      <c r="F172" s="311"/>
      <c r="G172" s="311">
        <f t="shared" ref="G172:J172" si="82">SUM(G162:G170)</f>
        <v>74.83703618180931</v>
      </c>
      <c r="H172" s="311">
        <f t="shared" si="82"/>
        <v>49.153809928184401</v>
      </c>
      <c r="I172" s="311">
        <f t="shared" si="82"/>
        <v>6.7691538900062147</v>
      </c>
      <c r="J172" s="311">
        <f t="shared" si="82"/>
        <v>130.75999999999993</v>
      </c>
      <c r="K172" s="311"/>
      <c r="L172" s="311">
        <f t="shared" ref="L172:O172" si="83">SUM(L162:L170)</f>
        <v>80.117260338631709</v>
      </c>
      <c r="M172" s="311">
        <f t="shared" si="83"/>
        <v>45.877148597671813</v>
      </c>
      <c r="N172" s="311">
        <f t="shared" si="83"/>
        <v>7.1935910636963971</v>
      </c>
      <c r="O172" s="311">
        <f t="shared" si="83"/>
        <v>133.18799999999993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2.7850038187889852</v>
      </c>
      <c r="C179" s="302">
        <v>0.16723811389219265</v>
      </c>
      <c r="D179" s="302">
        <v>0.8587136859283051</v>
      </c>
      <c r="E179" s="302">
        <f>SUM(B179:D179)</f>
        <v>3.8109556186094831</v>
      </c>
      <c r="F179" s="303"/>
      <c r="G179" s="302">
        <v>3.5250019020215286</v>
      </c>
      <c r="H179" s="302">
        <v>0.3915530127732702</v>
      </c>
      <c r="I179" s="302">
        <v>0.7164264012949545</v>
      </c>
      <c r="J179" s="302">
        <f>SUM(G179:I179)</f>
        <v>4.6329813160897535</v>
      </c>
      <c r="K179" s="303"/>
      <c r="L179" s="302">
        <v>3.4186186669224066</v>
      </c>
      <c r="M179" s="302">
        <v>0.46743566340986636</v>
      </c>
      <c r="N179" s="302">
        <v>0.63109998834154768</v>
      </c>
      <c r="O179" s="302">
        <f>SUM(L179:N179)</f>
        <v>4.5171543186738203</v>
      </c>
    </row>
    <row r="180" spans="1:15" s="236" customFormat="1" x14ac:dyDescent="0.25">
      <c r="A180" s="237" t="str">
        <f>name!E$5</f>
        <v>Professional occupations</v>
      </c>
      <c r="B180" s="302">
        <v>2.4107282945107893</v>
      </c>
      <c r="C180" s="302">
        <v>0.1292515225100653</v>
      </c>
      <c r="D180" s="302">
        <v>0.25973412134180862</v>
      </c>
      <c r="E180" s="302">
        <f t="shared" ref="E180:E187" si="84">SUM(B180:D180)</f>
        <v>2.7997139383626632</v>
      </c>
      <c r="F180" s="303"/>
      <c r="G180" s="302">
        <v>3.8884922852006514</v>
      </c>
      <c r="H180" s="302">
        <v>0.29907816800153719</v>
      </c>
      <c r="I180" s="302">
        <v>0.21147285828613899</v>
      </c>
      <c r="J180" s="302">
        <f t="shared" ref="J180:J182" si="85">SUM(G180:I180)</f>
        <v>4.3990433114883274</v>
      </c>
      <c r="K180" s="303"/>
      <c r="L180" s="302">
        <v>5.0185333084417163</v>
      </c>
      <c r="M180" s="302">
        <v>0.3874111162203735</v>
      </c>
      <c r="N180" s="302">
        <v>0.14952753315124154</v>
      </c>
      <c r="O180" s="302">
        <f t="shared" ref="O180:O187" si="86">SUM(L180:N180)</f>
        <v>5.5554719578133316</v>
      </c>
    </row>
    <row r="181" spans="1:15" s="236" customFormat="1" x14ac:dyDescent="0.25">
      <c r="A181" s="237" t="str">
        <f>name!E$6</f>
        <v>Associate professional occupations</v>
      </c>
      <c r="B181" s="302">
        <v>2.7950279869057284</v>
      </c>
      <c r="C181" s="302">
        <v>0.21178971519150094</v>
      </c>
      <c r="D181" s="302">
        <v>0.20917231396549987</v>
      </c>
      <c r="E181" s="302">
        <f t="shared" si="84"/>
        <v>3.2159900160627295</v>
      </c>
      <c r="F181" s="303"/>
      <c r="G181" s="302">
        <v>4.2841082145056006</v>
      </c>
      <c r="H181" s="302">
        <v>0.38810834982085884</v>
      </c>
      <c r="I181" s="302">
        <v>0.17494204999111787</v>
      </c>
      <c r="J181" s="302">
        <f t="shared" si="85"/>
        <v>4.8471586143175776</v>
      </c>
      <c r="K181" s="303"/>
      <c r="L181" s="302">
        <v>4.8255412453764022</v>
      </c>
      <c r="M181" s="302">
        <v>0.40631648183425018</v>
      </c>
      <c r="N181" s="302">
        <v>0.12213596606531495</v>
      </c>
      <c r="O181" s="302">
        <f t="shared" si="86"/>
        <v>5.3539936932759673</v>
      </c>
    </row>
    <row r="182" spans="1:15" s="236" customFormat="1" x14ac:dyDescent="0.25">
      <c r="A182" s="237" t="str">
        <f>name!E$7</f>
        <v>Administrative and secretarial occupations</v>
      </c>
      <c r="B182" s="302">
        <v>3.1587776533246155</v>
      </c>
      <c r="C182" s="302">
        <v>0.9728856159835666</v>
      </c>
      <c r="D182" s="302">
        <v>0.15177661944980639</v>
      </c>
      <c r="E182" s="302">
        <f t="shared" si="84"/>
        <v>4.2834398887579885</v>
      </c>
      <c r="F182" s="303"/>
      <c r="G182" s="302">
        <v>3.7423072010315757</v>
      </c>
      <c r="H182" s="302">
        <v>1.5360202706907771</v>
      </c>
      <c r="I182" s="302">
        <v>0.10075596592291826</v>
      </c>
      <c r="J182" s="302">
        <f t="shared" si="85"/>
        <v>5.3790834376452707</v>
      </c>
      <c r="K182" s="303"/>
      <c r="L182" s="302">
        <v>2.9498945844894058</v>
      </c>
      <c r="M182" s="302">
        <v>1.341361741934376</v>
      </c>
      <c r="N182" s="302">
        <v>8.0951443889580713E-2</v>
      </c>
      <c r="O182" s="302">
        <f t="shared" si="86"/>
        <v>4.3722077703133628</v>
      </c>
    </row>
    <row r="183" spans="1:15" s="236" customFormat="1" x14ac:dyDescent="0.25">
      <c r="A183" s="237" t="str">
        <f>name!E$8</f>
        <v>Skilled trades occupations</v>
      </c>
      <c r="B183" s="302">
        <v>1.6515263858184748</v>
      </c>
      <c r="C183" s="302">
        <v>0.22291964407774947</v>
      </c>
      <c r="D183" s="302">
        <v>0.72305392881942454</v>
      </c>
      <c r="E183" s="302">
        <f t="shared" si="84"/>
        <v>2.5974999587156486</v>
      </c>
      <c r="F183" s="303"/>
      <c r="G183" s="302">
        <v>1.6173900136309929</v>
      </c>
      <c r="H183" s="302">
        <v>0.3037857428822931</v>
      </c>
      <c r="I183" s="302">
        <v>0.39379562356017317</v>
      </c>
      <c r="J183" s="302">
        <f>SUM(G183:I183)</f>
        <v>2.3149713800734593</v>
      </c>
      <c r="K183" s="303"/>
      <c r="L183" s="302">
        <v>1.5991231002524973</v>
      </c>
      <c r="M183" s="302">
        <v>0.38291187372463387</v>
      </c>
      <c r="N183" s="302">
        <v>0.34121102655750912</v>
      </c>
      <c r="O183" s="302">
        <f t="shared" si="86"/>
        <v>2.32324600053464</v>
      </c>
    </row>
    <row r="184" spans="1:15" s="236" customFormat="1" x14ac:dyDescent="0.25">
      <c r="A184" s="237" t="str">
        <f>name!E$9</f>
        <v>Caring, leisure and other service occupations</v>
      </c>
      <c r="B184" s="302">
        <v>2.2864797860961144</v>
      </c>
      <c r="C184" s="302">
        <v>1.2068721537437654</v>
      </c>
      <c r="D184" s="302">
        <v>0.4236678560932457</v>
      </c>
      <c r="E184" s="302">
        <f t="shared" si="84"/>
        <v>3.9170197959331254</v>
      </c>
      <c r="F184" s="303"/>
      <c r="G184" s="302">
        <v>2.7947118817354939</v>
      </c>
      <c r="H184" s="302">
        <v>1.3627591706563018</v>
      </c>
      <c r="I184" s="302">
        <v>0.24262011459201174</v>
      </c>
      <c r="J184" s="302">
        <f t="shared" ref="J184:J187" si="87">SUM(G184:I184)</f>
        <v>4.4000911669838079</v>
      </c>
      <c r="K184" s="303"/>
      <c r="L184" s="302">
        <v>3.2408405495526753</v>
      </c>
      <c r="M184" s="302">
        <v>1.3259036974821694</v>
      </c>
      <c r="N184" s="302">
        <v>0.26228908726368139</v>
      </c>
      <c r="O184" s="302">
        <f t="shared" si="86"/>
        <v>4.8290333342985265</v>
      </c>
    </row>
    <row r="185" spans="1:15" s="236" customFormat="1" x14ac:dyDescent="0.25">
      <c r="A185" s="237" t="str">
        <f>name!E$10</f>
        <v>Sales and customer service occupations</v>
      </c>
      <c r="B185" s="302">
        <v>1.213702215595452</v>
      </c>
      <c r="C185" s="302">
        <v>0.29417161956909516</v>
      </c>
      <c r="D185" s="302">
        <v>0.15885697682651007</v>
      </c>
      <c r="E185" s="302">
        <f t="shared" si="84"/>
        <v>1.6667308119910571</v>
      </c>
      <c r="F185" s="303"/>
      <c r="G185" s="302">
        <v>1.4559114715634378</v>
      </c>
      <c r="H185" s="302">
        <v>0.47078586583507426</v>
      </c>
      <c r="I185" s="302">
        <v>9.2659010656747948E-2</v>
      </c>
      <c r="J185" s="302">
        <f t="shared" si="87"/>
        <v>2.0193563480552599</v>
      </c>
      <c r="K185" s="303"/>
      <c r="L185" s="302">
        <v>1.7355142687305352</v>
      </c>
      <c r="M185" s="302">
        <v>0.58792359077617928</v>
      </c>
      <c r="N185" s="302">
        <v>7.2671573541495671E-2</v>
      </c>
      <c r="O185" s="302">
        <f t="shared" si="86"/>
        <v>2.3961094330482102</v>
      </c>
    </row>
    <row r="186" spans="1:15" s="236" customFormat="1" x14ac:dyDescent="0.25">
      <c r="A186" s="237" t="str">
        <f>name!E$11</f>
        <v>Process, plant and machine operatives</v>
      </c>
      <c r="B186" s="302">
        <v>8.0786052345985411</v>
      </c>
      <c r="C186" s="302">
        <v>1.2382076352201294</v>
      </c>
      <c r="D186" s="302">
        <v>4.167842877814798</v>
      </c>
      <c r="E186" s="302">
        <f t="shared" si="84"/>
        <v>13.484655747633468</v>
      </c>
      <c r="F186" s="303"/>
      <c r="G186" s="302">
        <v>6.889992938454701</v>
      </c>
      <c r="H186" s="302">
        <v>1.8854571032414085</v>
      </c>
      <c r="I186" s="302">
        <v>2.7420433382190894</v>
      </c>
      <c r="J186" s="302">
        <f t="shared" si="87"/>
        <v>11.517493379915198</v>
      </c>
      <c r="K186" s="303"/>
      <c r="L186" s="302">
        <v>5.2792986639493531</v>
      </c>
      <c r="M186" s="302">
        <v>2.3051957340303941</v>
      </c>
      <c r="N186" s="302">
        <v>2.9359495413130099</v>
      </c>
      <c r="O186" s="302">
        <f t="shared" si="86"/>
        <v>10.520443939292758</v>
      </c>
    </row>
    <row r="187" spans="1:15" s="236" customFormat="1" x14ac:dyDescent="0.25">
      <c r="A187" s="237" t="str">
        <f>name!E$12</f>
        <v>Elementary occupations</v>
      </c>
      <c r="B187" s="302">
        <v>5.980870650950326</v>
      </c>
      <c r="C187" s="302">
        <v>1.2939933447652547</v>
      </c>
      <c r="D187" s="302">
        <v>0.28313022821824962</v>
      </c>
      <c r="E187" s="302">
        <f t="shared" si="84"/>
        <v>7.5579942239338305</v>
      </c>
      <c r="F187" s="303"/>
      <c r="G187" s="302">
        <v>5.0931635542897533</v>
      </c>
      <c r="H187" s="302">
        <v>1.8586569426145167</v>
      </c>
      <c r="I187" s="302">
        <v>0.17500054852703609</v>
      </c>
      <c r="J187" s="302">
        <f t="shared" si="87"/>
        <v>7.1268210454313063</v>
      </c>
      <c r="K187" s="303"/>
      <c r="L187" s="302">
        <v>3.5674262407212316</v>
      </c>
      <c r="M187" s="302">
        <v>1.5659395626375414</v>
      </c>
      <c r="N187" s="302">
        <v>0.17397374939056817</v>
      </c>
      <c r="O187" s="302">
        <f t="shared" si="86"/>
        <v>5.3073395527493412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30.360722026589027</v>
      </c>
      <c r="C189" s="311">
        <f t="shared" ref="C189:E189" si="88">SUM(C179:C187)</f>
        <v>5.7373293649533199</v>
      </c>
      <c r="D189" s="311">
        <f t="shared" si="88"/>
        <v>7.2359486084576474</v>
      </c>
      <c r="E189" s="311">
        <f t="shared" si="88"/>
        <v>43.333999999999996</v>
      </c>
      <c r="F189" s="311"/>
      <c r="G189" s="311">
        <f t="shared" ref="G189:J189" si="89">SUM(G179:G187)</f>
        <v>33.291079462433736</v>
      </c>
      <c r="H189" s="311">
        <f t="shared" si="89"/>
        <v>8.496204626516036</v>
      </c>
      <c r="I189" s="311">
        <f t="shared" si="89"/>
        <v>4.849715911050188</v>
      </c>
      <c r="J189" s="311">
        <f t="shared" si="89"/>
        <v>46.636999999999965</v>
      </c>
      <c r="K189" s="311"/>
      <c r="L189" s="311">
        <f t="shared" ref="L189:O189" si="90">SUM(L179:L187)</f>
        <v>31.634790628436228</v>
      </c>
      <c r="M189" s="311">
        <f t="shared" si="90"/>
        <v>8.7703994620497845</v>
      </c>
      <c r="N189" s="311">
        <f t="shared" si="90"/>
        <v>4.7698099095139499</v>
      </c>
      <c r="O189" s="311">
        <f t="shared" si="90"/>
        <v>45.174999999999955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3.606869765960294</v>
      </c>
      <c r="C196" s="302">
        <v>0.3938243091353385</v>
      </c>
      <c r="D196" s="302">
        <v>1.437238382143003</v>
      </c>
      <c r="E196" s="302">
        <f>SUM(B196:D196)</f>
        <v>5.4379324572386354</v>
      </c>
      <c r="F196" s="303"/>
      <c r="G196" s="302">
        <v>4.310374963341248</v>
      </c>
      <c r="H196" s="302">
        <v>0.77709231290963587</v>
      </c>
      <c r="I196" s="302">
        <v>1.0678908737816113</v>
      </c>
      <c r="J196" s="302">
        <f>SUM(G196:I196)</f>
        <v>6.1553581500324945</v>
      </c>
      <c r="K196" s="303"/>
      <c r="L196" s="302">
        <v>6.1523933065898166</v>
      </c>
      <c r="M196" s="302">
        <v>1.2078630472159393</v>
      </c>
      <c r="N196" s="302">
        <v>1.4694831352716506</v>
      </c>
      <c r="O196" s="302">
        <f>SUM(L196:N196)</f>
        <v>8.8297394890774061</v>
      </c>
    </row>
    <row r="197" spans="1:15" s="236" customFormat="1" x14ac:dyDescent="0.25">
      <c r="A197" s="237" t="str">
        <f>name!E$5</f>
        <v>Professional occupations</v>
      </c>
      <c r="B197" s="302">
        <v>1.2644695137494126</v>
      </c>
      <c r="C197" s="302">
        <v>0.22002135699512301</v>
      </c>
      <c r="D197" s="302">
        <v>0.10043306275837637</v>
      </c>
      <c r="E197" s="302">
        <f t="shared" ref="E197:E204" si="91">SUM(B197:D197)</f>
        <v>1.5849239335029119</v>
      </c>
      <c r="F197" s="303"/>
      <c r="G197" s="302">
        <v>1.8072941728027145</v>
      </c>
      <c r="H197" s="302">
        <v>0.42818901519672198</v>
      </c>
      <c r="I197" s="302">
        <v>7.4081972351921085E-2</v>
      </c>
      <c r="J197" s="302">
        <f t="shared" ref="J197:J199" si="92">SUM(G197:I197)</f>
        <v>2.3095651603513576</v>
      </c>
      <c r="K197" s="303"/>
      <c r="L197" s="302">
        <v>2.4526609302400622</v>
      </c>
      <c r="M197" s="302">
        <v>0.60165085522753725</v>
      </c>
      <c r="N197" s="302">
        <v>5.052285005657655E-2</v>
      </c>
      <c r="O197" s="302">
        <f t="shared" ref="O197:O204" si="93">SUM(L197:N197)</f>
        <v>3.1048346355241763</v>
      </c>
    </row>
    <row r="198" spans="1:15" s="236" customFormat="1" x14ac:dyDescent="0.25">
      <c r="A198" s="237" t="str">
        <f>name!E$6</f>
        <v>Associate professional occupations</v>
      </c>
      <c r="B198" s="302">
        <v>1.2290461634634138</v>
      </c>
      <c r="C198" s="302">
        <v>0.61224293707632316</v>
      </c>
      <c r="D198" s="302">
        <v>6.3900040423782972E-2</v>
      </c>
      <c r="E198" s="302">
        <f t="shared" si="91"/>
        <v>1.90518914096352</v>
      </c>
      <c r="F198" s="303"/>
      <c r="G198" s="302">
        <v>1.5892274965969968</v>
      </c>
      <c r="H198" s="302">
        <v>0.92014077231187308</v>
      </c>
      <c r="I198" s="302">
        <v>4.0491029337976721E-2</v>
      </c>
      <c r="J198" s="302">
        <f t="shared" si="92"/>
        <v>2.5498592982468464</v>
      </c>
      <c r="K198" s="303"/>
      <c r="L198" s="302">
        <v>1.9891724395825181</v>
      </c>
      <c r="M198" s="302">
        <v>1.3068888589527119</v>
      </c>
      <c r="N198" s="302">
        <v>3.3141413347309925E-2</v>
      </c>
      <c r="O198" s="302">
        <f t="shared" si="93"/>
        <v>3.32920271188254</v>
      </c>
    </row>
    <row r="199" spans="1:15" s="236" customFormat="1" x14ac:dyDescent="0.25">
      <c r="A199" s="237" t="str">
        <f>name!E$7</f>
        <v>Administrative and secretarial occupations</v>
      </c>
      <c r="B199" s="302">
        <v>1.998624888561864</v>
      </c>
      <c r="C199" s="302">
        <v>0.74008636211197565</v>
      </c>
      <c r="D199" s="302">
        <v>1.976509631825411E-2</v>
      </c>
      <c r="E199" s="302">
        <f t="shared" si="91"/>
        <v>2.7584763469920941</v>
      </c>
      <c r="F199" s="303"/>
      <c r="G199" s="302">
        <v>2.0749049105124344</v>
      </c>
      <c r="H199" s="302">
        <v>1.0785663996791874</v>
      </c>
      <c r="I199" s="302">
        <v>1.4784354711893344E-2</v>
      </c>
      <c r="J199" s="302">
        <f t="shared" si="92"/>
        <v>3.1682556649035152</v>
      </c>
      <c r="K199" s="303"/>
      <c r="L199" s="302">
        <v>2.7106072920803177</v>
      </c>
      <c r="M199" s="302">
        <v>1.4202625223027361</v>
      </c>
      <c r="N199" s="302">
        <v>1.1264658204807312E-2</v>
      </c>
      <c r="O199" s="302">
        <f t="shared" si="93"/>
        <v>4.1421344725878617</v>
      </c>
    </row>
    <row r="200" spans="1:15" s="236" customFormat="1" x14ac:dyDescent="0.25">
      <c r="A200" s="237" t="str">
        <f>name!E$8</f>
        <v>Skilled trades occupations</v>
      </c>
      <c r="B200" s="302">
        <v>8.6681784142882314</v>
      </c>
      <c r="C200" s="302">
        <v>2.4599253841063029</v>
      </c>
      <c r="D200" s="302">
        <v>0.51862449860331183</v>
      </c>
      <c r="E200" s="302">
        <f t="shared" si="91"/>
        <v>11.646728296997846</v>
      </c>
      <c r="F200" s="303"/>
      <c r="G200" s="302">
        <v>6.7293651660316689</v>
      </c>
      <c r="H200" s="302">
        <v>2.5231354037053197</v>
      </c>
      <c r="I200" s="302">
        <v>0.39108979420753143</v>
      </c>
      <c r="J200" s="302">
        <f>SUM(G200:I200)</f>
        <v>9.6435903639445186</v>
      </c>
      <c r="K200" s="303"/>
      <c r="L200" s="302">
        <v>7.0174437849213396</v>
      </c>
      <c r="M200" s="302">
        <v>2.680772338031232</v>
      </c>
      <c r="N200" s="302">
        <v>0.44481403479447973</v>
      </c>
      <c r="O200" s="302">
        <f t="shared" si="93"/>
        <v>10.143030157747051</v>
      </c>
    </row>
    <row r="201" spans="1:15" s="236" customFormat="1" x14ac:dyDescent="0.25">
      <c r="A201" s="237" t="str">
        <f>name!E$9</f>
        <v>Caring, leisure and other service occupations</v>
      </c>
      <c r="B201" s="302">
        <v>1.3835058743406534</v>
      </c>
      <c r="C201" s="302">
        <v>1.3505786631545813</v>
      </c>
      <c r="D201" s="302">
        <v>0.10096023905425749</v>
      </c>
      <c r="E201" s="302">
        <f t="shared" si="91"/>
        <v>2.8350447765494922</v>
      </c>
      <c r="F201" s="303"/>
      <c r="G201" s="302">
        <v>1.3513949634022895</v>
      </c>
      <c r="H201" s="302">
        <v>1.5491101402220722</v>
      </c>
      <c r="I201" s="302">
        <v>9.8954998918060338E-2</v>
      </c>
      <c r="J201" s="302">
        <f t="shared" ref="J201:J204" si="94">SUM(G201:I201)</f>
        <v>2.9994601025424217</v>
      </c>
      <c r="K201" s="303"/>
      <c r="L201" s="302">
        <v>1.6910394408398342</v>
      </c>
      <c r="M201" s="302">
        <v>2.0556658377122257</v>
      </c>
      <c r="N201" s="302">
        <v>0.16519613550644224</v>
      </c>
      <c r="O201" s="302">
        <f t="shared" si="93"/>
        <v>3.9119014140585024</v>
      </c>
    </row>
    <row r="202" spans="1:15" s="236" customFormat="1" x14ac:dyDescent="0.25">
      <c r="A202" s="237" t="str">
        <f>name!E$10</f>
        <v>Sales and customer service occupations</v>
      </c>
      <c r="B202" s="302">
        <v>1.0398069947024855</v>
      </c>
      <c r="C202" s="302">
        <v>2.175083032379431</v>
      </c>
      <c r="D202" s="302">
        <v>0.50100300528093655</v>
      </c>
      <c r="E202" s="302">
        <f t="shared" si="91"/>
        <v>3.7158930323628532</v>
      </c>
      <c r="F202" s="303"/>
      <c r="G202" s="302">
        <v>1.0521262268479643</v>
      </c>
      <c r="H202" s="302">
        <v>2.8833540054239872</v>
      </c>
      <c r="I202" s="302">
        <v>0.27081603104200297</v>
      </c>
      <c r="J202" s="302">
        <f t="shared" si="94"/>
        <v>4.2062962633139547</v>
      </c>
      <c r="K202" s="303"/>
      <c r="L202" s="302">
        <v>1.3839116418670974</v>
      </c>
      <c r="M202" s="302">
        <v>3.7037530399697087</v>
      </c>
      <c r="N202" s="302">
        <v>0.23006751868771572</v>
      </c>
      <c r="O202" s="302">
        <f t="shared" si="93"/>
        <v>5.3177322005245218</v>
      </c>
    </row>
    <row r="203" spans="1:15" s="236" customFormat="1" x14ac:dyDescent="0.25">
      <c r="A203" s="237" t="str">
        <f>name!E$11</f>
        <v>Process, plant and machine operatives</v>
      </c>
      <c r="B203" s="302">
        <v>0.67363134285264037</v>
      </c>
      <c r="C203" s="302">
        <v>0.73786585373734437</v>
      </c>
      <c r="D203" s="302">
        <v>6.8163282114216156E-2</v>
      </c>
      <c r="E203" s="302">
        <f t="shared" si="91"/>
        <v>1.4796604787042009</v>
      </c>
      <c r="F203" s="303"/>
      <c r="G203" s="302">
        <v>0.56061817784970713</v>
      </c>
      <c r="H203" s="302">
        <v>1.090200944514726</v>
      </c>
      <c r="I203" s="302">
        <v>4.8644204501304807E-2</v>
      </c>
      <c r="J203" s="302">
        <f t="shared" si="94"/>
        <v>1.699463326865738</v>
      </c>
      <c r="K203" s="303"/>
      <c r="L203" s="302">
        <v>0.6710244710175377</v>
      </c>
      <c r="M203" s="302">
        <v>1.953315547189024</v>
      </c>
      <c r="N203" s="302">
        <v>7.0018640999078202E-2</v>
      </c>
      <c r="O203" s="302">
        <f t="shared" si="93"/>
        <v>2.6943586592056401</v>
      </c>
    </row>
    <row r="204" spans="1:15" s="236" customFormat="1" x14ac:dyDescent="0.25">
      <c r="A204" s="237" t="str">
        <f>name!E$12</f>
        <v>Elementary occupations</v>
      </c>
      <c r="B204" s="302">
        <v>8.7688027922357659</v>
      </c>
      <c r="C204" s="302">
        <v>24.099758943793237</v>
      </c>
      <c r="D204" s="302">
        <v>0.11258980065943075</v>
      </c>
      <c r="E204" s="302">
        <f t="shared" si="91"/>
        <v>32.981151536688429</v>
      </c>
      <c r="F204" s="303"/>
      <c r="G204" s="302">
        <v>8.3195353242093031</v>
      </c>
      <c r="H204" s="302">
        <v>26.254660822299446</v>
      </c>
      <c r="I204" s="302">
        <v>6.2955523290268628E-2</v>
      </c>
      <c r="J204" s="302">
        <f t="shared" si="94"/>
        <v>34.637151669799017</v>
      </c>
      <c r="K204" s="303"/>
      <c r="L204" s="302">
        <v>9.9075915218913106</v>
      </c>
      <c r="M204" s="302">
        <v>30.028616715877224</v>
      </c>
      <c r="N204" s="302">
        <v>7.3858021623732839E-2</v>
      </c>
      <c r="O204" s="302">
        <f t="shared" si="93"/>
        <v>40.010066259392268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28.632935750154758</v>
      </c>
      <c r="C206" s="311">
        <f t="shared" ref="C206:E206" si="95">SUM(C196:C204)</f>
        <v>32.789386842489655</v>
      </c>
      <c r="D206" s="311">
        <f t="shared" si="95"/>
        <v>2.922677407355569</v>
      </c>
      <c r="E206" s="311">
        <f t="shared" si="95"/>
        <v>64.344999999999985</v>
      </c>
      <c r="F206" s="311"/>
      <c r="G206" s="311">
        <f t="shared" ref="G206:J206" si="96">SUM(G196:G204)</f>
        <v>27.794841401594326</v>
      </c>
      <c r="H206" s="311">
        <f t="shared" si="96"/>
        <v>37.504449816262969</v>
      </c>
      <c r="I206" s="311">
        <f t="shared" si="96"/>
        <v>2.0697087821425706</v>
      </c>
      <c r="J206" s="311">
        <f t="shared" si="96"/>
        <v>67.368999999999858</v>
      </c>
      <c r="K206" s="311"/>
      <c r="L206" s="311">
        <f t="shared" ref="L206:O206" si="97">SUM(L196:L204)</f>
        <v>33.975844829029839</v>
      </c>
      <c r="M206" s="311">
        <f t="shared" si="97"/>
        <v>44.958788762478342</v>
      </c>
      <c r="N206" s="311">
        <f t="shared" si="97"/>
        <v>2.5483664084917939</v>
      </c>
      <c r="O206" s="311">
        <f t="shared" si="97"/>
        <v>81.482999999999976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1.1374327675063565</v>
      </c>
      <c r="C213" s="302">
        <v>0.17999450208719509</v>
      </c>
      <c r="D213" s="302">
        <v>0.35650960868725817</v>
      </c>
      <c r="E213" s="302">
        <f>SUM(B213:D213)</f>
        <v>1.6739368782808097</v>
      </c>
      <c r="F213" s="303"/>
      <c r="G213" s="302">
        <v>0.79625685765461596</v>
      </c>
      <c r="H213" s="302">
        <v>0.20402371160898161</v>
      </c>
      <c r="I213" s="302">
        <v>0.27189244209298985</v>
      </c>
      <c r="J213" s="302">
        <f>SUM(G213:I213)</f>
        <v>1.2721730113565874</v>
      </c>
      <c r="K213" s="303"/>
      <c r="L213" s="302">
        <v>0.82860019264460449</v>
      </c>
      <c r="M213" s="302">
        <v>0.25789679762494017</v>
      </c>
      <c r="N213" s="302">
        <v>0.27442125311194976</v>
      </c>
      <c r="O213" s="302">
        <f>SUM(L213:N213)</f>
        <v>1.3609182433814944</v>
      </c>
    </row>
    <row r="214" spans="1:15" s="236" customFormat="1" x14ac:dyDescent="0.25">
      <c r="A214" s="237" t="str">
        <f>name!E$5</f>
        <v>Professional occupations</v>
      </c>
      <c r="B214" s="302">
        <v>1.477898605055981</v>
      </c>
      <c r="C214" s="302">
        <v>0.2036084863321995</v>
      </c>
      <c r="D214" s="302">
        <v>0.52573404371456534</v>
      </c>
      <c r="E214" s="302">
        <f t="shared" ref="E214:E221" si="98">SUM(B214:D214)</f>
        <v>2.2072411351027457</v>
      </c>
      <c r="F214" s="303"/>
      <c r="G214" s="302">
        <v>1.1743727963163111</v>
      </c>
      <c r="H214" s="302">
        <v>0.2017042959018476</v>
      </c>
      <c r="I214" s="302">
        <v>0.35962828299378979</v>
      </c>
      <c r="J214" s="302">
        <f t="shared" ref="J214:J216" si="99">SUM(G214:I214)</f>
        <v>1.7357053752119485</v>
      </c>
      <c r="K214" s="303"/>
      <c r="L214" s="302">
        <v>1.214173626267735</v>
      </c>
      <c r="M214" s="302">
        <v>0.26317436003056599</v>
      </c>
      <c r="N214" s="302">
        <v>0.27044911358555102</v>
      </c>
      <c r="O214" s="302">
        <f t="shared" ref="O214:O221" si="100">SUM(L214:N214)</f>
        <v>1.7477970998838521</v>
      </c>
    </row>
    <row r="215" spans="1:15" s="236" customFormat="1" x14ac:dyDescent="0.25">
      <c r="A215" s="237" t="str">
        <f>name!E$6</f>
        <v>Associate professional occupations</v>
      </c>
      <c r="B215" s="302">
        <v>1.0825291122259095</v>
      </c>
      <c r="C215" s="302">
        <v>0.28818748285676521</v>
      </c>
      <c r="D215" s="302">
        <v>1.0605280086287283</v>
      </c>
      <c r="E215" s="302">
        <f t="shared" si="98"/>
        <v>2.4312446037114031</v>
      </c>
      <c r="F215" s="303"/>
      <c r="G215" s="302">
        <v>0.79997220980960859</v>
      </c>
      <c r="H215" s="302">
        <v>0.23514031315525272</v>
      </c>
      <c r="I215" s="302">
        <v>1.0456340371673043</v>
      </c>
      <c r="J215" s="302">
        <f t="shared" si="99"/>
        <v>2.0807465601321655</v>
      </c>
      <c r="K215" s="303"/>
      <c r="L215" s="302">
        <v>0.7170241765111468</v>
      </c>
      <c r="M215" s="302">
        <v>0.21863252711565068</v>
      </c>
      <c r="N215" s="302">
        <v>0.99437467767837506</v>
      </c>
      <c r="O215" s="302">
        <f t="shared" si="100"/>
        <v>1.9300313813051726</v>
      </c>
    </row>
    <row r="216" spans="1:15" s="236" customFormat="1" x14ac:dyDescent="0.25">
      <c r="A216" s="237" t="str">
        <f>name!E$7</f>
        <v>Administrative and secretarial occupations</v>
      </c>
      <c r="B216" s="302">
        <v>0.47063753401329361</v>
      </c>
      <c r="C216" s="302">
        <v>0.27503619160437426</v>
      </c>
      <c r="D216" s="302">
        <v>6.4902421005688438E-2</v>
      </c>
      <c r="E216" s="302">
        <f t="shared" si="98"/>
        <v>0.81057614662335631</v>
      </c>
      <c r="F216" s="303"/>
      <c r="G216" s="302">
        <v>0.2963765700412172</v>
      </c>
      <c r="H216" s="302">
        <v>0.22463368687290136</v>
      </c>
      <c r="I216" s="302">
        <v>6.0417002907451146E-2</v>
      </c>
      <c r="J216" s="302">
        <f t="shared" si="99"/>
        <v>0.58142725982156973</v>
      </c>
      <c r="K216" s="303"/>
      <c r="L216" s="302">
        <v>0.16655481721009405</v>
      </c>
      <c r="M216" s="302">
        <v>0.14674126277506416</v>
      </c>
      <c r="N216" s="302">
        <v>4.2113285811814227E-2</v>
      </c>
      <c r="O216" s="302">
        <f t="shared" si="100"/>
        <v>0.35540936579697241</v>
      </c>
    </row>
    <row r="217" spans="1:15" s="236" customFormat="1" x14ac:dyDescent="0.25">
      <c r="A217" s="237" t="str">
        <f>name!E$8</f>
        <v>Skilled trades occupations</v>
      </c>
      <c r="B217" s="302">
        <v>0.4286227767382319</v>
      </c>
      <c r="C217" s="302">
        <v>0.10188892730243003</v>
      </c>
      <c r="D217" s="302">
        <v>0.18478385380897897</v>
      </c>
      <c r="E217" s="302">
        <f t="shared" si="98"/>
        <v>0.71529555784964094</v>
      </c>
      <c r="F217" s="303"/>
      <c r="G217" s="302">
        <v>0.22887417121769613</v>
      </c>
      <c r="H217" s="302">
        <v>6.3747933437924564E-2</v>
      </c>
      <c r="I217" s="302">
        <v>0.11834304909788304</v>
      </c>
      <c r="J217" s="302">
        <f>SUM(G217:I217)</f>
        <v>0.41096515375350373</v>
      </c>
      <c r="K217" s="303"/>
      <c r="L217" s="302">
        <v>0.17266443476199639</v>
      </c>
      <c r="M217" s="302">
        <v>8.9213557390576931E-2</v>
      </c>
      <c r="N217" s="302">
        <v>0.11107396298271681</v>
      </c>
      <c r="O217" s="302">
        <f t="shared" si="100"/>
        <v>0.37295195513529017</v>
      </c>
    </row>
    <row r="218" spans="1:15" s="236" customFormat="1" x14ac:dyDescent="0.25">
      <c r="A218" s="237" t="str">
        <f>name!E$9</f>
        <v>Caring, leisure and other service occupations</v>
      </c>
      <c r="B218" s="302">
        <v>0.17703389868267999</v>
      </c>
      <c r="C218" s="302">
        <v>8.1758168106830509E-2</v>
      </c>
      <c r="D218" s="302">
        <v>2.9548773427523288E-2</v>
      </c>
      <c r="E218" s="302">
        <f t="shared" si="98"/>
        <v>0.28834084021703377</v>
      </c>
      <c r="F218" s="303"/>
      <c r="G218" s="302">
        <v>0.10331281470585678</v>
      </c>
      <c r="H218" s="302">
        <v>0.10307215472384584</v>
      </c>
      <c r="I218" s="302">
        <v>3.3391857413923018E-2</v>
      </c>
      <c r="J218" s="302">
        <f t="shared" ref="J218:J221" si="101">SUM(G218:I218)</f>
        <v>0.23977682684362567</v>
      </c>
      <c r="K218" s="303"/>
      <c r="L218" s="302">
        <v>0.10037904424817751</v>
      </c>
      <c r="M218" s="302">
        <v>9.5635185341780088E-2</v>
      </c>
      <c r="N218" s="302">
        <v>3.1576261124242923E-2</v>
      </c>
      <c r="O218" s="302">
        <f t="shared" si="100"/>
        <v>0.22759049071420051</v>
      </c>
    </row>
    <row r="219" spans="1:15" s="236" customFormat="1" x14ac:dyDescent="0.25">
      <c r="A219" s="237" t="str">
        <f>name!E$10</f>
        <v>Sales and customer service occupations</v>
      </c>
      <c r="B219" s="302">
        <v>0.28084847857937667</v>
      </c>
      <c r="C219" s="302">
        <v>0.10479684015949808</v>
      </c>
      <c r="D219" s="302">
        <v>6.8009518505840375E-2</v>
      </c>
      <c r="E219" s="302">
        <f t="shared" si="98"/>
        <v>0.45365483724471511</v>
      </c>
      <c r="F219" s="303"/>
      <c r="G219" s="302">
        <v>0.1718809180686863</v>
      </c>
      <c r="H219" s="302">
        <v>9.621372213234626E-2</v>
      </c>
      <c r="I219" s="302">
        <v>4.1233896068037422E-2</v>
      </c>
      <c r="J219" s="302">
        <f t="shared" si="101"/>
        <v>0.30932853626906998</v>
      </c>
      <c r="K219" s="303"/>
      <c r="L219" s="302">
        <v>0.1661111039072572</v>
      </c>
      <c r="M219" s="302">
        <v>0.10183422303517131</v>
      </c>
      <c r="N219" s="302">
        <v>3.1724971173606974E-2</v>
      </c>
      <c r="O219" s="302">
        <f t="shared" si="100"/>
        <v>0.29967029811603546</v>
      </c>
    </row>
    <row r="220" spans="1:15" s="236" customFormat="1" x14ac:dyDescent="0.25">
      <c r="A220" s="237" t="str">
        <f>name!E$11</f>
        <v>Process, plant and machine operatives</v>
      </c>
      <c r="B220" s="302">
        <v>8.5167670066592427E-2</v>
      </c>
      <c r="C220" s="302">
        <v>6.5727556849675725E-2</v>
      </c>
      <c r="D220" s="302">
        <v>3.1520236807320266E-2</v>
      </c>
      <c r="E220" s="302">
        <f t="shared" si="98"/>
        <v>0.18241546372358844</v>
      </c>
      <c r="F220" s="303"/>
      <c r="G220" s="302">
        <v>4.1370316223148601E-2</v>
      </c>
      <c r="H220" s="302">
        <v>4.4278888869611906E-2</v>
      </c>
      <c r="I220" s="302">
        <v>2.1877706574774947E-2</v>
      </c>
      <c r="J220" s="302">
        <f t="shared" si="101"/>
        <v>0.10752691166753545</v>
      </c>
      <c r="K220" s="303"/>
      <c r="L220" s="302">
        <v>2.7163126043135848E-2</v>
      </c>
      <c r="M220" s="302">
        <v>5.479968263828313E-2</v>
      </c>
      <c r="N220" s="302">
        <v>1.7903518680030775E-2</v>
      </c>
      <c r="O220" s="302">
        <f t="shared" si="100"/>
        <v>9.986632736144975E-2</v>
      </c>
    </row>
    <row r="221" spans="1:15" s="236" customFormat="1" x14ac:dyDescent="0.25">
      <c r="A221" s="237" t="str">
        <f>name!E$12</f>
        <v>Elementary occupations</v>
      </c>
      <c r="B221" s="302">
        <v>0.29937972136991309</v>
      </c>
      <c r="C221" s="302">
        <v>0.34379636576028094</v>
      </c>
      <c r="D221" s="302">
        <v>4.611845011650885E-2</v>
      </c>
      <c r="E221" s="302">
        <f t="shared" si="98"/>
        <v>0.68929453724670287</v>
      </c>
      <c r="F221" s="303"/>
      <c r="G221" s="302">
        <v>0.14832098265999863</v>
      </c>
      <c r="H221" s="302">
        <v>0.31036694434119227</v>
      </c>
      <c r="I221" s="302">
        <v>2.7662437942804624E-2</v>
      </c>
      <c r="J221" s="302">
        <f t="shared" si="101"/>
        <v>0.48635036494399553</v>
      </c>
      <c r="K221" s="303"/>
      <c r="L221" s="302">
        <v>0.10941177111022572</v>
      </c>
      <c r="M221" s="302">
        <v>0.24491723517055974</v>
      </c>
      <c r="N221" s="302">
        <v>2.9435832024750551E-2</v>
      </c>
      <c r="O221" s="302">
        <f t="shared" si="100"/>
        <v>0.38376483830553598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5.4395505642383357</v>
      </c>
      <c r="C223" s="311">
        <f t="shared" ref="C223:E223" si="102">SUM(C213:C221)</f>
        <v>1.6447945210592492</v>
      </c>
      <c r="D223" s="311">
        <f t="shared" si="102"/>
        <v>2.3676549147024124</v>
      </c>
      <c r="E223" s="311">
        <f t="shared" si="102"/>
        <v>9.4519999999999946</v>
      </c>
      <c r="F223" s="311"/>
      <c r="G223" s="311">
        <f t="shared" ref="G223:J223" si="103">SUM(G213:G221)</f>
        <v>3.7607376366971397</v>
      </c>
      <c r="H223" s="311">
        <f t="shared" si="103"/>
        <v>1.483181651043904</v>
      </c>
      <c r="I223" s="311">
        <f t="shared" si="103"/>
        <v>1.9800807122589577</v>
      </c>
      <c r="J223" s="311">
        <f t="shared" si="103"/>
        <v>7.2240000000000011</v>
      </c>
      <c r="K223" s="311"/>
      <c r="L223" s="311">
        <f t="shared" ref="L223:O223" si="104">SUM(L213:L221)</f>
        <v>3.5020822927043724</v>
      </c>
      <c r="M223" s="311">
        <f t="shared" si="104"/>
        <v>1.4728448311225923</v>
      </c>
      <c r="N223" s="311">
        <f t="shared" si="104"/>
        <v>1.8030728761730381</v>
      </c>
      <c r="O223" s="311">
        <f t="shared" si="104"/>
        <v>6.7780000000000031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3.8224914928978806</v>
      </c>
      <c r="C230" s="302">
        <v>0.32315623760281253</v>
      </c>
      <c r="D230" s="302">
        <v>0.55618793290835944</v>
      </c>
      <c r="E230" s="302">
        <f>SUM(B230:D230)</f>
        <v>4.701835663409053</v>
      </c>
      <c r="F230" s="303"/>
      <c r="G230" s="302">
        <v>3.3793018079840769</v>
      </c>
      <c r="H230" s="302">
        <v>0.49552787723059272</v>
      </c>
      <c r="I230" s="302">
        <v>0.49565240798500226</v>
      </c>
      <c r="J230" s="302">
        <f>SUM(G230:I230)</f>
        <v>4.370482093199672</v>
      </c>
      <c r="K230" s="303"/>
      <c r="L230" s="302">
        <v>3.7692533065447642</v>
      </c>
      <c r="M230" s="302">
        <v>0.59963098104001711</v>
      </c>
      <c r="N230" s="302">
        <v>0.59481082969352839</v>
      </c>
      <c r="O230" s="302">
        <f>SUM(L230:N230)</f>
        <v>4.9636951172783093</v>
      </c>
    </row>
    <row r="231" spans="1:15" s="236" customFormat="1" x14ac:dyDescent="0.25">
      <c r="A231" s="237" t="str">
        <f>name!E$5</f>
        <v>Professional occupations</v>
      </c>
      <c r="B231" s="302">
        <v>9.9618790443752125</v>
      </c>
      <c r="C231" s="302">
        <v>0.48593904782967318</v>
      </c>
      <c r="D231" s="302">
        <v>1.2765068969238882</v>
      </c>
      <c r="E231" s="302">
        <f t="shared" ref="E231:E238" si="105">SUM(B231:D231)</f>
        <v>11.724324989128773</v>
      </c>
      <c r="F231" s="303"/>
      <c r="G231" s="302">
        <v>9.8645733169305352</v>
      </c>
      <c r="H231" s="302">
        <v>0.70241064338597781</v>
      </c>
      <c r="I231" s="302">
        <v>1.0097519487767319</v>
      </c>
      <c r="J231" s="302">
        <f t="shared" ref="J231:J233" si="106">SUM(G231:I231)</f>
        <v>11.576735909093244</v>
      </c>
      <c r="K231" s="303"/>
      <c r="L231" s="302">
        <v>12.227431933860736</v>
      </c>
      <c r="M231" s="302">
        <v>0.92343543637180958</v>
      </c>
      <c r="N231" s="302">
        <v>0.98201371643910718</v>
      </c>
      <c r="O231" s="302">
        <f t="shared" ref="O231:O238" si="107">SUM(L231:N231)</f>
        <v>14.132881086671652</v>
      </c>
    </row>
    <row r="232" spans="1:15" s="236" customFormat="1" x14ac:dyDescent="0.25">
      <c r="A232" s="237" t="str">
        <f>name!E$6</f>
        <v>Associate professional occupations</v>
      </c>
      <c r="B232" s="302">
        <v>3.6303905689297733</v>
      </c>
      <c r="C232" s="302">
        <v>0.32780366302104197</v>
      </c>
      <c r="D232" s="302">
        <v>0.60071084613914472</v>
      </c>
      <c r="E232" s="302">
        <f t="shared" si="105"/>
        <v>4.5589050780899596</v>
      </c>
      <c r="F232" s="303"/>
      <c r="G232" s="302">
        <v>3.3759213555349499</v>
      </c>
      <c r="H232" s="302">
        <v>0.39877363374274305</v>
      </c>
      <c r="I232" s="302">
        <v>0.55545435238557284</v>
      </c>
      <c r="J232" s="302">
        <f t="shared" si="106"/>
        <v>4.3301493416632653</v>
      </c>
      <c r="K232" s="303"/>
      <c r="L232" s="302">
        <v>3.6616346214666344</v>
      </c>
      <c r="M232" s="302">
        <v>0.3980860443355913</v>
      </c>
      <c r="N232" s="302">
        <v>0.69005441233459974</v>
      </c>
      <c r="O232" s="302">
        <f t="shared" si="107"/>
        <v>4.7497750781368246</v>
      </c>
    </row>
    <row r="233" spans="1:15" s="236" customFormat="1" x14ac:dyDescent="0.25">
      <c r="A233" s="237" t="str">
        <f>name!E$7</f>
        <v>Administrative and secretarial occupations</v>
      </c>
      <c r="B233" s="302">
        <v>1.178923221457596</v>
      </c>
      <c r="C233" s="302">
        <v>0.45281036513948503</v>
      </c>
      <c r="D233" s="302">
        <v>9.7929400340121167E-2</v>
      </c>
      <c r="E233" s="302">
        <f t="shared" si="105"/>
        <v>1.7296629869372022</v>
      </c>
      <c r="F233" s="303"/>
      <c r="G233" s="302">
        <v>0.96483894988622176</v>
      </c>
      <c r="H233" s="302">
        <v>0.41349451210110738</v>
      </c>
      <c r="I233" s="302">
        <v>7.7804067345214431E-2</v>
      </c>
      <c r="J233" s="302">
        <f t="shared" si="106"/>
        <v>1.4561375293325436</v>
      </c>
      <c r="K233" s="303"/>
      <c r="L233" s="302">
        <v>0.83350149339800506</v>
      </c>
      <c r="M233" s="302">
        <v>0.3329754468557507</v>
      </c>
      <c r="N233" s="302">
        <v>6.7001887055973111E-2</v>
      </c>
      <c r="O233" s="302">
        <f t="shared" si="107"/>
        <v>1.233478827309729</v>
      </c>
    </row>
    <row r="234" spans="1:15" s="236" customFormat="1" x14ac:dyDescent="0.25">
      <c r="A234" s="237" t="str">
        <f>name!E$8</f>
        <v>Skilled trades occupations</v>
      </c>
      <c r="B234" s="302">
        <v>1.4628459064171959</v>
      </c>
      <c r="C234" s="302">
        <v>0.10187750152165488</v>
      </c>
      <c r="D234" s="302">
        <v>0.3746541981652674</v>
      </c>
      <c r="E234" s="302">
        <f t="shared" si="105"/>
        <v>1.9393776061041181</v>
      </c>
      <c r="F234" s="303"/>
      <c r="G234" s="302">
        <v>0.93163746359299793</v>
      </c>
      <c r="H234" s="302">
        <v>7.2589021408791657E-2</v>
      </c>
      <c r="I234" s="302">
        <v>0.22784097870282802</v>
      </c>
      <c r="J234" s="302">
        <f>SUM(G234:I234)</f>
        <v>1.2320674637046176</v>
      </c>
      <c r="K234" s="303"/>
      <c r="L234" s="302">
        <v>0.76529075869396868</v>
      </c>
      <c r="M234" s="302">
        <v>8.635853477506894E-2</v>
      </c>
      <c r="N234" s="302">
        <v>0.40965889099012071</v>
      </c>
      <c r="O234" s="302">
        <f t="shared" si="107"/>
        <v>1.2613081844591583</v>
      </c>
    </row>
    <row r="235" spans="1:15" s="236" customFormat="1" x14ac:dyDescent="0.25">
      <c r="A235" s="237" t="str">
        <f>name!E$9</f>
        <v>Caring, leisure and other service occupations</v>
      </c>
      <c r="B235" s="302">
        <v>0.41430317636430597</v>
      </c>
      <c r="C235" s="302">
        <v>7.1359040299989476E-2</v>
      </c>
      <c r="D235" s="302">
        <v>6.3199338229468216E-2</v>
      </c>
      <c r="E235" s="302">
        <f t="shared" si="105"/>
        <v>0.54886155489376365</v>
      </c>
      <c r="F235" s="303"/>
      <c r="G235" s="302">
        <v>0.32110739744223915</v>
      </c>
      <c r="H235" s="302">
        <v>6.242238261590586E-2</v>
      </c>
      <c r="I235" s="302">
        <v>5.8727253464430459E-2</v>
      </c>
      <c r="J235" s="302">
        <f t="shared" ref="J235:J238" si="108">SUM(G235:I235)</f>
        <v>0.4422570335225755</v>
      </c>
      <c r="K235" s="303"/>
      <c r="L235" s="302">
        <v>0.45240470018196838</v>
      </c>
      <c r="M235" s="302">
        <v>6.8038476721122149E-2</v>
      </c>
      <c r="N235" s="302">
        <v>9.5269911198006416E-2</v>
      </c>
      <c r="O235" s="302">
        <f t="shared" si="107"/>
        <v>0.61571308810109693</v>
      </c>
    </row>
    <row r="236" spans="1:15" s="236" customFormat="1" x14ac:dyDescent="0.25">
      <c r="A236" s="237" t="str">
        <f>name!E$10</f>
        <v>Sales and customer service occupations</v>
      </c>
      <c r="B236" s="302">
        <v>0.75153203767039412</v>
      </c>
      <c r="C236" s="302">
        <v>0.28360247051291831</v>
      </c>
      <c r="D236" s="302">
        <v>7.841967453991508E-2</v>
      </c>
      <c r="E236" s="302">
        <f t="shared" si="105"/>
        <v>1.1135541827232276</v>
      </c>
      <c r="F236" s="303"/>
      <c r="G236" s="302">
        <v>0.55308246293527075</v>
      </c>
      <c r="H236" s="302">
        <v>0.17382901416856092</v>
      </c>
      <c r="I236" s="302">
        <v>4.3430040349849236E-2</v>
      </c>
      <c r="J236" s="302">
        <f t="shared" si="108"/>
        <v>0.77034151745368085</v>
      </c>
      <c r="K236" s="303"/>
      <c r="L236" s="302">
        <v>0.71272550027035608</v>
      </c>
      <c r="M236" s="302">
        <v>0.22057363241452371</v>
      </c>
      <c r="N236" s="302">
        <v>5.6623838372092943E-2</v>
      </c>
      <c r="O236" s="302">
        <f t="shared" si="107"/>
        <v>0.9899229710569728</v>
      </c>
    </row>
    <row r="237" spans="1:15" s="236" customFormat="1" x14ac:dyDescent="0.25">
      <c r="A237" s="237" t="str">
        <f>name!E$11</f>
        <v>Process, plant and machine operatives</v>
      </c>
      <c r="B237" s="302">
        <v>0.11234654358068616</v>
      </c>
      <c r="C237" s="302">
        <v>6.143943212881408E-2</v>
      </c>
      <c r="D237" s="302">
        <v>0.10206357902714407</v>
      </c>
      <c r="E237" s="302">
        <f t="shared" si="105"/>
        <v>0.2758495547366443</v>
      </c>
      <c r="F237" s="303"/>
      <c r="G237" s="302">
        <v>6.761459658459508E-2</v>
      </c>
      <c r="H237" s="302">
        <v>6.6155115673907305E-2</v>
      </c>
      <c r="I237" s="302">
        <v>8.2409569016171205E-2</v>
      </c>
      <c r="J237" s="302">
        <f t="shared" si="108"/>
        <v>0.21617928127467356</v>
      </c>
      <c r="K237" s="303"/>
      <c r="L237" s="302">
        <v>7.7398323309089689E-2</v>
      </c>
      <c r="M237" s="302">
        <v>7.8743225968330055E-2</v>
      </c>
      <c r="N237" s="302">
        <v>0.13539407098962056</v>
      </c>
      <c r="O237" s="302">
        <f t="shared" si="107"/>
        <v>0.29153562026704027</v>
      </c>
    </row>
    <row r="238" spans="1:15" s="236" customFormat="1" x14ac:dyDescent="0.25">
      <c r="A238" s="237" t="str">
        <f>name!E$12</f>
        <v>Elementary occupations</v>
      </c>
      <c r="B238" s="302">
        <v>0.18010712140284407</v>
      </c>
      <c r="C238" s="302">
        <v>9.2705780943044422E-2</v>
      </c>
      <c r="D238" s="302">
        <v>0.11181548163136029</v>
      </c>
      <c r="E238" s="302">
        <f t="shared" si="105"/>
        <v>0.3846283839772488</v>
      </c>
      <c r="F238" s="303"/>
      <c r="G238" s="302">
        <v>0.10636167285813379</v>
      </c>
      <c r="H238" s="302">
        <v>5.6145415729481556E-2</v>
      </c>
      <c r="I238" s="302">
        <v>6.4142742168112638E-2</v>
      </c>
      <c r="J238" s="302">
        <f t="shared" si="108"/>
        <v>0.22664983075572798</v>
      </c>
      <c r="K238" s="303"/>
      <c r="L238" s="302">
        <v>9.2026685552369147E-2</v>
      </c>
      <c r="M238" s="302">
        <v>4.6739234268338758E-2</v>
      </c>
      <c r="N238" s="302">
        <v>9.2924106898566949E-2</v>
      </c>
      <c r="O238" s="302">
        <f t="shared" si="107"/>
        <v>0.23169002671927486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21.514819113095889</v>
      </c>
      <c r="C240" s="311">
        <f t="shared" ref="C240:E240" si="109">SUM(C230:C238)</f>
        <v>2.2006935389994338</v>
      </c>
      <c r="D240" s="311">
        <f t="shared" si="109"/>
        <v>3.2614873479046689</v>
      </c>
      <c r="E240" s="311">
        <f t="shared" si="109"/>
        <v>26.97699999999999</v>
      </c>
      <c r="F240" s="311"/>
      <c r="G240" s="311">
        <f t="shared" ref="G240:J240" si="110">SUM(G230:G238)</f>
        <v>19.564439023749024</v>
      </c>
      <c r="H240" s="311">
        <f t="shared" si="110"/>
        <v>2.4413476160570684</v>
      </c>
      <c r="I240" s="311">
        <f t="shared" si="110"/>
        <v>2.6152133601939127</v>
      </c>
      <c r="J240" s="311">
        <f t="shared" si="110"/>
        <v>24.621000000000002</v>
      </c>
      <c r="K240" s="311"/>
      <c r="L240" s="311">
        <f t="shared" ref="L240:O240" si="111">SUM(L230:L238)</f>
        <v>22.591667323277889</v>
      </c>
      <c r="M240" s="311">
        <f t="shared" si="111"/>
        <v>2.7545810127505521</v>
      </c>
      <c r="N240" s="311">
        <f t="shared" si="111"/>
        <v>3.1237516639716159</v>
      </c>
      <c r="O240" s="311">
        <f t="shared" si="111"/>
        <v>28.470000000000056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4.1537276563202257</v>
      </c>
      <c r="C247" s="302">
        <v>0.3401322795113817</v>
      </c>
      <c r="D247" s="302">
        <v>0.5135943057363489</v>
      </c>
      <c r="E247" s="302">
        <f>SUM(B247:D247)</f>
        <v>5.0074542415679559</v>
      </c>
      <c r="F247" s="303"/>
      <c r="G247" s="302">
        <v>4.0841825154064031</v>
      </c>
      <c r="H247" s="302">
        <v>0.39027895228499432</v>
      </c>
      <c r="I247" s="302">
        <v>0.64517887756289216</v>
      </c>
      <c r="J247" s="302">
        <f>SUM(G247:I247)</f>
        <v>5.1196403452542896</v>
      </c>
      <c r="K247" s="303"/>
      <c r="L247" s="302">
        <v>3.6247785887716053</v>
      </c>
      <c r="M247" s="302">
        <v>0.42059954039284864</v>
      </c>
      <c r="N247" s="302">
        <v>0.6910412666771536</v>
      </c>
      <c r="O247" s="302">
        <f>SUM(L247:N247)</f>
        <v>4.7364193958416072</v>
      </c>
    </row>
    <row r="248" spans="1:15" s="236" customFormat="1" x14ac:dyDescent="0.25">
      <c r="A248" s="237" t="str">
        <f>name!E$5</f>
        <v>Professional occupations</v>
      </c>
      <c r="B248" s="302">
        <v>4.8706217503727514</v>
      </c>
      <c r="C248" s="302">
        <v>0.28775033802302757</v>
      </c>
      <c r="D248" s="302">
        <v>0.63585478649246086</v>
      </c>
      <c r="E248" s="302">
        <f t="shared" ref="E248:E255" si="112">SUM(B248:D248)</f>
        <v>5.7942268748882393</v>
      </c>
      <c r="F248" s="303"/>
      <c r="G248" s="302">
        <v>5.5131659636558235</v>
      </c>
      <c r="H248" s="302">
        <v>0.2990984876285897</v>
      </c>
      <c r="I248" s="302">
        <v>0.71448524780924594</v>
      </c>
      <c r="J248" s="302">
        <f t="shared" ref="J248:J250" si="113">SUM(G248:I248)</f>
        <v>6.5267496990936591</v>
      </c>
      <c r="K248" s="303"/>
      <c r="L248" s="302">
        <v>5.996442599447338</v>
      </c>
      <c r="M248" s="302">
        <v>0.3189234853650737</v>
      </c>
      <c r="N248" s="302">
        <v>0.69994406272440979</v>
      </c>
      <c r="O248" s="302">
        <f t="shared" ref="O248:O255" si="114">SUM(L248:N248)</f>
        <v>7.0153101475368214</v>
      </c>
    </row>
    <row r="249" spans="1:15" s="236" customFormat="1" x14ac:dyDescent="0.25">
      <c r="A249" s="237" t="str">
        <f>name!E$6</f>
        <v>Associate professional occupations</v>
      </c>
      <c r="B249" s="302">
        <v>5.2709706648212462</v>
      </c>
      <c r="C249" s="302">
        <v>0.6147340595201809</v>
      </c>
      <c r="D249" s="302">
        <v>0.90841980052022564</v>
      </c>
      <c r="E249" s="302">
        <f t="shared" si="112"/>
        <v>6.7941245248616529</v>
      </c>
      <c r="F249" s="303"/>
      <c r="G249" s="302">
        <v>5.2389504879047699</v>
      </c>
      <c r="H249" s="302">
        <v>0.50554376737974926</v>
      </c>
      <c r="I249" s="302">
        <v>0.95582050580997913</v>
      </c>
      <c r="J249" s="302">
        <f t="shared" si="113"/>
        <v>6.7003147610944982</v>
      </c>
      <c r="K249" s="303"/>
      <c r="L249" s="302">
        <v>4.444371813730962</v>
      </c>
      <c r="M249" s="302">
        <v>0.50223579615197889</v>
      </c>
      <c r="N249" s="302">
        <v>0.79996122646150158</v>
      </c>
      <c r="O249" s="302">
        <f t="shared" si="114"/>
        <v>5.7465688363444425</v>
      </c>
    </row>
    <row r="250" spans="1:15" s="236" customFormat="1" x14ac:dyDescent="0.25">
      <c r="A250" s="237" t="str">
        <f>name!E$7</f>
        <v>Administrative and secretarial occupations</v>
      </c>
      <c r="B250" s="302">
        <v>5.1763974869923919</v>
      </c>
      <c r="C250" s="302">
        <v>1.9938526609575709</v>
      </c>
      <c r="D250" s="302">
        <v>0.21722668205037876</v>
      </c>
      <c r="E250" s="302">
        <f t="shared" si="112"/>
        <v>7.3874768300003417</v>
      </c>
      <c r="F250" s="303"/>
      <c r="G250" s="302">
        <v>4.3560782453603615</v>
      </c>
      <c r="H250" s="302">
        <v>1.4438629863819561</v>
      </c>
      <c r="I250" s="302">
        <v>0.1610986880182983</v>
      </c>
      <c r="J250" s="302">
        <f t="shared" si="113"/>
        <v>5.9610399197606156</v>
      </c>
      <c r="K250" s="303"/>
      <c r="L250" s="302">
        <v>2.8430486877272858</v>
      </c>
      <c r="M250" s="302">
        <v>1.0169748462162371</v>
      </c>
      <c r="N250" s="302">
        <v>0.14681768611763524</v>
      </c>
      <c r="O250" s="302">
        <f t="shared" si="114"/>
        <v>4.0068412200611583</v>
      </c>
    </row>
    <row r="251" spans="1:15" s="236" customFormat="1" x14ac:dyDescent="0.25">
      <c r="A251" s="237" t="str">
        <f>name!E$8</f>
        <v>Skilled trades occupations</v>
      </c>
      <c r="B251" s="302">
        <v>0.29212756679837831</v>
      </c>
      <c r="C251" s="302">
        <v>6.0419035423818865E-2</v>
      </c>
      <c r="D251" s="302">
        <v>0.23530572438801178</v>
      </c>
      <c r="E251" s="302">
        <f t="shared" si="112"/>
        <v>0.58785232661020892</v>
      </c>
      <c r="F251" s="303"/>
      <c r="G251" s="302">
        <v>0.20139148730375442</v>
      </c>
      <c r="H251" s="302">
        <v>3.3833774068036289E-2</v>
      </c>
      <c r="I251" s="302">
        <v>0.18560787374041426</v>
      </c>
      <c r="J251" s="302">
        <f>SUM(G251:I251)</f>
        <v>0.42083313511220499</v>
      </c>
      <c r="K251" s="303"/>
      <c r="L251" s="302">
        <v>0.1926448336284094</v>
      </c>
      <c r="M251" s="302">
        <v>3.6348467922980271E-2</v>
      </c>
      <c r="N251" s="302">
        <v>0.18332675942516052</v>
      </c>
      <c r="O251" s="302">
        <f t="shared" si="114"/>
        <v>0.41232006097655016</v>
      </c>
    </row>
    <row r="252" spans="1:15" s="236" customFormat="1" x14ac:dyDescent="0.25">
      <c r="A252" s="237" t="str">
        <f>name!E$9</f>
        <v>Caring, leisure and other service occupations</v>
      </c>
      <c r="B252" s="302">
        <v>0.24316542281346062</v>
      </c>
      <c r="C252" s="302">
        <v>1.992032505401423E-2</v>
      </c>
      <c r="D252" s="302">
        <v>8.5117258756515754E-2</v>
      </c>
      <c r="E252" s="302">
        <f t="shared" si="112"/>
        <v>0.34820300662399062</v>
      </c>
      <c r="F252" s="303"/>
      <c r="G252" s="302">
        <v>0.1760099693174168</v>
      </c>
      <c r="H252" s="302">
        <v>1.3800427862475489E-2</v>
      </c>
      <c r="I252" s="302">
        <v>6.5812489102478153E-2</v>
      </c>
      <c r="J252" s="302">
        <f t="shared" ref="J252:J255" si="115">SUM(G252:I252)</f>
        <v>0.25562288628237045</v>
      </c>
      <c r="K252" s="303"/>
      <c r="L252" s="302">
        <v>0.18585147224111423</v>
      </c>
      <c r="M252" s="302">
        <v>1.068882391214988E-2</v>
      </c>
      <c r="N252" s="302">
        <v>8.4879476320109601E-2</v>
      </c>
      <c r="O252" s="302">
        <f t="shared" si="114"/>
        <v>0.28141977247337369</v>
      </c>
    </row>
    <row r="253" spans="1:15" s="236" customFormat="1" x14ac:dyDescent="0.25">
      <c r="A253" s="237" t="str">
        <f>name!E$10</f>
        <v>Sales and customer service occupations</v>
      </c>
      <c r="B253" s="302">
        <v>1.3974773459712719</v>
      </c>
      <c r="C253" s="302">
        <v>0.52494732435948999</v>
      </c>
      <c r="D253" s="302">
        <v>0.32342913197431905</v>
      </c>
      <c r="E253" s="302">
        <f t="shared" si="112"/>
        <v>2.2458538023050809</v>
      </c>
      <c r="F253" s="303"/>
      <c r="G253" s="302">
        <v>1.1035491009961522</v>
      </c>
      <c r="H253" s="302">
        <v>0.41327685334657832</v>
      </c>
      <c r="I253" s="302">
        <v>0.14078124352888013</v>
      </c>
      <c r="J253" s="302">
        <f t="shared" si="115"/>
        <v>1.6576071978716107</v>
      </c>
      <c r="K253" s="303"/>
      <c r="L253" s="302">
        <v>1.0786719392584196</v>
      </c>
      <c r="M253" s="302">
        <v>0.44230644211465642</v>
      </c>
      <c r="N253" s="302">
        <v>0.11115705383569979</v>
      </c>
      <c r="O253" s="302">
        <f t="shared" si="114"/>
        <v>1.632135435208776</v>
      </c>
    </row>
    <row r="254" spans="1:15" s="236" customFormat="1" x14ac:dyDescent="0.25">
      <c r="A254" s="237" t="str">
        <f>name!E$11</f>
        <v>Process, plant and machine operatives</v>
      </c>
      <c r="B254" s="302">
        <v>0.113424789838318</v>
      </c>
      <c r="C254" s="302">
        <v>2.2841574803782162E-2</v>
      </c>
      <c r="D254" s="302">
        <v>6.2883768867907211E-2</v>
      </c>
      <c r="E254" s="302">
        <f t="shared" si="112"/>
        <v>0.19915013351000738</v>
      </c>
      <c r="F254" s="303"/>
      <c r="G254" s="302">
        <v>7.5891981186655952E-2</v>
      </c>
      <c r="H254" s="302">
        <v>1.3611639420688363E-2</v>
      </c>
      <c r="I254" s="302">
        <v>0.11140139771660253</v>
      </c>
      <c r="J254" s="302">
        <f t="shared" si="115"/>
        <v>0.20090501832394686</v>
      </c>
      <c r="K254" s="303"/>
      <c r="L254" s="302">
        <v>7.9511966218691554E-2</v>
      </c>
      <c r="M254" s="302">
        <v>2.4695520683157012E-2</v>
      </c>
      <c r="N254" s="302">
        <v>0.15749960639871852</v>
      </c>
      <c r="O254" s="302">
        <f t="shared" si="114"/>
        <v>0.26170709330056707</v>
      </c>
    </row>
    <row r="255" spans="1:15" s="236" customFormat="1" x14ac:dyDescent="0.25">
      <c r="A255" s="237" t="str">
        <f>name!E$12</f>
        <v>Elementary occupations</v>
      </c>
      <c r="B255" s="302">
        <v>0.26133741503398084</v>
      </c>
      <c r="C255" s="302">
        <v>7.5489429778277037E-2</v>
      </c>
      <c r="D255" s="302">
        <v>7.8831414820289492E-2</v>
      </c>
      <c r="E255" s="302">
        <f t="shared" si="112"/>
        <v>0.41565825963254738</v>
      </c>
      <c r="F255" s="303"/>
      <c r="G255" s="302">
        <v>0.17767519100832738</v>
      </c>
      <c r="H255" s="302">
        <v>4.5477585073556308E-2</v>
      </c>
      <c r="I255" s="302">
        <v>5.8134261124972254E-2</v>
      </c>
      <c r="J255" s="302">
        <f t="shared" si="115"/>
        <v>0.28128703720685594</v>
      </c>
      <c r="K255" s="303"/>
      <c r="L255" s="302">
        <v>0.15707813995882181</v>
      </c>
      <c r="M255" s="302">
        <v>3.0177117075455145E-2</v>
      </c>
      <c r="N255" s="302">
        <v>6.9022781222435631E-2</v>
      </c>
      <c r="O255" s="302">
        <f t="shared" si="114"/>
        <v>0.25627803825671258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21.779250098962027</v>
      </c>
      <c r="C257" s="311">
        <f t="shared" ref="C257:E257" si="116">SUM(C247:C255)</f>
        <v>3.9400870274315434</v>
      </c>
      <c r="D257" s="311">
        <f t="shared" si="116"/>
        <v>3.0606628736064567</v>
      </c>
      <c r="E257" s="311">
        <f t="shared" si="116"/>
        <v>28.780000000000019</v>
      </c>
      <c r="F257" s="311"/>
      <c r="G257" s="311">
        <f t="shared" ref="G257:J257" si="117">SUM(G247:G255)</f>
        <v>20.926894942139665</v>
      </c>
      <c r="H257" s="311">
        <f t="shared" si="117"/>
        <v>3.1587844734466244</v>
      </c>
      <c r="I257" s="311">
        <f t="shared" si="117"/>
        <v>3.0383205844137628</v>
      </c>
      <c r="J257" s="311">
        <f t="shared" si="117"/>
        <v>27.124000000000052</v>
      </c>
      <c r="K257" s="311"/>
      <c r="L257" s="311">
        <f t="shared" ref="L257:O257" si="118">SUM(L247:L255)</f>
        <v>18.602400040982651</v>
      </c>
      <c r="M257" s="311">
        <f t="shared" si="118"/>
        <v>2.8029500398345375</v>
      </c>
      <c r="N257" s="311">
        <f t="shared" si="118"/>
        <v>2.9436499191828243</v>
      </c>
      <c r="O257" s="311">
        <f t="shared" si="118"/>
        <v>24.349000000000011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2.2291580432119291</v>
      </c>
      <c r="C264" s="302">
        <v>0.50414636863440176</v>
      </c>
      <c r="D264" s="302">
        <v>0.82636638125120687</v>
      </c>
      <c r="E264" s="302">
        <f>SUM(B264:D264)</f>
        <v>3.5596707930975375</v>
      </c>
      <c r="F264" s="303"/>
      <c r="G264" s="302">
        <v>2.2673809722857703</v>
      </c>
      <c r="H264" s="302">
        <v>0.68503829621669821</v>
      </c>
      <c r="I264" s="302">
        <v>0.72835608786329753</v>
      </c>
      <c r="J264" s="302">
        <f>SUM(G264:I264)</f>
        <v>3.6807753563657659</v>
      </c>
      <c r="K264" s="303"/>
      <c r="L264" s="302">
        <v>2.7624691921340636</v>
      </c>
      <c r="M264" s="302">
        <v>0.7679643474611938</v>
      </c>
      <c r="N264" s="302">
        <v>0.86288349544357379</v>
      </c>
      <c r="O264" s="302">
        <f>SUM(L264:N264)</f>
        <v>4.3933170350388311</v>
      </c>
    </row>
    <row r="265" spans="1:15" s="236" customFormat="1" x14ac:dyDescent="0.25">
      <c r="A265" s="237" t="str">
        <f>name!E$5</f>
        <v>Professional occupations</v>
      </c>
      <c r="B265" s="302">
        <v>1.9177378162090009</v>
      </c>
      <c r="C265" s="302">
        <v>0.34989233163566907</v>
      </c>
      <c r="D265" s="302">
        <v>0.30897988486955025</v>
      </c>
      <c r="E265" s="302">
        <f t="shared" ref="E265:E272" si="119">SUM(B265:D265)</f>
        <v>2.5766100327142203</v>
      </c>
      <c r="F265" s="303"/>
      <c r="G265" s="302">
        <v>2.2467991588350742</v>
      </c>
      <c r="H265" s="302">
        <v>0.54094524764455687</v>
      </c>
      <c r="I265" s="302">
        <v>0.21437310605856175</v>
      </c>
      <c r="J265" s="302">
        <f t="shared" ref="J265:J267" si="120">SUM(G265:I265)</f>
        <v>3.0021175125381929</v>
      </c>
      <c r="K265" s="303"/>
      <c r="L265" s="302">
        <v>2.8019665752435614</v>
      </c>
      <c r="M265" s="302">
        <v>0.63648289350859399</v>
      </c>
      <c r="N265" s="302">
        <v>0.17017096473919055</v>
      </c>
      <c r="O265" s="302">
        <f t="shared" ref="O265:O272" si="121">SUM(L265:N265)</f>
        <v>3.6086204334913461</v>
      </c>
    </row>
    <row r="266" spans="1:15" s="236" customFormat="1" x14ac:dyDescent="0.25">
      <c r="A266" s="237" t="str">
        <f>name!E$6</f>
        <v>Associate professional occupations</v>
      </c>
      <c r="B266" s="302">
        <v>1.824913156415445</v>
      </c>
      <c r="C266" s="302">
        <v>0.4910691548257507</v>
      </c>
      <c r="D266" s="302">
        <v>0.20419444318166019</v>
      </c>
      <c r="E266" s="302">
        <f t="shared" si="119"/>
        <v>2.5201767544228559</v>
      </c>
      <c r="F266" s="303"/>
      <c r="G266" s="302">
        <v>1.9416864487145034</v>
      </c>
      <c r="H266" s="302">
        <v>0.60856628749005903</v>
      </c>
      <c r="I266" s="302">
        <v>0.14583693881426929</v>
      </c>
      <c r="J266" s="302">
        <f t="shared" si="120"/>
        <v>2.6960896750188317</v>
      </c>
      <c r="K266" s="303"/>
      <c r="L266" s="302">
        <v>2.1539311338207834</v>
      </c>
      <c r="M266" s="302">
        <v>0.59238355915182006</v>
      </c>
      <c r="N266" s="302">
        <v>0.12752403261784931</v>
      </c>
      <c r="O266" s="302">
        <f t="shared" si="121"/>
        <v>2.8738387255904532</v>
      </c>
    </row>
    <row r="267" spans="1:15" s="236" customFormat="1" x14ac:dyDescent="0.25">
      <c r="A267" s="237" t="str">
        <f>name!E$7</f>
        <v>Administrative and secretarial occupations</v>
      </c>
      <c r="B267" s="302">
        <v>1.3871961390091068</v>
      </c>
      <c r="C267" s="302">
        <v>1.4128084989106904</v>
      </c>
      <c r="D267" s="302">
        <v>0.16639220178827133</v>
      </c>
      <c r="E267" s="302">
        <f t="shared" si="119"/>
        <v>2.9663968397080689</v>
      </c>
      <c r="F267" s="303"/>
      <c r="G267" s="302">
        <v>1.2729779834807617</v>
      </c>
      <c r="H267" s="302">
        <v>1.7095357512077085</v>
      </c>
      <c r="I267" s="302">
        <v>0.14273423689123102</v>
      </c>
      <c r="J267" s="302">
        <f t="shared" si="120"/>
        <v>3.125247971579701</v>
      </c>
      <c r="K267" s="303"/>
      <c r="L267" s="302">
        <v>1.039731487395311</v>
      </c>
      <c r="M267" s="302">
        <v>1.5221472838811547</v>
      </c>
      <c r="N267" s="302">
        <v>0.16381129668831676</v>
      </c>
      <c r="O267" s="302">
        <f t="shared" si="121"/>
        <v>2.7256900679647829</v>
      </c>
    </row>
    <row r="268" spans="1:15" s="236" customFormat="1" x14ac:dyDescent="0.25">
      <c r="A268" s="237" t="str">
        <f>name!E$8</f>
        <v>Skilled trades occupations</v>
      </c>
      <c r="B268" s="302">
        <v>0.65383141973704262</v>
      </c>
      <c r="C268" s="302">
        <v>0.11874336921324259</v>
      </c>
      <c r="D268" s="302">
        <v>0.42909094356988625</v>
      </c>
      <c r="E268" s="302">
        <f t="shared" si="119"/>
        <v>1.2016657325201714</v>
      </c>
      <c r="F268" s="303"/>
      <c r="G268" s="302">
        <v>0.49415137748343763</v>
      </c>
      <c r="H268" s="302">
        <v>9.139376374085828E-2</v>
      </c>
      <c r="I268" s="302">
        <v>0.24706941111357947</v>
      </c>
      <c r="J268" s="302">
        <f>SUM(G268:I268)</f>
        <v>0.8326145523378754</v>
      </c>
      <c r="K268" s="303"/>
      <c r="L268" s="302">
        <v>0.63548041312041947</v>
      </c>
      <c r="M268" s="302">
        <v>0.13874755707670003</v>
      </c>
      <c r="N268" s="302">
        <v>0.35205308185276485</v>
      </c>
      <c r="O268" s="302">
        <f t="shared" si="121"/>
        <v>1.1262810520498845</v>
      </c>
    </row>
    <row r="269" spans="1:15" s="236" customFormat="1" x14ac:dyDescent="0.25">
      <c r="A269" s="237" t="str">
        <f>name!E$9</f>
        <v>Caring, leisure and other service occupations</v>
      </c>
      <c r="B269" s="302">
        <v>0.28802305091027136</v>
      </c>
      <c r="C269" s="302">
        <v>0.15959526575998009</v>
      </c>
      <c r="D269" s="302">
        <v>7.8356568444732017E-2</v>
      </c>
      <c r="E269" s="302">
        <f t="shared" si="119"/>
        <v>0.52597488511498347</v>
      </c>
      <c r="F269" s="303"/>
      <c r="G269" s="302">
        <v>0.25972868472856919</v>
      </c>
      <c r="H269" s="302">
        <v>0.16488634568660651</v>
      </c>
      <c r="I269" s="302">
        <v>5.8767341305154451E-2</v>
      </c>
      <c r="J269" s="302">
        <f t="shared" ref="J269:J272" si="122">SUM(G269:I269)</f>
        <v>0.48338237172033011</v>
      </c>
      <c r="K269" s="303"/>
      <c r="L269" s="302">
        <v>0.32997840340133466</v>
      </c>
      <c r="M269" s="302">
        <v>0.15552188611322784</v>
      </c>
      <c r="N269" s="302">
        <v>0.1085663534690454</v>
      </c>
      <c r="O269" s="302">
        <f t="shared" si="121"/>
        <v>0.5940666429836079</v>
      </c>
    </row>
    <row r="270" spans="1:15" s="236" customFormat="1" x14ac:dyDescent="0.25">
      <c r="A270" s="237" t="str">
        <f>name!E$10</f>
        <v>Sales and customer service occupations</v>
      </c>
      <c r="B270" s="302">
        <v>0.96247274846279562</v>
      </c>
      <c r="C270" s="302">
        <v>0.54145062745900585</v>
      </c>
      <c r="D270" s="302">
        <v>0.21093027435823064</v>
      </c>
      <c r="E270" s="302">
        <f t="shared" si="119"/>
        <v>1.7148536502800322</v>
      </c>
      <c r="F270" s="303"/>
      <c r="G270" s="302">
        <v>0.78695275323851221</v>
      </c>
      <c r="H270" s="302">
        <v>0.57664072040924674</v>
      </c>
      <c r="I270" s="302">
        <v>0.13274654138948938</v>
      </c>
      <c r="J270" s="302">
        <f t="shared" si="122"/>
        <v>1.4963400150372483</v>
      </c>
      <c r="K270" s="303"/>
      <c r="L270" s="302">
        <v>0.8634536972077389</v>
      </c>
      <c r="M270" s="302">
        <v>0.61065698247240519</v>
      </c>
      <c r="N270" s="302">
        <v>0.12414224287985481</v>
      </c>
      <c r="O270" s="302">
        <f t="shared" si="121"/>
        <v>1.5982529225599991</v>
      </c>
    </row>
    <row r="271" spans="1:15" s="236" customFormat="1" x14ac:dyDescent="0.25">
      <c r="A271" s="237" t="str">
        <f>name!E$11</f>
        <v>Process, plant and machine operatives</v>
      </c>
      <c r="B271" s="302">
        <v>0.12686603953795694</v>
      </c>
      <c r="C271" s="302">
        <v>4.0621904850935198E-2</v>
      </c>
      <c r="D271" s="302">
        <v>1.7582732119727662E-2</v>
      </c>
      <c r="E271" s="302">
        <f t="shared" si="119"/>
        <v>0.1850706765086198</v>
      </c>
      <c r="F271" s="303"/>
      <c r="G271" s="302">
        <v>9.2864325603061557E-2</v>
      </c>
      <c r="H271" s="302">
        <v>3.0239450726899646E-2</v>
      </c>
      <c r="I271" s="302">
        <v>1.4356275757774565E-2</v>
      </c>
      <c r="J271" s="302">
        <f t="shared" si="122"/>
        <v>0.13746005208773576</v>
      </c>
      <c r="K271" s="303"/>
      <c r="L271" s="302">
        <v>0.10788276769542791</v>
      </c>
      <c r="M271" s="302">
        <v>3.6298848092686312E-2</v>
      </c>
      <c r="N271" s="302">
        <v>2.0347975970064526E-2</v>
      </c>
      <c r="O271" s="302">
        <f t="shared" si="121"/>
        <v>0.16452959175817874</v>
      </c>
    </row>
    <row r="272" spans="1:15" s="236" customFormat="1" x14ac:dyDescent="0.25">
      <c r="A272" s="237" t="str">
        <f>name!E$12</f>
        <v>Elementary occupations</v>
      </c>
      <c r="B272" s="302">
        <v>0.20837099594055236</v>
      </c>
      <c r="C272" s="302">
        <v>0.37638934708375693</v>
      </c>
      <c r="D272" s="302">
        <v>8.2820292609210519E-2</v>
      </c>
      <c r="E272" s="302">
        <f t="shared" si="119"/>
        <v>0.66758063563351988</v>
      </c>
      <c r="F272" s="303"/>
      <c r="G272" s="302">
        <v>0.15815662300575534</v>
      </c>
      <c r="H272" s="302">
        <v>0.3586176444146022</v>
      </c>
      <c r="I272" s="302">
        <v>4.119822589395588E-2</v>
      </c>
      <c r="J272" s="302">
        <f t="shared" si="122"/>
        <v>0.55797249331431331</v>
      </c>
      <c r="K272" s="303"/>
      <c r="L272" s="302">
        <v>0.15980176531100618</v>
      </c>
      <c r="M272" s="302">
        <v>0.24081495462352787</v>
      </c>
      <c r="N272" s="302">
        <v>7.6786808628366038E-2</v>
      </c>
      <c r="O272" s="302">
        <f t="shared" si="121"/>
        <v>0.47740352856290014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9.5985694094340985</v>
      </c>
      <c r="C274" s="311">
        <f t="shared" ref="C274:E274" si="123">SUM(C264:C272)</f>
        <v>3.9947168683734326</v>
      </c>
      <c r="D274" s="311">
        <f t="shared" si="123"/>
        <v>2.3247137221924756</v>
      </c>
      <c r="E274" s="311">
        <f t="shared" si="123"/>
        <v>15.91800000000001</v>
      </c>
      <c r="F274" s="311"/>
      <c r="G274" s="311">
        <f t="shared" ref="G274:J274" si="124">SUM(G264:G272)</f>
        <v>9.5206983273754471</v>
      </c>
      <c r="H274" s="311">
        <f t="shared" si="124"/>
        <v>4.7658635075372349</v>
      </c>
      <c r="I274" s="311">
        <f t="shared" si="124"/>
        <v>1.725438165087313</v>
      </c>
      <c r="J274" s="311">
        <f t="shared" si="124"/>
        <v>16.011999999999993</v>
      </c>
      <c r="K274" s="311"/>
      <c r="L274" s="311">
        <f t="shared" ref="L274:O274" si="125">SUM(L264:L272)</f>
        <v>10.854695435329644</v>
      </c>
      <c r="M274" s="311">
        <f t="shared" si="125"/>
        <v>4.7010183123813096</v>
      </c>
      <c r="N274" s="311">
        <f t="shared" si="125"/>
        <v>2.0062862522890255</v>
      </c>
      <c r="O274" s="311">
        <f t="shared" si="125"/>
        <v>17.56199999999998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6.0759751817239298</v>
      </c>
      <c r="C281" s="302">
        <v>1.3219042472661491</v>
      </c>
      <c r="D281" s="302">
        <v>1.6680507611504525</v>
      </c>
      <c r="E281" s="302">
        <f>SUM(B281:D281)</f>
        <v>9.0659301901405307</v>
      </c>
      <c r="F281" s="303"/>
      <c r="G281" s="302">
        <v>6.5522659190875423</v>
      </c>
      <c r="H281" s="302">
        <v>1.5670394221881427</v>
      </c>
      <c r="I281" s="302">
        <v>1.6663039608815935</v>
      </c>
      <c r="J281" s="302">
        <f>SUM(G281:I281)</f>
        <v>9.7856093021572796</v>
      </c>
      <c r="K281" s="303"/>
      <c r="L281" s="302">
        <v>7.0173663228141345</v>
      </c>
      <c r="M281" s="302">
        <v>2.0580783993870946</v>
      </c>
      <c r="N281" s="302">
        <v>2.1626977152062077</v>
      </c>
      <c r="O281" s="302">
        <f>SUM(L281:N281)</f>
        <v>11.238142437407436</v>
      </c>
    </row>
    <row r="282" spans="1:15" s="236" customFormat="1" x14ac:dyDescent="0.25">
      <c r="A282" s="237" t="str">
        <f>name!E$5</f>
        <v>Professional occupations</v>
      </c>
      <c r="B282" s="302">
        <v>15.55935966391967</v>
      </c>
      <c r="C282" s="302">
        <v>2.4678563652330543</v>
      </c>
      <c r="D282" s="302">
        <v>5.3618309370472543</v>
      </c>
      <c r="E282" s="302">
        <f t="shared" ref="E282:E289" si="126">SUM(B282:D282)</f>
        <v>23.389046966199981</v>
      </c>
      <c r="F282" s="303"/>
      <c r="G282" s="302">
        <v>19.582586193329515</v>
      </c>
      <c r="H282" s="302">
        <v>2.902613224564714</v>
      </c>
      <c r="I282" s="302">
        <v>4.4615672774596513</v>
      </c>
      <c r="J282" s="302">
        <f t="shared" ref="J282:J284" si="127">SUM(G282:I282)</f>
        <v>26.94676669535388</v>
      </c>
      <c r="K282" s="303"/>
      <c r="L282" s="302">
        <v>24.305922475266375</v>
      </c>
      <c r="M282" s="302">
        <v>4.0514444781676335</v>
      </c>
      <c r="N282" s="302">
        <v>5.0559458738074063</v>
      </c>
      <c r="O282" s="302">
        <f t="shared" ref="O282:O289" si="128">SUM(L282:N282)</f>
        <v>33.413312827241413</v>
      </c>
    </row>
    <row r="283" spans="1:15" s="236" customFormat="1" x14ac:dyDescent="0.25">
      <c r="A283" s="237" t="str">
        <f>name!E$6</f>
        <v>Associate professional occupations</v>
      </c>
      <c r="B283" s="302">
        <v>7.5392904705250166</v>
      </c>
      <c r="C283" s="302">
        <v>1.8894692719921067</v>
      </c>
      <c r="D283" s="302">
        <v>1.9947882025187977</v>
      </c>
      <c r="E283" s="302">
        <f t="shared" si="126"/>
        <v>11.423547945035921</v>
      </c>
      <c r="F283" s="303"/>
      <c r="G283" s="302">
        <v>8.6175217144647576</v>
      </c>
      <c r="H283" s="302">
        <v>1.8804204398740507</v>
      </c>
      <c r="I283" s="302">
        <v>1.6621435332658721</v>
      </c>
      <c r="J283" s="302">
        <f t="shared" si="127"/>
        <v>12.160085687604681</v>
      </c>
      <c r="K283" s="303"/>
      <c r="L283" s="302">
        <v>9.0177592384355343</v>
      </c>
      <c r="M283" s="302">
        <v>2.1393464328933933</v>
      </c>
      <c r="N283" s="302">
        <v>2.0012851153406128</v>
      </c>
      <c r="O283" s="302">
        <f t="shared" si="128"/>
        <v>13.158390786669541</v>
      </c>
    </row>
    <row r="284" spans="1:15" s="236" customFormat="1" x14ac:dyDescent="0.25">
      <c r="A284" s="237" t="str">
        <f>name!E$7</f>
        <v>Administrative and secretarial occupations</v>
      </c>
      <c r="B284" s="302">
        <v>4.7108168726491462</v>
      </c>
      <c r="C284" s="302">
        <v>4.6516459805189792</v>
      </c>
      <c r="D284" s="302">
        <v>0.99415790856160757</v>
      </c>
      <c r="E284" s="302">
        <f t="shared" si="126"/>
        <v>10.356620761729733</v>
      </c>
      <c r="F284" s="303"/>
      <c r="G284" s="302">
        <v>4.5352305684700642</v>
      </c>
      <c r="H284" s="302">
        <v>3.2615252394052265</v>
      </c>
      <c r="I284" s="302">
        <v>0.75988219053527262</v>
      </c>
      <c r="J284" s="302">
        <f t="shared" si="127"/>
        <v>8.5566379984105634</v>
      </c>
      <c r="K284" s="303"/>
      <c r="L284" s="302">
        <v>3.2247901412217894</v>
      </c>
      <c r="M284" s="302">
        <v>2.8515419082789131</v>
      </c>
      <c r="N284" s="302">
        <v>0.77765846726603938</v>
      </c>
      <c r="O284" s="302">
        <f t="shared" si="128"/>
        <v>6.8539905167667428</v>
      </c>
    </row>
    <row r="285" spans="1:15" s="236" customFormat="1" x14ac:dyDescent="0.25">
      <c r="A285" s="237" t="str">
        <f>name!E$8</f>
        <v>Skilled trades occupations</v>
      </c>
      <c r="B285" s="302">
        <v>1.2147584398291178</v>
      </c>
      <c r="C285" s="302">
        <v>0.2975640531719575</v>
      </c>
      <c r="D285" s="302">
        <v>0.3015905264437066</v>
      </c>
      <c r="E285" s="302">
        <f t="shared" si="126"/>
        <v>1.8139130194447819</v>
      </c>
      <c r="F285" s="303"/>
      <c r="G285" s="302">
        <v>0.9486224366496897</v>
      </c>
      <c r="H285" s="302">
        <v>0.17479259050089832</v>
      </c>
      <c r="I285" s="302">
        <v>0.22799059883659242</v>
      </c>
      <c r="J285" s="302">
        <f>SUM(G285:I285)</f>
        <v>1.3514056259871805</v>
      </c>
      <c r="K285" s="303"/>
      <c r="L285" s="302">
        <v>0.95834555813514899</v>
      </c>
      <c r="M285" s="302">
        <v>0.26069888274966707</v>
      </c>
      <c r="N285" s="302">
        <v>0.36224078255459008</v>
      </c>
      <c r="O285" s="302">
        <f t="shared" si="128"/>
        <v>1.5812852234394061</v>
      </c>
    </row>
    <row r="286" spans="1:15" s="236" customFormat="1" x14ac:dyDescent="0.25">
      <c r="A286" s="237" t="str">
        <f>name!E$9</f>
        <v>Caring, leisure and other service occupations</v>
      </c>
      <c r="B286" s="302">
        <v>0.56756862360217175</v>
      </c>
      <c r="C286" s="302">
        <v>0.24001417994283256</v>
      </c>
      <c r="D286" s="302">
        <v>0.35938829463415239</v>
      </c>
      <c r="E286" s="302">
        <f t="shared" si="126"/>
        <v>1.1669710981791568</v>
      </c>
      <c r="F286" s="303"/>
      <c r="G286" s="302">
        <v>1.0250859565395878</v>
      </c>
      <c r="H286" s="302">
        <v>0.4582774562499648</v>
      </c>
      <c r="I286" s="302">
        <v>0.52678340503650534</v>
      </c>
      <c r="J286" s="302">
        <f t="shared" ref="J286:J289" si="129">SUM(G286:I286)</f>
        <v>2.0101468178260578</v>
      </c>
      <c r="K286" s="303"/>
      <c r="L286" s="302">
        <v>1.4315542102785954</v>
      </c>
      <c r="M286" s="302">
        <v>0.65219739599317239</v>
      </c>
      <c r="N286" s="302">
        <v>0.84158243461024096</v>
      </c>
      <c r="O286" s="302">
        <f t="shared" si="128"/>
        <v>2.9253340408820088</v>
      </c>
    </row>
    <row r="287" spans="1:15" s="236" customFormat="1" x14ac:dyDescent="0.25">
      <c r="A287" s="237" t="str">
        <f>name!E$10</f>
        <v>Sales and customer service occupations</v>
      </c>
      <c r="B287" s="302">
        <v>1.0639760838037791</v>
      </c>
      <c r="C287" s="302">
        <v>0.69709288090678256</v>
      </c>
      <c r="D287" s="302">
        <v>0.34041773603995201</v>
      </c>
      <c r="E287" s="302">
        <f t="shared" si="126"/>
        <v>2.1014867007505136</v>
      </c>
      <c r="F287" s="303"/>
      <c r="G287" s="302">
        <v>0.98194090538736134</v>
      </c>
      <c r="H287" s="302">
        <v>0.52710239751108912</v>
      </c>
      <c r="I287" s="302">
        <v>0.20477532276580324</v>
      </c>
      <c r="J287" s="302">
        <f t="shared" si="129"/>
        <v>1.7138186256642536</v>
      </c>
      <c r="K287" s="303"/>
      <c r="L287" s="302">
        <v>1.0665637159947396</v>
      </c>
      <c r="M287" s="302">
        <v>0.63516913060899138</v>
      </c>
      <c r="N287" s="302">
        <v>0.22634392855337748</v>
      </c>
      <c r="O287" s="302">
        <f t="shared" si="128"/>
        <v>1.9280767751571084</v>
      </c>
    </row>
    <row r="288" spans="1:15" s="236" customFormat="1" x14ac:dyDescent="0.25">
      <c r="A288" s="237" t="str">
        <f>name!E$11</f>
        <v>Process, plant and machine operatives</v>
      </c>
      <c r="B288" s="302">
        <v>0.3315264307207933</v>
      </c>
      <c r="C288" s="302">
        <v>0.2466565530439192</v>
      </c>
      <c r="D288" s="302">
        <v>9.1330516064318162E-2</v>
      </c>
      <c r="E288" s="302">
        <f t="shared" si="126"/>
        <v>0.66951349982903074</v>
      </c>
      <c r="F288" s="303"/>
      <c r="G288" s="302">
        <v>0.24020161407346496</v>
      </c>
      <c r="H288" s="302">
        <v>0.20140973378538674</v>
      </c>
      <c r="I288" s="302">
        <v>8.1529182165322997E-2</v>
      </c>
      <c r="J288" s="302">
        <f t="shared" si="129"/>
        <v>0.52314053002417471</v>
      </c>
      <c r="K288" s="303"/>
      <c r="L288" s="302">
        <v>0.23609454474927952</v>
      </c>
      <c r="M288" s="302">
        <v>0.31162662472845065</v>
      </c>
      <c r="N288" s="302">
        <v>0.11780746830817074</v>
      </c>
      <c r="O288" s="302">
        <f t="shared" si="128"/>
        <v>0.66552863778590088</v>
      </c>
    </row>
    <row r="289" spans="1:15" s="236" customFormat="1" x14ac:dyDescent="0.25">
      <c r="A289" s="237" t="str">
        <f>name!E$12</f>
        <v>Elementary occupations</v>
      </c>
      <c r="B289" s="302">
        <v>0.75061436750799215</v>
      </c>
      <c r="C289" s="302">
        <v>0.62144556180205301</v>
      </c>
      <c r="D289" s="302">
        <v>0.15290988938031977</v>
      </c>
      <c r="E289" s="302">
        <f t="shared" si="126"/>
        <v>1.5249698186903649</v>
      </c>
      <c r="F289" s="303"/>
      <c r="G289" s="302">
        <v>0.62462923937560633</v>
      </c>
      <c r="H289" s="302">
        <v>0.47895468468353702</v>
      </c>
      <c r="I289" s="302">
        <v>0.10280479291279102</v>
      </c>
      <c r="J289" s="302">
        <f t="shared" si="129"/>
        <v>1.2063887169719345</v>
      </c>
      <c r="K289" s="303"/>
      <c r="L289" s="302">
        <v>0.5743086760574323</v>
      </c>
      <c r="M289" s="302">
        <v>0.49028405576679746</v>
      </c>
      <c r="N289" s="302">
        <v>0.13834602282634462</v>
      </c>
      <c r="O289" s="302">
        <f t="shared" si="128"/>
        <v>1.2029387546505745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37.813886134281617</v>
      </c>
      <c r="C291" s="311">
        <f t="shared" ref="C291:E291" si="130">SUM(C281:C289)</f>
        <v>12.433649093877833</v>
      </c>
      <c r="D291" s="311">
        <f t="shared" si="130"/>
        <v>11.264464771840561</v>
      </c>
      <c r="E291" s="311">
        <f t="shared" si="130"/>
        <v>61.512000000000015</v>
      </c>
      <c r="F291" s="311"/>
      <c r="G291" s="311">
        <f t="shared" ref="G291:J291" si="131">SUM(G281:G289)</f>
        <v>43.108084547377594</v>
      </c>
      <c r="H291" s="311">
        <f t="shared" si="131"/>
        <v>11.452135188763009</v>
      </c>
      <c r="I291" s="311">
        <f t="shared" si="131"/>
        <v>9.6937802638594039</v>
      </c>
      <c r="J291" s="311">
        <f t="shared" si="131"/>
        <v>64.253999999999991</v>
      </c>
      <c r="K291" s="311"/>
      <c r="L291" s="311">
        <f t="shared" ref="L291:O291" si="132">SUM(L281:L289)</f>
        <v>47.832704882953031</v>
      </c>
      <c r="M291" s="311">
        <f t="shared" si="132"/>
        <v>13.450387308574113</v>
      </c>
      <c r="N291" s="311">
        <f t="shared" si="132"/>
        <v>11.683907808472991</v>
      </c>
      <c r="O291" s="311">
        <f t="shared" si="132"/>
        <v>72.967000000000127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4.9749888697256681</v>
      </c>
      <c r="C298" s="302">
        <v>0.7310725876837062</v>
      </c>
      <c r="D298" s="302">
        <v>1.4974315500824213</v>
      </c>
      <c r="E298" s="302">
        <f>SUM(B298:D298)</f>
        <v>7.2034930074917956</v>
      </c>
      <c r="F298" s="303"/>
      <c r="G298" s="302">
        <v>4.914148223038957</v>
      </c>
      <c r="H298" s="302">
        <v>1.1819492098720812</v>
      </c>
      <c r="I298" s="302">
        <v>1.773815916623863</v>
      </c>
      <c r="J298" s="302">
        <f>SUM(G298:I298)</f>
        <v>7.869913349534901</v>
      </c>
      <c r="K298" s="303"/>
      <c r="L298" s="302">
        <v>5.8993174864982203</v>
      </c>
      <c r="M298" s="302">
        <v>1.47636647278067</v>
      </c>
      <c r="N298" s="302">
        <v>2.2128846323453728</v>
      </c>
      <c r="O298" s="302">
        <f>SUM(L298:N298)</f>
        <v>9.5885685916242629</v>
      </c>
    </row>
    <row r="299" spans="1:15" s="236" customFormat="1" x14ac:dyDescent="0.25">
      <c r="A299" s="237" t="str">
        <f>name!E$5</f>
        <v>Professional occupations</v>
      </c>
      <c r="B299" s="302">
        <v>4.9059393165043836</v>
      </c>
      <c r="C299" s="302">
        <v>0.79095258089341958</v>
      </c>
      <c r="D299" s="302">
        <v>1.1108163696746634</v>
      </c>
      <c r="E299" s="302">
        <f t="shared" ref="E299:E306" si="133">SUM(B299:D299)</f>
        <v>6.8077082670724662</v>
      </c>
      <c r="F299" s="303"/>
      <c r="G299" s="302">
        <v>5.5247350249225065</v>
      </c>
      <c r="H299" s="302">
        <v>1.3581754749875259</v>
      </c>
      <c r="I299" s="302">
        <v>1.1574227118721714</v>
      </c>
      <c r="J299" s="302">
        <f t="shared" ref="J299:J301" si="134">SUM(G299:I299)</f>
        <v>8.0403332117822046</v>
      </c>
      <c r="K299" s="303"/>
      <c r="L299" s="302">
        <v>7.310626116268006</v>
      </c>
      <c r="M299" s="302">
        <v>2.024900092940888</v>
      </c>
      <c r="N299" s="302">
        <v>1.0228910470234183</v>
      </c>
      <c r="O299" s="302">
        <f t="shared" ref="O299:O306" si="135">SUM(L299:N299)</f>
        <v>10.358417256232311</v>
      </c>
    </row>
    <row r="300" spans="1:15" s="236" customFormat="1" x14ac:dyDescent="0.25">
      <c r="A300" s="237" t="str">
        <f>name!E$6</f>
        <v>Associate professional occupations</v>
      </c>
      <c r="B300" s="302">
        <v>6.0686136037594105</v>
      </c>
      <c r="C300" s="302">
        <v>1.1581952596299643</v>
      </c>
      <c r="D300" s="302">
        <v>2.5136931533245543</v>
      </c>
      <c r="E300" s="302">
        <f t="shared" si="133"/>
        <v>9.7405020167139291</v>
      </c>
      <c r="F300" s="303"/>
      <c r="G300" s="302">
        <v>6.162054167294083</v>
      </c>
      <c r="H300" s="302">
        <v>1.5727561730422126</v>
      </c>
      <c r="I300" s="302">
        <v>2.6370005906572338</v>
      </c>
      <c r="J300" s="302">
        <f t="shared" si="134"/>
        <v>10.371810930993529</v>
      </c>
      <c r="K300" s="303"/>
      <c r="L300" s="302">
        <v>6.6319327245858286</v>
      </c>
      <c r="M300" s="302">
        <v>1.80499768884766</v>
      </c>
      <c r="N300" s="302">
        <v>2.7340718388574778</v>
      </c>
      <c r="O300" s="302">
        <f t="shared" si="135"/>
        <v>11.171002252290966</v>
      </c>
    </row>
    <row r="301" spans="1:15" s="236" customFormat="1" x14ac:dyDescent="0.25">
      <c r="A301" s="237" t="str">
        <f>name!E$7</f>
        <v>Administrative and secretarial occupations</v>
      </c>
      <c r="B301" s="302">
        <v>4.0421836354848102</v>
      </c>
      <c r="C301" s="302">
        <v>2.0753241878522619</v>
      </c>
      <c r="D301" s="302">
        <v>0.70895686836219707</v>
      </c>
      <c r="E301" s="302">
        <f t="shared" si="133"/>
        <v>6.8264646916992691</v>
      </c>
      <c r="F301" s="303"/>
      <c r="G301" s="302">
        <v>3.6571359124696436</v>
      </c>
      <c r="H301" s="302">
        <v>2.3505412998407653</v>
      </c>
      <c r="I301" s="302">
        <v>0.69596300980877679</v>
      </c>
      <c r="J301" s="302">
        <f t="shared" si="134"/>
        <v>6.7036402221191853</v>
      </c>
      <c r="K301" s="303"/>
      <c r="L301" s="302">
        <v>3.7173845410822262</v>
      </c>
      <c r="M301" s="302">
        <v>2.3214044959177405</v>
      </c>
      <c r="N301" s="302">
        <v>0.90870199840131871</v>
      </c>
      <c r="O301" s="302">
        <f t="shared" si="135"/>
        <v>6.9474910354012858</v>
      </c>
    </row>
    <row r="302" spans="1:15" s="236" customFormat="1" x14ac:dyDescent="0.25">
      <c r="A302" s="237" t="str">
        <f>name!E$8</f>
        <v>Skilled trades occupations</v>
      </c>
      <c r="B302" s="302">
        <v>1.5560676083364564</v>
      </c>
      <c r="C302" s="302">
        <v>0.36263073153514958</v>
      </c>
      <c r="D302" s="302">
        <v>0.76770074771428842</v>
      </c>
      <c r="E302" s="302">
        <f t="shared" si="133"/>
        <v>2.6863990875858943</v>
      </c>
      <c r="F302" s="303"/>
      <c r="G302" s="302">
        <v>1.099202229421564</v>
      </c>
      <c r="H302" s="302">
        <v>0.29849609440519931</v>
      </c>
      <c r="I302" s="302">
        <v>0.6818063922930272</v>
      </c>
      <c r="J302" s="302">
        <f>SUM(G302:I302)</f>
        <v>2.0795047161197906</v>
      </c>
      <c r="K302" s="303"/>
      <c r="L302" s="302">
        <v>1.0847481423043481</v>
      </c>
      <c r="M302" s="302">
        <v>0.4465060330726644</v>
      </c>
      <c r="N302" s="302">
        <v>0.86142293239672818</v>
      </c>
      <c r="O302" s="302">
        <f t="shared" si="135"/>
        <v>2.392677107773741</v>
      </c>
    </row>
    <row r="303" spans="1:15" s="236" customFormat="1" x14ac:dyDescent="0.25">
      <c r="A303" s="237" t="str">
        <f>name!E$9</f>
        <v>Caring, leisure and other service occupations</v>
      </c>
      <c r="B303" s="302">
        <v>2.0240125811616183</v>
      </c>
      <c r="C303" s="302">
        <v>1.6215491702719709</v>
      </c>
      <c r="D303" s="302">
        <v>0.86691295918343192</v>
      </c>
      <c r="E303" s="302">
        <f t="shared" si="133"/>
        <v>4.5124747106170204</v>
      </c>
      <c r="F303" s="303"/>
      <c r="G303" s="302">
        <v>1.8229130511007772</v>
      </c>
      <c r="H303" s="302">
        <v>1.9162527932845939</v>
      </c>
      <c r="I303" s="302">
        <v>1.1765656737558201</v>
      </c>
      <c r="J303" s="302">
        <f t="shared" ref="J303:J306" si="136">SUM(G303:I303)</f>
        <v>4.9157315181411914</v>
      </c>
      <c r="K303" s="303"/>
      <c r="L303" s="302">
        <v>2.3738268786362848</v>
      </c>
      <c r="M303" s="302">
        <v>2.2076470498409591</v>
      </c>
      <c r="N303" s="302">
        <v>1.4219450749730418</v>
      </c>
      <c r="O303" s="302">
        <f t="shared" si="135"/>
        <v>6.0034190034502863</v>
      </c>
    </row>
    <row r="304" spans="1:15" s="236" customFormat="1" x14ac:dyDescent="0.25">
      <c r="A304" s="237" t="str">
        <f>name!E$10</f>
        <v>Sales and customer service occupations</v>
      </c>
      <c r="B304" s="302">
        <v>2.2271578304201465</v>
      </c>
      <c r="C304" s="302">
        <v>0.97600977693254432</v>
      </c>
      <c r="D304" s="302">
        <v>0.45621206966362027</v>
      </c>
      <c r="E304" s="302">
        <f t="shared" si="133"/>
        <v>3.6593796770163109</v>
      </c>
      <c r="F304" s="303"/>
      <c r="G304" s="302">
        <v>1.9404998175748629</v>
      </c>
      <c r="H304" s="302">
        <v>1.1659747789995336</v>
      </c>
      <c r="I304" s="302">
        <v>0.38504878342717785</v>
      </c>
      <c r="J304" s="302">
        <f t="shared" si="136"/>
        <v>3.4915233800015741</v>
      </c>
      <c r="K304" s="303"/>
      <c r="L304" s="302">
        <v>2.637516563876269</v>
      </c>
      <c r="M304" s="302">
        <v>1.6558598273878606</v>
      </c>
      <c r="N304" s="302">
        <v>0.38836973990982537</v>
      </c>
      <c r="O304" s="302">
        <f t="shared" si="135"/>
        <v>4.6817461311739557</v>
      </c>
    </row>
    <row r="305" spans="1:15" s="236" customFormat="1" x14ac:dyDescent="0.25">
      <c r="A305" s="237" t="str">
        <f>name!E$11</f>
        <v>Process, plant and machine operatives</v>
      </c>
      <c r="B305" s="302">
        <v>1.4869236490303397</v>
      </c>
      <c r="C305" s="302">
        <v>0.87665089449972911</v>
      </c>
      <c r="D305" s="302">
        <v>0.13164977848452625</v>
      </c>
      <c r="E305" s="302">
        <f t="shared" si="133"/>
        <v>2.4952243220145949</v>
      </c>
      <c r="F305" s="303"/>
      <c r="G305" s="302">
        <v>1.1922477535887201</v>
      </c>
      <c r="H305" s="302">
        <v>1.1226874160001707</v>
      </c>
      <c r="I305" s="302">
        <v>0.16099024577745819</v>
      </c>
      <c r="J305" s="302">
        <f t="shared" si="136"/>
        <v>2.475925415366349</v>
      </c>
      <c r="K305" s="303"/>
      <c r="L305" s="302">
        <v>1.2111464833963965</v>
      </c>
      <c r="M305" s="302">
        <v>1.4769189671351246</v>
      </c>
      <c r="N305" s="302">
        <v>0.19232169909261518</v>
      </c>
      <c r="O305" s="302">
        <f t="shared" si="135"/>
        <v>2.8803871496241364</v>
      </c>
    </row>
    <row r="306" spans="1:15" s="236" customFormat="1" x14ac:dyDescent="0.25">
      <c r="A306" s="237" t="str">
        <f>name!E$12</f>
        <v>Elementary occupations</v>
      </c>
      <c r="B306" s="302">
        <v>7.2123546713544222</v>
      </c>
      <c r="C306" s="302">
        <v>10.228679830002461</v>
      </c>
      <c r="D306" s="302">
        <v>1.2583197184317416</v>
      </c>
      <c r="E306" s="302">
        <f t="shared" si="133"/>
        <v>18.699354219788624</v>
      </c>
      <c r="F306" s="303"/>
      <c r="G306" s="302">
        <v>5.690662790710987</v>
      </c>
      <c r="H306" s="302">
        <v>9.6705868551844851</v>
      </c>
      <c r="I306" s="302">
        <v>1.1183676100457036</v>
      </c>
      <c r="J306" s="302">
        <f t="shared" si="136"/>
        <v>16.479617255941175</v>
      </c>
      <c r="K306" s="303"/>
      <c r="L306" s="302">
        <v>6.6115470526972304</v>
      </c>
      <c r="M306" s="302">
        <v>9.5914736048952953</v>
      </c>
      <c r="N306" s="302">
        <v>1.4382708148365011</v>
      </c>
      <c r="O306" s="302">
        <f t="shared" si="135"/>
        <v>17.641291472429025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34.498241765777252</v>
      </c>
      <c r="C308" s="311">
        <f t="shared" ref="C308:E308" si="137">SUM(C298:C306)</f>
        <v>18.821065019301209</v>
      </c>
      <c r="D308" s="311">
        <f t="shared" si="137"/>
        <v>9.3116932149214442</v>
      </c>
      <c r="E308" s="311">
        <f t="shared" si="137"/>
        <v>62.630999999999901</v>
      </c>
      <c r="F308" s="311"/>
      <c r="G308" s="311">
        <f t="shared" ref="G308:J308" si="138">SUM(G298:G306)</f>
        <v>32.003598970122106</v>
      </c>
      <c r="H308" s="311">
        <f t="shared" si="138"/>
        <v>20.637420095616569</v>
      </c>
      <c r="I308" s="311">
        <f t="shared" si="138"/>
        <v>9.7869809342612335</v>
      </c>
      <c r="J308" s="311">
        <f t="shared" si="138"/>
        <v>62.427999999999898</v>
      </c>
      <c r="K308" s="311"/>
      <c r="L308" s="311">
        <f t="shared" ref="L308:O308" si="139">SUM(L298:L306)</f>
        <v>37.478045989344814</v>
      </c>
      <c r="M308" s="311">
        <f t="shared" si="139"/>
        <v>23.006074232818861</v>
      </c>
      <c r="N308" s="311">
        <f t="shared" si="139"/>
        <v>11.180879777836298</v>
      </c>
      <c r="O308" s="311">
        <f t="shared" si="139"/>
        <v>71.664999999999964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2.1425816698097995</v>
      </c>
      <c r="C315" s="302">
        <v>0.47730308081481826</v>
      </c>
      <c r="D315" s="302">
        <v>0.25503524206876599</v>
      </c>
      <c r="E315" s="302">
        <f>SUM(B315:D315)</f>
        <v>2.8749199926933837</v>
      </c>
      <c r="F315" s="303"/>
      <c r="G315" s="302">
        <v>2.3490823996485739</v>
      </c>
      <c r="H315" s="302">
        <v>0.68761358262513295</v>
      </c>
      <c r="I315" s="302">
        <v>0.26094778091868726</v>
      </c>
      <c r="J315" s="302">
        <f>SUM(G315:I315)</f>
        <v>3.2976437631923941</v>
      </c>
      <c r="K315" s="303"/>
      <c r="L315" s="302">
        <v>2.1701769790985956</v>
      </c>
      <c r="M315" s="302">
        <v>0.83332347364267112</v>
      </c>
      <c r="N315" s="302">
        <v>0.2609308707092482</v>
      </c>
      <c r="O315" s="302">
        <f>SUM(L315:N315)</f>
        <v>3.2644313234505149</v>
      </c>
    </row>
    <row r="316" spans="1:15" s="236" customFormat="1" x14ac:dyDescent="0.25">
      <c r="A316" s="237" t="str">
        <f>name!E$5</f>
        <v>Professional occupations</v>
      </c>
      <c r="B316" s="302">
        <v>3.8789337504817172</v>
      </c>
      <c r="C316" s="302">
        <v>1.3021119337351865</v>
      </c>
      <c r="D316" s="302">
        <v>0.50948007314426957</v>
      </c>
      <c r="E316" s="302">
        <f t="shared" ref="E316:E323" si="140">SUM(B316:D316)</f>
        <v>5.6905257573611729</v>
      </c>
      <c r="F316" s="303"/>
      <c r="G316" s="302">
        <v>4.9506101426402269</v>
      </c>
      <c r="H316" s="302">
        <v>1.7893032801502218</v>
      </c>
      <c r="I316" s="302">
        <v>0.53751118645369256</v>
      </c>
      <c r="J316" s="302">
        <f t="shared" ref="J316:J318" si="141">SUM(G316:I316)</f>
        <v>7.2774246092441413</v>
      </c>
      <c r="K316" s="303"/>
      <c r="L316" s="302">
        <v>5.3743945422762973</v>
      </c>
      <c r="M316" s="302">
        <v>2.2375639629736805</v>
      </c>
      <c r="N316" s="302">
        <v>0.37132555005773776</v>
      </c>
      <c r="O316" s="302">
        <f t="shared" ref="O316:O323" si="142">SUM(L316:N316)</f>
        <v>7.983284055307716</v>
      </c>
    </row>
    <row r="317" spans="1:15" s="236" customFormat="1" x14ac:dyDescent="0.25">
      <c r="A317" s="237" t="str">
        <f>name!E$6</f>
        <v>Associate professional occupations</v>
      </c>
      <c r="B317" s="302">
        <v>9.365955351293076</v>
      </c>
      <c r="C317" s="302">
        <v>1.6449862402974635</v>
      </c>
      <c r="D317" s="302">
        <v>0.3571240249818336</v>
      </c>
      <c r="E317" s="302">
        <f t="shared" si="140"/>
        <v>11.368065616572373</v>
      </c>
      <c r="F317" s="303"/>
      <c r="G317" s="302">
        <v>10.365905426648631</v>
      </c>
      <c r="H317" s="302">
        <v>1.8267053097163575</v>
      </c>
      <c r="I317" s="302">
        <v>0.30358139079103896</v>
      </c>
      <c r="J317" s="302">
        <f t="shared" si="141"/>
        <v>12.496192127156029</v>
      </c>
      <c r="K317" s="303"/>
      <c r="L317" s="302">
        <v>11.783149338515221</v>
      </c>
      <c r="M317" s="302">
        <v>2.003500884339199</v>
      </c>
      <c r="N317" s="302">
        <v>0.23923686724130452</v>
      </c>
      <c r="O317" s="302">
        <f t="shared" si="142"/>
        <v>14.025887090095724</v>
      </c>
    </row>
    <row r="318" spans="1:15" s="236" customFormat="1" x14ac:dyDescent="0.25">
      <c r="A318" s="237" t="str">
        <f>name!E$7</f>
        <v>Administrative and secretarial occupations</v>
      </c>
      <c r="B318" s="302">
        <v>4.2543368252156162</v>
      </c>
      <c r="C318" s="302">
        <v>4.632121924663231</v>
      </c>
      <c r="D318" s="302">
        <v>0.10890709992846578</v>
      </c>
      <c r="E318" s="302">
        <f t="shared" si="140"/>
        <v>8.9953658498073139</v>
      </c>
      <c r="F318" s="303"/>
      <c r="G318" s="302">
        <v>3.9448309024338619</v>
      </c>
      <c r="H318" s="302">
        <v>4.5144374169020143</v>
      </c>
      <c r="I318" s="302">
        <v>9.6890996995797313E-2</v>
      </c>
      <c r="J318" s="302">
        <f t="shared" si="141"/>
        <v>8.5561593163316747</v>
      </c>
      <c r="K318" s="303"/>
      <c r="L318" s="302">
        <v>2.2648200811927119</v>
      </c>
      <c r="M318" s="302">
        <v>4.0590303406683335</v>
      </c>
      <c r="N318" s="302">
        <v>5.8863682527369822E-2</v>
      </c>
      <c r="O318" s="302">
        <f t="shared" si="142"/>
        <v>6.3827141043884152</v>
      </c>
    </row>
    <row r="319" spans="1:15" s="236" customFormat="1" x14ac:dyDescent="0.25">
      <c r="A319" s="237" t="str">
        <f>name!E$8</f>
        <v>Skilled trades occupations</v>
      </c>
      <c r="B319" s="302">
        <v>0.38110409359647035</v>
      </c>
      <c r="C319" s="302">
        <v>4.9690707582517035E-2</v>
      </c>
      <c r="D319" s="302">
        <v>0.18079596051660698</v>
      </c>
      <c r="E319" s="302">
        <f t="shared" si="140"/>
        <v>0.61159076169559434</v>
      </c>
      <c r="F319" s="303"/>
      <c r="G319" s="302">
        <v>0.30471893622943391</v>
      </c>
      <c r="H319" s="302">
        <v>4.0892579308419309E-2</v>
      </c>
      <c r="I319" s="302">
        <v>9.6945892647572515E-2</v>
      </c>
      <c r="J319" s="302">
        <f>SUM(G319:I319)</f>
        <v>0.44255740818542577</v>
      </c>
      <c r="K319" s="303"/>
      <c r="L319" s="302">
        <v>0.31587539261645414</v>
      </c>
      <c r="M319" s="302">
        <v>0.10333019150126782</v>
      </c>
      <c r="N319" s="302">
        <v>0.11150706702676018</v>
      </c>
      <c r="O319" s="302">
        <f t="shared" si="142"/>
        <v>0.53071265114448218</v>
      </c>
    </row>
    <row r="320" spans="1:15" s="236" customFormat="1" x14ac:dyDescent="0.25">
      <c r="A320" s="237" t="str">
        <f>name!E$9</f>
        <v>Caring, leisure and other service occupations</v>
      </c>
      <c r="B320" s="302">
        <v>0.71461941870796086</v>
      </c>
      <c r="C320" s="302">
        <v>0.31304513901310088</v>
      </c>
      <c r="D320" s="302">
        <v>8.9810763672193608E-2</v>
      </c>
      <c r="E320" s="302">
        <f t="shared" si="140"/>
        <v>1.1174753213932553</v>
      </c>
      <c r="F320" s="303"/>
      <c r="G320" s="302">
        <v>0.68039882558542331</v>
      </c>
      <c r="H320" s="302">
        <v>0.32245853062559393</v>
      </c>
      <c r="I320" s="302">
        <v>0.11143175517448113</v>
      </c>
      <c r="J320" s="302">
        <f t="shared" ref="J320:J323" si="143">SUM(G320:I320)</f>
        <v>1.1142891113854985</v>
      </c>
      <c r="K320" s="303"/>
      <c r="L320" s="302">
        <v>0.71806833686141858</v>
      </c>
      <c r="M320" s="302">
        <v>0.33308506792218284</v>
      </c>
      <c r="N320" s="302">
        <v>0.11550035598989999</v>
      </c>
      <c r="O320" s="302">
        <f t="shared" si="142"/>
        <v>1.1666537607735015</v>
      </c>
    </row>
    <row r="321" spans="1:15" s="236" customFormat="1" x14ac:dyDescent="0.25">
      <c r="A321" s="237" t="str">
        <f>name!E$10</f>
        <v>Sales and customer service occupations</v>
      </c>
      <c r="B321" s="302">
        <v>0.3647074557695833</v>
      </c>
      <c r="C321" s="302">
        <v>0.42573271939684137</v>
      </c>
      <c r="D321" s="302">
        <v>6.5859732225614948E-2</v>
      </c>
      <c r="E321" s="302">
        <f t="shared" si="140"/>
        <v>0.85629990739203965</v>
      </c>
      <c r="F321" s="303"/>
      <c r="G321" s="302">
        <v>0.35194119133978075</v>
      </c>
      <c r="H321" s="302">
        <v>0.45262503660311898</v>
      </c>
      <c r="I321" s="302">
        <v>4.7078279317888647E-2</v>
      </c>
      <c r="J321" s="302">
        <f t="shared" si="143"/>
        <v>0.85164450726078844</v>
      </c>
      <c r="K321" s="303"/>
      <c r="L321" s="302">
        <v>0.34103632512527887</v>
      </c>
      <c r="M321" s="302">
        <v>0.60244289772439252</v>
      </c>
      <c r="N321" s="302">
        <v>4.9842927972411223E-2</v>
      </c>
      <c r="O321" s="302">
        <f t="shared" si="142"/>
        <v>0.99332215082208253</v>
      </c>
    </row>
    <row r="322" spans="1:15" s="236" customFormat="1" x14ac:dyDescent="0.25">
      <c r="A322" s="237" t="str">
        <f>name!E$11</f>
        <v>Process, plant and machine operatives</v>
      </c>
      <c r="B322" s="302">
        <v>0.23892355316240577</v>
      </c>
      <c r="C322" s="302">
        <v>0.13867123242126481</v>
      </c>
      <c r="D322" s="302">
        <v>3.5499603219693969E-2</v>
      </c>
      <c r="E322" s="302">
        <f t="shared" si="140"/>
        <v>0.41309438880336452</v>
      </c>
      <c r="F322" s="303"/>
      <c r="G322" s="302">
        <v>0.18030515876032874</v>
      </c>
      <c r="H322" s="302">
        <v>0.10972050502394118</v>
      </c>
      <c r="I322" s="302">
        <v>4.1166552442298353E-2</v>
      </c>
      <c r="J322" s="302">
        <f t="shared" si="143"/>
        <v>0.33119221622656825</v>
      </c>
      <c r="K322" s="303"/>
      <c r="L322" s="302">
        <v>0.16076039675870066</v>
      </c>
      <c r="M322" s="302">
        <v>0.17186035944845651</v>
      </c>
      <c r="N322" s="302">
        <v>9.0086298728544248E-2</v>
      </c>
      <c r="O322" s="302">
        <f t="shared" si="142"/>
        <v>0.42270705493570138</v>
      </c>
    </row>
    <row r="323" spans="1:15" s="236" customFormat="1" x14ac:dyDescent="0.25">
      <c r="A323" s="237" t="str">
        <f>name!E$12</f>
        <v>Elementary occupations</v>
      </c>
      <c r="B323" s="302">
        <v>0.56306012514741588</v>
      </c>
      <c r="C323" s="302">
        <v>0.8030384059443918</v>
      </c>
      <c r="D323" s="302">
        <v>0.37156387318970735</v>
      </c>
      <c r="E323" s="302">
        <f t="shared" si="140"/>
        <v>1.737662404281515</v>
      </c>
      <c r="F323" s="303"/>
      <c r="G323" s="302">
        <v>0.4502677293965438</v>
      </c>
      <c r="H323" s="302">
        <v>0.63386466198233293</v>
      </c>
      <c r="I323" s="302">
        <v>0.35176454963855386</v>
      </c>
      <c r="J323" s="302">
        <f t="shared" si="143"/>
        <v>1.4358969410174307</v>
      </c>
      <c r="K323" s="303"/>
      <c r="L323" s="302">
        <v>0.33973506320929647</v>
      </c>
      <c r="M323" s="302">
        <v>0.66713594118663078</v>
      </c>
      <c r="N323" s="302">
        <v>0.62341680468596439</v>
      </c>
      <c r="O323" s="302">
        <f t="shared" si="142"/>
        <v>1.6302878090818917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21.904222243184044</v>
      </c>
      <c r="C325" s="311">
        <f t="shared" ref="C325:E325" si="144">SUM(C315:C323)</f>
        <v>9.7867013838688131</v>
      </c>
      <c r="D325" s="311">
        <f t="shared" si="144"/>
        <v>1.9740763729471518</v>
      </c>
      <c r="E325" s="311">
        <f t="shared" si="144"/>
        <v>33.665000000000013</v>
      </c>
      <c r="F325" s="311"/>
      <c r="G325" s="311">
        <f t="shared" ref="G325:J325" si="145">SUM(G315:G323)</f>
        <v>23.578060712682806</v>
      </c>
      <c r="H325" s="311">
        <f t="shared" si="145"/>
        <v>10.377620902937133</v>
      </c>
      <c r="I325" s="311">
        <f t="shared" si="145"/>
        <v>1.8473183843800109</v>
      </c>
      <c r="J325" s="311">
        <f t="shared" si="145"/>
        <v>35.802999999999948</v>
      </c>
      <c r="K325" s="311"/>
      <c r="L325" s="311">
        <f t="shared" ref="L325:O325" si="146">SUM(L315:L323)</f>
        <v>23.468016455653977</v>
      </c>
      <c r="M325" s="311">
        <f t="shared" si="146"/>
        <v>11.011273119406816</v>
      </c>
      <c r="N325" s="311">
        <f t="shared" si="146"/>
        <v>1.9207104249392404</v>
      </c>
      <c r="O325" s="311">
        <f t="shared" si="146"/>
        <v>36.400000000000027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1.3382213061921215</v>
      </c>
      <c r="C332" s="302">
        <v>0.53411492582965781</v>
      </c>
      <c r="D332" s="302">
        <v>0.76827850744355042</v>
      </c>
      <c r="E332" s="302">
        <f>SUM(B332:D332)</f>
        <v>2.6406147394653297</v>
      </c>
      <c r="F332" s="303"/>
      <c r="G332" s="302">
        <v>1.2395555061044501</v>
      </c>
      <c r="H332" s="302">
        <v>0.74996482872383885</v>
      </c>
      <c r="I332" s="302">
        <v>0.83526096589549226</v>
      </c>
      <c r="J332" s="302">
        <f>SUM(G332:I332)</f>
        <v>2.8247813007237812</v>
      </c>
      <c r="K332" s="303"/>
      <c r="L332" s="302">
        <v>1.2749558902076246</v>
      </c>
      <c r="M332" s="302">
        <v>0.86593059758465218</v>
      </c>
      <c r="N332" s="302">
        <v>0.9008791859737254</v>
      </c>
      <c r="O332" s="302">
        <f>SUM(L332:N332)</f>
        <v>3.0417656737660024</v>
      </c>
    </row>
    <row r="333" spans="1:15" s="236" customFormat="1" x14ac:dyDescent="0.25">
      <c r="A333" s="237" t="str">
        <f>name!E$5</f>
        <v>Professional occupations</v>
      </c>
      <c r="B333" s="302">
        <v>21.153693324004937</v>
      </c>
      <c r="C333" s="302">
        <v>12.241733642263767</v>
      </c>
      <c r="D333" s="302">
        <v>4.0657021243881779</v>
      </c>
      <c r="E333" s="302">
        <f t="shared" ref="E333:E340" si="147">SUM(B333:D333)</f>
        <v>37.461129090656883</v>
      </c>
      <c r="F333" s="303"/>
      <c r="G333" s="302">
        <v>20.826410694296143</v>
      </c>
      <c r="H333" s="302">
        <v>14.48730757809027</v>
      </c>
      <c r="I333" s="302">
        <v>4.9782472587312245</v>
      </c>
      <c r="J333" s="302">
        <f t="shared" ref="J333:J335" si="148">SUM(G333:I333)</f>
        <v>40.291965531117633</v>
      </c>
      <c r="K333" s="303"/>
      <c r="L333" s="302">
        <v>22.428563124558949</v>
      </c>
      <c r="M333" s="302">
        <v>16.986668095306435</v>
      </c>
      <c r="N333" s="302">
        <v>5.1234721452967831</v>
      </c>
      <c r="O333" s="302">
        <f t="shared" ref="O333:O340" si="149">SUM(L333:N333)</f>
        <v>44.538703365162164</v>
      </c>
    </row>
    <row r="334" spans="1:15" s="236" customFormat="1" x14ac:dyDescent="0.25">
      <c r="A334" s="237" t="str">
        <f>name!E$6</f>
        <v>Associate professional occupations</v>
      </c>
      <c r="B334" s="302">
        <v>2.4708840233358944</v>
      </c>
      <c r="C334" s="302">
        <v>2.4198951959241679</v>
      </c>
      <c r="D334" s="302">
        <v>2.0086139635974574</v>
      </c>
      <c r="E334" s="302">
        <f t="shared" si="147"/>
        <v>6.8993931828575201</v>
      </c>
      <c r="F334" s="303"/>
      <c r="G334" s="302">
        <v>2.412160566550472</v>
      </c>
      <c r="H334" s="302">
        <v>2.8019375855283211</v>
      </c>
      <c r="I334" s="302">
        <v>1.7384694951161408</v>
      </c>
      <c r="J334" s="302">
        <f t="shared" si="148"/>
        <v>6.9525676471949343</v>
      </c>
      <c r="K334" s="303"/>
      <c r="L334" s="302">
        <v>2.2634646971668868</v>
      </c>
      <c r="M334" s="302">
        <v>2.7114569463740361</v>
      </c>
      <c r="N334" s="302">
        <v>1.7799832523575132</v>
      </c>
      <c r="O334" s="302">
        <f t="shared" si="149"/>
        <v>6.7549048958984361</v>
      </c>
    </row>
    <row r="335" spans="1:15" s="236" customFormat="1" x14ac:dyDescent="0.25">
      <c r="A335" s="237" t="str">
        <f>name!E$7</f>
        <v>Administrative and secretarial occupations</v>
      </c>
      <c r="B335" s="302">
        <v>1.9129991104525621</v>
      </c>
      <c r="C335" s="302">
        <v>3.3230697377223168</v>
      </c>
      <c r="D335" s="302">
        <v>0.29974149238394721</v>
      </c>
      <c r="E335" s="302">
        <f t="shared" si="147"/>
        <v>5.5358103405588261</v>
      </c>
      <c r="F335" s="303"/>
      <c r="G335" s="302">
        <v>1.4930868519711389</v>
      </c>
      <c r="H335" s="302">
        <v>3.0304343334591115</v>
      </c>
      <c r="I335" s="302">
        <v>0.23297548086534167</v>
      </c>
      <c r="J335" s="302">
        <f t="shared" si="148"/>
        <v>4.7564966662955923</v>
      </c>
      <c r="K335" s="303"/>
      <c r="L335" s="302">
        <v>0.89160625420076101</v>
      </c>
      <c r="M335" s="302">
        <v>1.5089219827494658</v>
      </c>
      <c r="N335" s="302">
        <v>0.19040315323601206</v>
      </c>
      <c r="O335" s="302">
        <f t="shared" si="149"/>
        <v>2.5909313901862392</v>
      </c>
    </row>
    <row r="336" spans="1:15" s="236" customFormat="1" x14ac:dyDescent="0.25">
      <c r="A336" s="237" t="str">
        <f>name!E$8</f>
        <v>Skilled trades occupations</v>
      </c>
      <c r="B336" s="302">
        <v>0.70180676400820896</v>
      </c>
      <c r="C336" s="302">
        <v>0.43059085763996846</v>
      </c>
      <c r="D336" s="302">
        <v>0.19278487654001783</v>
      </c>
      <c r="E336" s="302">
        <f t="shared" si="147"/>
        <v>1.3251824981881952</v>
      </c>
      <c r="F336" s="303"/>
      <c r="G336" s="302">
        <v>0.46912601135689991</v>
      </c>
      <c r="H336" s="302">
        <v>0.31271284318031611</v>
      </c>
      <c r="I336" s="302">
        <v>0.16849764263443803</v>
      </c>
      <c r="J336" s="302">
        <f>SUM(G336:I336)</f>
        <v>0.95033649717165403</v>
      </c>
      <c r="K336" s="303"/>
      <c r="L336" s="302">
        <v>0.33232109330948412</v>
      </c>
      <c r="M336" s="302">
        <v>0.18412034298006488</v>
      </c>
      <c r="N336" s="302">
        <v>0.17358946661670771</v>
      </c>
      <c r="O336" s="302">
        <f t="shared" si="149"/>
        <v>0.69003090290625668</v>
      </c>
    </row>
    <row r="337" spans="1:15" s="236" customFormat="1" x14ac:dyDescent="0.25">
      <c r="A337" s="237" t="str">
        <f>name!E$9</f>
        <v>Caring, leisure and other service occupations</v>
      </c>
      <c r="B337" s="302">
        <v>7.2853273069834525</v>
      </c>
      <c r="C337" s="302">
        <v>8.8088935100585655</v>
      </c>
      <c r="D337" s="302">
        <v>0.68366210477227962</v>
      </c>
      <c r="E337" s="302">
        <f t="shared" si="147"/>
        <v>16.777882921814296</v>
      </c>
      <c r="F337" s="303"/>
      <c r="G337" s="302">
        <v>5.9356637336609728</v>
      </c>
      <c r="H337" s="302">
        <v>8.6154356235793639</v>
      </c>
      <c r="I337" s="302">
        <v>0.61001075934316207</v>
      </c>
      <c r="J337" s="302">
        <f t="shared" ref="J337:J340" si="150">SUM(G337:I337)</f>
        <v>15.161110116583497</v>
      </c>
      <c r="K337" s="303"/>
      <c r="L337" s="302">
        <v>7.005430813199327</v>
      </c>
      <c r="M337" s="302">
        <v>8.5539815100025649</v>
      </c>
      <c r="N337" s="302">
        <v>0.72020908849089926</v>
      </c>
      <c r="O337" s="302">
        <f t="shared" si="149"/>
        <v>16.279621411692791</v>
      </c>
    </row>
    <row r="338" spans="1:15" s="236" customFormat="1" x14ac:dyDescent="0.25">
      <c r="A338" s="237" t="str">
        <f>name!E$10</f>
        <v>Sales and customer service occupations</v>
      </c>
      <c r="B338" s="302">
        <v>0.17299162601171036</v>
      </c>
      <c r="C338" s="302">
        <v>0.27199383529243287</v>
      </c>
      <c r="D338" s="302">
        <v>0.13434201283928607</v>
      </c>
      <c r="E338" s="302">
        <f t="shared" si="147"/>
        <v>0.57932747414342933</v>
      </c>
      <c r="F338" s="303"/>
      <c r="G338" s="302">
        <v>0.13753301817193603</v>
      </c>
      <c r="H338" s="302">
        <v>0.25485404532298805</v>
      </c>
      <c r="I338" s="302">
        <v>9.203454086249141E-2</v>
      </c>
      <c r="J338" s="302">
        <f t="shared" si="150"/>
        <v>0.48442160435741549</v>
      </c>
      <c r="K338" s="303"/>
      <c r="L338" s="302">
        <v>0.14414301495106796</v>
      </c>
      <c r="M338" s="302">
        <v>0.23201180795423634</v>
      </c>
      <c r="N338" s="302">
        <v>0.10272058294857642</v>
      </c>
      <c r="O338" s="302">
        <f t="shared" si="149"/>
        <v>0.47887540585388078</v>
      </c>
    </row>
    <row r="339" spans="1:15" s="236" customFormat="1" x14ac:dyDescent="0.25">
      <c r="A339" s="237" t="str">
        <f>name!E$11</f>
        <v>Process, plant and machine operatives</v>
      </c>
      <c r="B339" s="302">
        <v>0.1085068430103326</v>
      </c>
      <c r="C339" s="302">
        <v>0.19958624149683046</v>
      </c>
      <c r="D339" s="302">
        <v>1.3024979180220042</v>
      </c>
      <c r="E339" s="302">
        <f t="shared" si="147"/>
        <v>1.6105910025291672</v>
      </c>
      <c r="F339" s="303"/>
      <c r="G339" s="302">
        <v>6.9949475500887259E-2</v>
      </c>
      <c r="H339" s="302">
        <v>0.17186401506914423</v>
      </c>
      <c r="I339" s="302">
        <v>1.6619220718889067</v>
      </c>
      <c r="J339" s="302">
        <f t="shared" si="150"/>
        <v>1.9037355624589383</v>
      </c>
      <c r="K339" s="303"/>
      <c r="L339" s="302">
        <v>5.8494595900309462E-2</v>
      </c>
      <c r="M339" s="302">
        <v>0.21030793272995482</v>
      </c>
      <c r="N339" s="302">
        <v>1.8271900264654353</v>
      </c>
      <c r="O339" s="302">
        <f t="shared" si="149"/>
        <v>2.0959925550956995</v>
      </c>
    </row>
    <row r="340" spans="1:15" s="236" customFormat="1" x14ac:dyDescent="0.25">
      <c r="A340" s="237" t="str">
        <f>name!E$12</f>
        <v>Elementary occupations</v>
      </c>
      <c r="B340" s="302">
        <v>0.41165683961877814</v>
      </c>
      <c r="C340" s="302">
        <v>4.7519335504178777</v>
      </c>
      <c r="D340" s="302">
        <v>0.16347835974963121</v>
      </c>
      <c r="E340" s="302">
        <f t="shared" si="147"/>
        <v>5.327068749786287</v>
      </c>
      <c r="F340" s="303"/>
      <c r="G340" s="302">
        <v>0.27576490831834088</v>
      </c>
      <c r="H340" s="302">
        <v>3.6534340090852075</v>
      </c>
      <c r="I340" s="302">
        <v>8.6386156693012472E-2</v>
      </c>
      <c r="J340" s="302">
        <f t="shared" si="150"/>
        <v>4.0155850740965606</v>
      </c>
      <c r="K340" s="303"/>
      <c r="L340" s="302">
        <v>0.19375154783014162</v>
      </c>
      <c r="M340" s="302">
        <v>2.0768307004952686</v>
      </c>
      <c r="N340" s="302">
        <v>0.13559215111306738</v>
      </c>
      <c r="O340" s="302">
        <f t="shared" si="149"/>
        <v>2.4061743994384774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35.556087143617994</v>
      </c>
      <c r="C342" s="311">
        <f t="shared" ref="C342:E342" si="151">SUM(C332:C340)</f>
        <v>32.981811496645591</v>
      </c>
      <c r="D342" s="311">
        <f t="shared" si="151"/>
        <v>9.6191013597363497</v>
      </c>
      <c r="E342" s="311">
        <f t="shared" si="151"/>
        <v>78.15699999999994</v>
      </c>
      <c r="F342" s="311"/>
      <c r="G342" s="311">
        <f t="shared" ref="G342:J342" si="152">SUM(G332:G340)</f>
        <v>32.859250765931243</v>
      </c>
      <c r="H342" s="311">
        <f t="shared" si="152"/>
        <v>34.077944862038564</v>
      </c>
      <c r="I342" s="311">
        <f t="shared" si="152"/>
        <v>10.40380437203021</v>
      </c>
      <c r="J342" s="311">
        <f t="shared" si="152"/>
        <v>77.341000000000008</v>
      </c>
      <c r="K342" s="311"/>
      <c r="L342" s="311">
        <f t="shared" ref="L342:O342" si="153">SUM(L332:L340)</f>
        <v>34.592731031324547</v>
      </c>
      <c r="M342" s="311">
        <f t="shared" si="153"/>
        <v>33.330229916176677</v>
      </c>
      <c r="N342" s="311">
        <f t="shared" si="153"/>
        <v>10.95403905249872</v>
      </c>
      <c r="O342" s="311">
        <f t="shared" si="153"/>
        <v>78.876999999999967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3.6613178762395329</v>
      </c>
      <c r="C349" s="302">
        <v>1.1142985364420603</v>
      </c>
      <c r="D349" s="302">
        <v>0.47268581176176594</v>
      </c>
      <c r="E349" s="302">
        <f>SUM(B349:D349)</f>
        <v>5.2483022244433588</v>
      </c>
      <c r="F349" s="303"/>
      <c r="G349" s="302">
        <v>3.882244093433846</v>
      </c>
      <c r="H349" s="302">
        <v>1.5899046275676234</v>
      </c>
      <c r="I349" s="302">
        <v>0.65122110585676685</v>
      </c>
      <c r="J349" s="302">
        <f>SUM(G349:I349)</f>
        <v>6.1233698268582355</v>
      </c>
      <c r="K349" s="303"/>
      <c r="L349" s="302">
        <v>4.4428331264095107</v>
      </c>
      <c r="M349" s="302">
        <v>1.7310245264878688</v>
      </c>
      <c r="N349" s="302">
        <v>0.69856740276120421</v>
      </c>
      <c r="O349" s="302">
        <f>SUM(L349:N349)</f>
        <v>6.8724250556585842</v>
      </c>
    </row>
    <row r="350" spans="1:15" s="236" customFormat="1" x14ac:dyDescent="0.25">
      <c r="A350" s="237" t="str">
        <f>name!E$5</f>
        <v>Professional occupations</v>
      </c>
      <c r="B350" s="302">
        <v>18.223578729601329</v>
      </c>
      <c r="C350" s="302">
        <v>9.0719132681510839</v>
      </c>
      <c r="D350" s="302">
        <v>3.0026582100663837</v>
      </c>
      <c r="E350" s="302">
        <f t="shared" ref="E350:E357" si="154">SUM(B350:D350)</f>
        <v>30.298150207818797</v>
      </c>
      <c r="F350" s="303"/>
      <c r="G350" s="302">
        <v>20.524359419721652</v>
      </c>
      <c r="H350" s="302">
        <v>11.268904273933941</v>
      </c>
      <c r="I350" s="302">
        <v>3.6316680912350034</v>
      </c>
      <c r="J350" s="302">
        <f t="shared" ref="J350:J352" si="155">SUM(G350:I350)</f>
        <v>35.424931784890596</v>
      </c>
      <c r="K350" s="303"/>
      <c r="L350" s="302">
        <v>23.950179268758429</v>
      </c>
      <c r="M350" s="302">
        <v>12.167219191741671</v>
      </c>
      <c r="N350" s="302">
        <v>4.1076159093552729</v>
      </c>
      <c r="O350" s="302">
        <f t="shared" ref="O350:O357" si="156">SUM(L350:N350)</f>
        <v>40.225014369855373</v>
      </c>
    </row>
    <row r="351" spans="1:15" s="236" customFormat="1" x14ac:dyDescent="0.25">
      <c r="A351" s="237" t="str">
        <f>name!E$6</f>
        <v>Associate professional occupations</v>
      </c>
      <c r="B351" s="302">
        <v>7.7061729509169528</v>
      </c>
      <c r="C351" s="302">
        <v>5.2856263007820026</v>
      </c>
      <c r="D351" s="302">
        <v>1.7187803095276173</v>
      </c>
      <c r="E351" s="302">
        <f t="shared" si="154"/>
        <v>14.710579561226572</v>
      </c>
      <c r="F351" s="303"/>
      <c r="G351" s="302">
        <v>8.4695604699332048</v>
      </c>
      <c r="H351" s="302">
        <v>6.421173460517303</v>
      </c>
      <c r="I351" s="302">
        <v>1.4646966776082326</v>
      </c>
      <c r="J351" s="302">
        <f t="shared" si="155"/>
        <v>16.355430608058739</v>
      </c>
      <c r="K351" s="303"/>
      <c r="L351" s="302">
        <v>8.8808885696273308</v>
      </c>
      <c r="M351" s="302">
        <v>6.3427956518485118</v>
      </c>
      <c r="N351" s="302">
        <v>1.8453956195124717</v>
      </c>
      <c r="O351" s="302">
        <f t="shared" si="156"/>
        <v>17.069079840988316</v>
      </c>
    </row>
    <row r="352" spans="1:15" s="236" customFormat="1" x14ac:dyDescent="0.25">
      <c r="A352" s="237" t="str">
        <f>name!E$7</f>
        <v>Administrative and secretarial occupations</v>
      </c>
      <c r="B352" s="302">
        <v>5.6297859369810759</v>
      </c>
      <c r="C352" s="302">
        <v>7.1939565780915053</v>
      </c>
      <c r="D352" s="302">
        <v>0.46069529441732288</v>
      </c>
      <c r="E352" s="302">
        <f t="shared" si="154"/>
        <v>13.284437809489905</v>
      </c>
      <c r="F352" s="303"/>
      <c r="G352" s="302">
        <v>5.1693647141216861</v>
      </c>
      <c r="H352" s="302">
        <v>6.7666450824738478</v>
      </c>
      <c r="I352" s="302">
        <v>0.29606034422926103</v>
      </c>
      <c r="J352" s="302">
        <f t="shared" si="155"/>
        <v>12.232070140824796</v>
      </c>
      <c r="K352" s="303"/>
      <c r="L352" s="302">
        <v>4.1010845830797207</v>
      </c>
      <c r="M352" s="302">
        <v>3.5947856327691579</v>
      </c>
      <c r="N352" s="302">
        <v>0.17438358978391666</v>
      </c>
      <c r="O352" s="302">
        <f t="shared" si="156"/>
        <v>7.8702538056327951</v>
      </c>
    </row>
    <row r="353" spans="1:15" s="236" customFormat="1" x14ac:dyDescent="0.25">
      <c r="A353" s="237" t="str">
        <f>name!E$8</f>
        <v>Skilled trades occupations</v>
      </c>
      <c r="B353" s="302">
        <v>0.70382499880447824</v>
      </c>
      <c r="C353" s="302">
        <v>0.63106807211738369</v>
      </c>
      <c r="D353" s="302">
        <v>0.13707994755424752</v>
      </c>
      <c r="E353" s="302">
        <f t="shared" si="154"/>
        <v>1.4719730184761093</v>
      </c>
      <c r="F353" s="303"/>
      <c r="G353" s="302">
        <v>0.49384663694537856</v>
      </c>
      <c r="H353" s="302">
        <v>0.46557053866333614</v>
      </c>
      <c r="I353" s="302">
        <v>0.19816714467500973</v>
      </c>
      <c r="J353" s="302">
        <f>SUM(G353:I353)</f>
        <v>1.1575843202837244</v>
      </c>
      <c r="K353" s="303"/>
      <c r="L353" s="302">
        <v>0.34743338748777919</v>
      </c>
      <c r="M353" s="302">
        <v>0.35083003066120932</v>
      </c>
      <c r="N353" s="302">
        <v>0.17806701625213947</v>
      </c>
      <c r="O353" s="302">
        <f t="shared" si="156"/>
        <v>0.87633043440112801</v>
      </c>
    </row>
    <row r="354" spans="1:15" s="236" customFormat="1" x14ac:dyDescent="0.25">
      <c r="A354" s="237" t="str">
        <f>name!E$9</f>
        <v>Caring, leisure and other service occupations</v>
      </c>
      <c r="B354" s="302">
        <v>19.879762705085881</v>
      </c>
      <c r="C354" s="302">
        <v>17.203853385267088</v>
      </c>
      <c r="D354" s="302">
        <v>4.3126379727747706</v>
      </c>
      <c r="E354" s="302">
        <f t="shared" si="154"/>
        <v>41.396254063127742</v>
      </c>
      <c r="F354" s="303"/>
      <c r="G354" s="302">
        <v>19.115986574853764</v>
      </c>
      <c r="H354" s="302">
        <v>17.550960099789965</v>
      </c>
      <c r="I354" s="302">
        <v>4.1253000831095079</v>
      </c>
      <c r="J354" s="302">
        <f t="shared" ref="J354:J357" si="157">SUM(G354:I354)</f>
        <v>40.792246757753233</v>
      </c>
      <c r="K354" s="303"/>
      <c r="L354" s="302">
        <v>22.652334630389511</v>
      </c>
      <c r="M354" s="302">
        <v>18.684929584027959</v>
      </c>
      <c r="N354" s="302">
        <v>4.7395707669385256</v>
      </c>
      <c r="O354" s="302">
        <f t="shared" si="156"/>
        <v>46.076834981356001</v>
      </c>
    </row>
    <row r="355" spans="1:15" s="236" customFormat="1" x14ac:dyDescent="0.25">
      <c r="A355" s="237" t="str">
        <f>name!E$10</f>
        <v>Sales and customer service occupations</v>
      </c>
      <c r="B355" s="302">
        <v>0.73398149804589752</v>
      </c>
      <c r="C355" s="302">
        <v>0.82872257921280157</v>
      </c>
      <c r="D355" s="302">
        <v>0.11593361732966585</v>
      </c>
      <c r="E355" s="302">
        <f t="shared" si="154"/>
        <v>1.678637694588365</v>
      </c>
      <c r="F355" s="303"/>
      <c r="G355" s="302">
        <v>0.67670956482096944</v>
      </c>
      <c r="H355" s="302">
        <v>0.77742172903211371</v>
      </c>
      <c r="I355" s="302">
        <v>7.5997145832745291E-2</v>
      </c>
      <c r="J355" s="302">
        <f t="shared" si="157"/>
        <v>1.5301284396858283</v>
      </c>
      <c r="K355" s="303"/>
      <c r="L355" s="302">
        <v>0.72915832204440967</v>
      </c>
      <c r="M355" s="302">
        <v>0.78561985937038159</v>
      </c>
      <c r="N355" s="302">
        <v>0.1082895599488409</v>
      </c>
      <c r="O355" s="302">
        <f t="shared" si="156"/>
        <v>1.6230677413636323</v>
      </c>
    </row>
    <row r="356" spans="1:15" s="236" customFormat="1" x14ac:dyDescent="0.25">
      <c r="A356" s="237" t="str">
        <f>name!E$11</f>
        <v>Process, plant and machine operatives</v>
      </c>
      <c r="B356" s="302">
        <v>0.19083239234989055</v>
      </c>
      <c r="C356" s="302">
        <v>0.54203557616412679</v>
      </c>
      <c r="D356" s="302">
        <v>2.8846242943570407E-2</v>
      </c>
      <c r="E356" s="302">
        <f t="shared" si="154"/>
        <v>0.76171421145758778</v>
      </c>
      <c r="F356" s="303"/>
      <c r="G356" s="302">
        <v>0.13541847456710651</v>
      </c>
      <c r="H356" s="302">
        <v>0.43717607084961851</v>
      </c>
      <c r="I356" s="302">
        <v>4.5728678920595914E-2</v>
      </c>
      <c r="J356" s="302">
        <f t="shared" si="157"/>
        <v>0.61832322433732101</v>
      </c>
      <c r="K356" s="303"/>
      <c r="L356" s="302">
        <v>9.4637074344190608E-2</v>
      </c>
      <c r="M356" s="302">
        <v>0.38722924259855296</v>
      </c>
      <c r="N356" s="302">
        <v>3.5832854934486291E-2</v>
      </c>
      <c r="O356" s="302">
        <f t="shared" si="156"/>
        <v>0.51769917187722991</v>
      </c>
    </row>
    <row r="357" spans="1:15" s="236" customFormat="1" x14ac:dyDescent="0.25">
      <c r="A357" s="237" t="str">
        <f>name!E$12</f>
        <v>Elementary occupations</v>
      </c>
      <c r="B357" s="302">
        <v>0.88094104796698791</v>
      </c>
      <c r="C357" s="302">
        <v>2.8332672640785175</v>
      </c>
      <c r="D357" s="302">
        <v>5.7742897326107837E-2</v>
      </c>
      <c r="E357" s="302">
        <f t="shared" si="154"/>
        <v>3.771951209371613</v>
      </c>
      <c r="F357" s="303"/>
      <c r="G357" s="302">
        <v>0.70168516568102546</v>
      </c>
      <c r="H357" s="302">
        <v>2.1039811647733253</v>
      </c>
      <c r="I357" s="302">
        <v>3.8248566853303474E-2</v>
      </c>
      <c r="J357" s="302">
        <f t="shared" si="157"/>
        <v>2.8439148973076542</v>
      </c>
      <c r="K357" s="303"/>
      <c r="L357" s="302">
        <v>0.27903156066641555</v>
      </c>
      <c r="M357" s="302">
        <v>1.3544979173025851</v>
      </c>
      <c r="N357" s="302">
        <v>1.7765120897983079E-2</v>
      </c>
      <c r="O357" s="302">
        <f t="shared" si="156"/>
        <v>1.6512945988669836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57.610198135992029</v>
      </c>
      <c r="C359" s="311">
        <f t="shared" ref="C359:E359" si="158">SUM(C349:C357)</f>
        <v>44.704741560306566</v>
      </c>
      <c r="D359" s="311">
        <f t="shared" si="158"/>
        <v>10.307060303701453</v>
      </c>
      <c r="E359" s="311">
        <f t="shared" si="158"/>
        <v>112.62200000000004</v>
      </c>
      <c r="F359" s="311"/>
      <c r="G359" s="311">
        <f t="shared" ref="G359:J359" si="159">SUM(G349:G357)</f>
        <v>59.169175114078627</v>
      </c>
      <c r="H359" s="311">
        <f t="shared" si="159"/>
        <v>47.381737047601071</v>
      </c>
      <c r="I359" s="311">
        <f t="shared" si="159"/>
        <v>10.527087838320426</v>
      </c>
      <c r="J359" s="311">
        <f t="shared" si="159"/>
        <v>117.07800000000012</v>
      </c>
      <c r="K359" s="311"/>
      <c r="L359" s="311">
        <f t="shared" ref="L359:O359" si="160">SUM(L349:L357)</f>
        <v>65.477580522807301</v>
      </c>
      <c r="M359" s="311">
        <f t="shared" si="160"/>
        <v>45.398931636807895</v>
      </c>
      <c r="N359" s="311">
        <f t="shared" si="160"/>
        <v>11.905487840384842</v>
      </c>
      <c r="O359" s="311">
        <f t="shared" si="160"/>
        <v>122.78200000000002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2.3559402683678763</v>
      </c>
      <c r="C366" s="302">
        <v>1.1602111140412088</v>
      </c>
      <c r="D366" s="302">
        <v>0.50498714565781744</v>
      </c>
      <c r="E366" s="302">
        <f>SUM(B366:D366)</f>
        <v>4.0211385280669028</v>
      </c>
      <c r="F366" s="303"/>
      <c r="G366" s="302">
        <v>2.0877421440688959</v>
      </c>
      <c r="H366" s="302">
        <v>1.5038263247466492</v>
      </c>
      <c r="I366" s="302">
        <v>0.34337502545305326</v>
      </c>
      <c r="J366" s="302">
        <f>SUM(G366:I366)</f>
        <v>3.9349434942685986</v>
      </c>
      <c r="K366" s="303"/>
      <c r="L366" s="302">
        <v>2.7534816163895202</v>
      </c>
      <c r="M366" s="302">
        <v>2.6131813280306297</v>
      </c>
      <c r="N366" s="302">
        <v>0.33783121810833439</v>
      </c>
      <c r="O366" s="302">
        <f>SUM(L366:N366)</f>
        <v>5.7044941625284844</v>
      </c>
    </row>
    <row r="367" spans="1:15" s="236" customFormat="1" x14ac:dyDescent="0.25">
      <c r="A367" s="237" t="str">
        <f>name!E$5</f>
        <v>Professional occupations</v>
      </c>
      <c r="B367" s="302">
        <v>1.6052372077199621</v>
      </c>
      <c r="C367" s="302">
        <v>0.77303034313129659</v>
      </c>
      <c r="D367" s="302">
        <v>1.9206948103079893</v>
      </c>
      <c r="E367" s="302">
        <f t="shared" ref="E367:E374" si="161">SUM(B367:D367)</f>
        <v>4.2989623611592478</v>
      </c>
      <c r="F367" s="303"/>
      <c r="G367" s="302">
        <v>1.6457199554190556</v>
      </c>
      <c r="H367" s="302">
        <v>1.0519792286233332</v>
      </c>
      <c r="I367" s="302">
        <v>1.4202855858244592</v>
      </c>
      <c r="J367" s="302">
        <f t="shared" ref="J367:J369" si="162">SUM(G367:I367)</f>
        <v>4.1179847698668475</v>
      </c>
      <c r="K367" s="303"/>
      <c r="L367" s="302">
        <v>1.9034138978560908</v>
      </c>
      <c r="M367" s="302">
        <v>1.5567760368442887</v>
      </c>
      <c r="N367" s="302">
        <v>1.4917182664629456</v>
      </c>
      <c r="O367" s="302">
        <f t="shared" ref="O367:O374" si="163">SUM(L367:N367)</f>
        <v>4.9519082011633255</v>
      </c>
    </row>
    <row r="368" spans="1:15" s="236" customFormat="1" x14ac:dyDescent="0.25">
      <c r="A368" s="237" t="str">
        <f>name!E$6</f>
        <v>Associate professional occupations</v>
      </c>
      <c r="B368" s="302">
        <v>1.9161901060218489</v>
      </c>
      <c r="C368" s="302">
        <v>1.2782543012405738</v>
      </c>
      <c r="D368" s="302">
        <v>5.9737748297759401</v>
      </c>
      <c r="E368" s="302">
        <f t="shared" si="161"/>
        <v>9.1682192370383628</v>
      </c>
      <c r="F368" s="303"/>
      <c r="G368" s="302">
        <v>1.6886810174810156</v>
      </c>
      <c r="H368" s="302">
        <v>1.3451343416018451</v>
      </c>
      <c r="I368" s="302">
        <v>4.9178700384764822</v>
      </c>
      <c r="J368" s="302">
        <f t="shared" si="162"/>
        <v>7.9516853975593431</v>
      </c>
      <c r="K368" s="303"/>
      <c r="L368" s="302">
        <v>1.8125492855809435</v>
      </c>
      <c r="M368" s="302">
        <v>1.3364893269224845</v>
      </c>
      <c r="N368" s="302">
        <v>5.7768930253365696</v>
      </c>
      <c r="O368" s="302">
        <f t="shared" si="163"/>
        <v>8.925931637839998</v>
      </c>
    </row>
    <row r="369" spans="1:15" s="236" customFormat="1" x14ac:dyDescent="0.25">
      <c r="A369" s="237" t="str">
        <f>name!E$7</f>
        <v>Administrative and secretarial occupations</v>
      </c>
      <c r="B369" s="302">
        <v>0.6320962976822101</v>
      </c>
      <c r="C369" s="302">
        <v>1.6669183603849611</v>
      </c>
      <c r="D369" s="302">
        <v>0.15973553041421387</v>
      </c>
      <c r="E369" s="302">
        <f t="shared" si="161"/>
        <v>2.4587501884813849</v>
      </c>
      <c r="F369" s="303"/>
      <c r="G369" s="302">
        <v>0.53391162760010658</v>
      </c>
      <c r="H369" s="302">
        <v>1.5455082646997742</v>
      </c>
      <c r="I369" s="302">
        <v>0.12578532849391683</v>
      </c>
      <c r="J369" s="302">
        <f t="shared" si="162"/>
        <v>2.2052052207937978</v>
      </c>
      <c r="K369" s="303"/>
      <c r="L369" s="302">
        <v>0.3723403302791074</v>
      </c>
      <c r="M369" s="302">
        <v>1.1868797785240348</v>
      </c>
      <c r="N369" s="302">
        <v>8.5614810706292496E-2</v>
      </c>
      <c r="O369" s="302">
        <f t="shared" si="163"/>
        <v>1.6448349195094347</v>
      </c>
    </row>
    <row r="370" spans="1:15" s="236" customFormat="1" x14ac:dyDescent="0.25">
      <c r="A370" s="237" t="str">
        <f>name!E$8</f>
        <v>Skilled trades occupations</v>
      </c>
      <c r="B370" s="302">
        <v>1.2641688737030103</v>
      </c>
      <c r="C370" s="302">
        <v>0.58660266421386331</v>
      </c>
      <c r="D370" s="302">
        <v>0.77664963544622601</v>
      </c>
      <c r="E370" s="302">
        <f t="shared" si="161"/>
        <v>2.6274211733630999</v>
      </c>
      <c r="F370" s="303"/>
      <c r="G370" s="302">
        <v>0.90301769375580498</v>
      </c>
      <c r="H370" s="302">
        <v>0.48128927600469629</v>
      </c>
      <c r="I370" s="302">
        <v>0.60891103667390301</v>
      </c>
      <c r="J370" s="302">
        <f>SUM(G370:I370)</f>
        <v>1.9932180064344043</v>
      </c>
      <c r="K370" s="303"/>
      <c r="L370" s="302">
        <v>0.94163022775329863</v>
      </c>
      <c r="M370" s="302">
        <v>1.020800382337651</v>
      </c>
      <c r="N370" s="302">
        <v>0.84662081286949187</v>
      </c>
      <c r="O370" s="302">
        <f t="shared" si="163"/>
        <v>2.8090514229604415</v>
      </c>
    </row>
    <row r="371" spans="1:15" s="236" customFormat="1" x14ac:dyDescent="0.25">
      <c r="A371" s="237" t="str">
        <f>name!E$9</f>
        <v>Caring, leisure and other service occupations</v>
      </c>
      <c r="B371" s="302">
        <v>0.83876931547879652</v>
      </c>
      <c r="C371" s="302">
        <v>1.4918392125869535</v>
      </c>
      <c r="D371" s="302">
        <v>0.3186586704437922</v>
      </c>
      <c r="E371" s="302">
        <f t="shared" si="161"/>
        <v>2.6492671985095422</v>
      </c>
      <c r="F371" s="303"/>
      <c r="G371" s="302">
        <v>0.64322882523143998</v>
      </c>
      <c r="H371" s="302">
        <v>1.1834505482895634</v>
      </c>
      <c r="I371" s="302">
        <v>0.29482853494464523</v>
      </c>
      <c r="J371" s="302">
        <f t="shared" ref="J371:J374" si="164">SUM(G371:I371)</f>
        <v>2.1215079084656487</v>
      </c>
      <c r="K371" s="303"/>
      <c r="L371" s="302">
        <v>0.6903961289208268</v>
      </c>
      <c r="M371" s="302">
        <v>1.383301912076911</v>
      </c>
      <c r="N371" s="302">
        <v>0.29996783720517184</v>
      </c>
      <c r="O371" s="302">
        <f t="shared" si="163"/>
        <v>2.3736658782029099</v>
      </c>
    </row>
    <row r="372" spans="1:15" s="236" customFormat="1" x14ac:dyDescent="0.25">
      <c r="A372" s="237" t="str">
        <f>name!E$10</f>
        <v>Sales and customer service occupations</v>
      </c>
      <c r="B372" s="302">
        <v>0.4886665868455321</v>
      </c>
      <c r="C372" s="302">
        <v>0.86074667755151923</v>
      </c>
      <c r="D372" s="302">
        <v>0.10638504643830518</v>
      </c>
      <c r="E372" s="302">
        <f t="shared" si="161"/>
        <v>1.4557983108353565</v>
      </c>
      <c r="F372" s="303"/>
      <c r="G372" s="302">
        <v>0.39089104815799186</v>
      </c>
      <c r="H372" s="302">
        <v>0.75594281172750255</v>
      </c>
      <c r="I372" s="302">
        <v>5.6910769741509305E-2</v>
      </c>
      <c r="J372" s="302">
        <f t="shared" si="164"/>
        <v>1.2037446296270036</v>
      </c>
      <c r="K372" s="303"/>
      <c r="L372" s="302">
        <v>0.43350913004690167</v>
      </c>
      <c r="M372" s="302">
        <v>0.94695655944561274</v>
      </c>
      <c r="N372" s="302">
        <v>4.657292057231547E-2</v>
      </c>
      <c r="O372" s="302">
        <f t="shared" si="163"/>
        <v>1.42703861006483</v>
      </c>
    </row>
    <row r="373" spans="1:15" s="236" customFormat="1" x14ac:dyDescent="0.25">
      <c r="A373" s="237" t="str">
        <f>name!E$11</f>
        <v>Process, plant and machine operatives</v>
      </c>
      <c r="B373" s="302">
        <v>0.11282846073018846</v>
      </c>
      <c r="C373" s="302">
        <v>0.11471663643348051</v>
      </c>
      <c r="D373" s="302">
        <v>4.8045949086791426E-2</v>
      </c>
      <c r="E373" s="302">
        <f t="shared" si="161"/>
        <v>0.27559104625046038</v>
      </c>
      <c r="F373" s="303"/>
      <c r="G373" s="302">
        <v>7.1840089553541542E-2</v>
      </c>
      <c r="H373" s="302">
        <v>9.3830444805986082E-2</v>
      </c>
      <c r="I373" s="302">
        <v>4.4097920469286116E-2</v>
      </c>
      <c r="J373" s="302">
        <f t="shared" si="164"/>
        <v>0.20976845482881373</v>
      </c>
      <c r="K373" s="303"/>
      <c r="L373" s="302">
        <v>6.6037041645003292E-2</v>
      </c>
      <c r="M373" s="302">
        <v>0.12596124657973504</v>
      </c>
      <c r="N373" s="302">
        <v>6.2669339023863013E-2</v>
      </c>
      <c r="O373" s="302">
        <f t="shared" si="163"/>
        <v>0.25466762724860137</v>
      </c>
    </row>
    <row r="374" spans="1:15" s="236" customFormat="1" x14ac:dyDescent="0.25">
      <c r="A374" s="237" t="str">
        <f>name!E$12</f>
        <v>Elementary occupations</v>
      </c>
      <c r="B374" s="302">
        <v>0.36775947547555049</v>
      </c>
      <c r="C374" s="302">
        <v>2.3546753799870421</v>
      </c>
      <c r="D374" s="302">
        <v>0.12441710083311383</v>
      </c>
      <c r="E374" s="302">
        <f t="shared" si="161"/>
        <v>2.8468519562957062</v>
      </c>
      <c r="F374" s="303"/>
      <c r="G374" s="302">
        <v>0.24079426987155064</v>
      </c>
      <c r="H374" s="302">
        <v>1.6949784252884046</v>
      </c>
      <c r="I374" s="302">
        <v>7.0169422995608757E-2</v>
      </c>
      <c r="J374" s="302">
        <f t="shared" si="164"/>
        <v>2.0059421181555641</v>
      </c>
      <c r="K374" s="303"/>
      <c r="L374" s="302">
        <v>0.23449947532292736</v>
      </c>
      <c r="M374" s="302">
        <v>1.3461485595583229</v>
      </c>
      <c r="N374" s="302">
        <v>9.4759505600701857E-2</v>
      </c>
      <c r="O374" s="302">
        <f t="shared" si="163"/>
        <v>1.6754075404819522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9.5816565920249754</v>
      </c>
      <c r="C376" s="311">
        <f t="shared" ref="C376:E376" si="165">SUM(C366:C374)</f>
        <v>10.2869946895709</v>
      </c>
      <c r="D376" s="311">
        <f t="shared" si="165"/>
        <v>9.93334871840419</v>
      </c>
      <c r="E376" s="311">
        <f t="shared" si="165"/>
        <v>29.80200000000006</v>
      </c>
      <c r="F376" s="311"/>
      <c r="G376" s="311">
        <f t="shared" ref="G376:J376" si="166">SUM(G366:G374)</f>
        <v>8.2058266711394037</v>
      </c>
      <c r="H376" s="311">
        <f t="shared" si="166"/>
        <v>9.6559396657877539</v>
      </c>
      <c r="I376" s="311">
        <f t="shared" si="166"/>
        <v>7.8822336630728644</v>
      </c>
      <c r="J376" s="311">
        <f t="shared" si="166"/>
        <v>25.744000000000021</v>
      </c>
      <c r="K376" s="311"/>
      <c r="L376" s="311">
        <f t="shared" ref="L376:O376" si="167">SUM(L366:L374)</f>
        <v>9.2078571337946205</v>
      </c>
      <c r="M376" s="311">
        <f t="shared" si="167"/>
        <v>11.516495130319669</v>
      </c>
      <c r="N376" s="311">
        <f t="shared" si="167"/>
        <v>9.0426477358856854</v>
      </c>
      <c r="O376" s="311">
        <f t="shared" si="167"/>
        <v>29.766999999999978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2.0900985606098148</v>
      </c>
      <c r="C383" s="302">
        <v>0.63644196632959937</v>
      </c>
      <c r="D383" s="302">
        <v>0.97856488721895796</v>
      </c>
      <c r="E383" s="302">
        <f>SUM(B383:D383)</f>
        <v>3.7051054141583721</v>
      </c>
      <c r="F383" s="303"/>
      <c r="G383" s="302">
        <v>1.9696779904927848</v>
      </c>
      <c r="H383" s="302">
        <v>1.0738212683689607</v>
      </c>
      <c r="I383" s="302">
        <v>0.74657070709620965</v>
      </c>
      <c r="J383" s="302">
        <f>SUM(G383:I383)</f>
        <v>3.7900699659579553</v>
      </c>
      <c r="K383" s="303"/>
      <c r="L383" s="302">
        <v>2.28841255096185</v>
      </c>
      <c r="M383" s="302">
        <v>1.5276248453332488</v>
      </c>
      <c r="N383" s="302">
        <v>0.74202239211960452</v>
      </c>
      <c r="O383" s="302">
        <f>SUM(L383:N383)</f>
        <v>4.5580597884147034</v>
      </c>
    </row>
    <row r="384" spans="1:15" s="236" customFormat="1" x14ac:dyDescent="0.25">
      <c r="A384" s="237" t="str">
        <f>name!E$5</f>
        <v>Professional occupations</v>
      </c>
      <c r="B384" s="302">
        <v>2.7888648378362979</v>
      </c>
      <c r="C384" s="302">
        <v>0.69588526811765339</v>
      </c>
      <c r="D384" s="302">
        <v>2.3604706695687669</v>
      </c>
      <c r="E384" s="302">
        <f t="shared" ref="E384:E391" si="168">SUM(B384:D384)</f>
        <v>5.8452207755227183</v>
      </c>
      <c r="F384" s="303"/>
      <c r="G384" s="302">
        <v>2.6002534768412615</v>
      </c>
      <c r="H384" s="302">
        <v>1.0715680443557847</v>
      </c>
      <c r="I384" s="302">
        <v>1.9528961095760955</v>
      </c>
      <c r="J384" s="302">
        <f t="shared" ref="J384:J386" si="169">SUM(G384:I384)</f>
        <v>5.6247176307731417</v>
      </c>
      <c r="K384" s="303"/>
      <c r="L384" s="302">
        <v>2.6912927701928249</v>
      </c>
      <c r="M384" s="302">
        <v>1.1309398700936286</v>
      </c>
      <c r="N384" s="302">
        <v>1.6208427068868403</v>
      </c>
      <c r="O384" s="302">
        <f t="shared" ref="O384:O391" si="170">SUM(L384:N384)</f>
        <v>5.443075347173294</v>
      </c>
    </row>
    <row r="385" spans="1:15" s="236" customFormat="1" x14ac:dyDescent="0.25">
      <c r="A385" s="237" t="str">
        <f>name!E$6</f>
        <v>Associate professional occupations</v>
      </c>
      <c r="B385" s="302">
        <v>1.2525696530973174</v>
      </c>
      <c r="C385" s="302">
        <v>0.6120111746761564</v>
      </c>
      <c r="D385" s="302">
        <v>1.8129465885383069</v>
      </c>
      <c r="E385" s="302">
        <f t="shared" si="168"/>
        <v>3.677527416311781</v>
      </c>
      <c r="F385" s="303"/>
      <c r="G385" s="302">
        <v>1.1138455226322812</v>
      </c>
      <c r="H385" s="302">
        <v>0.78813209891824576</v>
      </c>
      <c r="I385" s="302">
        <v>1.715033957550818</v>
      </c>
      <c r="J385" s="302">
        <f t="shared" si="169"/>
        <v>3.6170115791013453</v>
      </c>
      <c r="K385" s="303"/>
      <c r="L385" s="302">
        <v>0.9584945590288223</v>
      </c>
      <c r="M385" s="302">
        <v>0.71260493548854897</v>
      </c>
      <c r="N385" s="302">
        <v>1.3518895252056586</v>
      </c>
      <c r="O385" s="302">
        <f t="shared" si="170"/>
        <v>3.0229890197230302</v>
      </c>
    </row>
    <row r="386" spans="1:15" s="236" customFormat="1" x14ac:dyDescent="0.25">
      <c r="A386" s="237" t="str">
        <f>name!E$7</f>
        <v>Administrative and secretarial occupations</v>
      </c>
      <c r="B386" s="302">
        <v>0.79392496667040469</v>
      </c>
      <c r="C386" s="302">
        <v>0.98510641614655969</v>
      </c>
      <c r="D386" s="302">
        <v>0.473465774890174</v>
      </c>
      <c r="E386" s="302">
        <f t="shared" si="168"/>
        <v>2.2524971577071384</v>
      </c>
      <c r="F386" s="303"/>
      <c r="G386" s="302">
        <v>0.75228753420550243</v>
      </c>
      <c r="H386" s="302">
        <v>1.2019456875930814</v>
      </c>
      <c r="I386" s="302">
        <v>0.42381965579426956</v>
      </c>
      <c r="J386" s="302">
        <f t="shared" si="169"/>
        <v>2.3780528775928533</v>
      </c>
      <c r="K386" s="303"/>
      <c r="L386" s="302">
        <v>0.49184507903681624</v>
      </c>
      <c r="M386" s="302">
        <v>0.86866529458782726</v>
      </c>
      <c r="N386" s="302">
        <v>0.93461369730279042</v>
      </c>
      <c r="O386" s="302">
        <f t="shared" si="170"/>
        <v>2.2951240709274341</v>
      </c>
    </row>
    <row r="387" spans="1:15" s="236" customFormat="1" x14ac:dyDescent="0.25">
      <c r="A387" s="237" t="str">
        <f>name!E$8</f>
        <v>Skilled trades occupations</v>
      </c>
      <c r="B387" s="302">
        <v>0.65447904033879967</v>
      </c>
      <c r="C387" s="302">
        <v>0.25513587920834241</v>
      </c>
      <c r="D387" s="302">
        <v>0.61105178643964708</v>
      </c>
      <c r="E387" s="302">
        <f t="shared" si="168"/>
        <v>1.5206667059867893</v>
      </c>
      <c r="F387" s="303"/>
      <c r="G387" s="302">
        <v>0.44932323437037358</v>
      </c>
      <c r="H387" s="302">
        <v>0.24574848885441475</v>
      </c>
      <c r="I387" s="302">
        <v>0.41665664338283714</v>
      </c>
      <c r="J387" s="302">
        <f>SUM(G387:I387)</f>
        <v>1.1117283666076254</v>
      </c>
      <c r="K387" s="303"/>
      <c r="L387" s="302">
        <v>0.50428122560059718</v>
      </c>
      <c r="M387" s="302">
        <v>0.41464578295601529</v>
      </c>
      <c r="N387" s="302">
        <v>0.48274973643567931</v>
      </c>
      <c r="O387" s="302">
        <f t="shared" si="170"/>
        <v>1.4016767449922918</v>
      </c>
    </row>
    <row r="388" spans="1:15" s="236" customFormat="1" x14ac:dyDescent="0.25">
      <c r="A388" s="237" t="str">
        <f>name!E$9</f>
        <v>Caring, leisure and other service occupations</v>
      </c>
      <c r="B388" s="302">
        <v>2.7641567100962772</v>
      </c>
      <c r="C388" s="302">
        <v>2.41469935521644</v>
      </c>
      <c r="D388" s="302">
        <v>3.6766266978542803</v>
      </c>
      <c r="E388" s="302">
        <f t="shared" si="168"/>
        <v>8.8554827631669966</v>
      </c>
      <c r="F388" s="303"/>
      <c r="G388" s="302">
        <v>2.4619670024974232</v>
      </c>
      <c r="H388" s="302">
        <v>2.3460351392136212</v>
      </c>
      <c r="I388" s="302">
        <v>3.6064452584275757</v>
      </c>
      <c r="J388" s="302">
        <f t="shared" ref="J388:J391" si="171">SUM(G388:I388)</f>
        <v>8.41444740013862</v>
      </c>
      <c r="K388" s="303"/>
      <c r="L388" s="302">
        <v>2.0088523947233039</v>
      </c>
      <c r="M388" s="302">
        <v>1.764406400157132</v>
      </c>
      <c r="N388" s="302">
        <v>3.4999679884847255</v>
      </c>
      <c r="O388" s="302">
        <f t="shared" si="170"/>
        <v>7.2732267833651614</v>
      </c>
    </row>
    <row r="389" spans="1:15" s="236" customFormat="1" x14ac:dyDescent="0.25">
      <c r="A389" s="237" t="str">
        <f>name!E$10</f>
        <v>Sales and customer service occupations</v>
      </c>
      <c r="B389" s="302">
        <v>0.49378001727871801</v>
      </c>
      <c r="C389" s="302">
        <v>0.50044343907310784</v>
      </c>
      <c r="D389" s="302">
        <v>0.3798649610885273</v>
      </c>
      <c r="E389" s="302">
        <f t="shared" si="168"/>
        <v>1.3740884174403531</v>
      </c>
      <c r="F389" s="303"/>
      <c r="G389" s="302">
        <v>0.37180113544795562</v>
      </c>
      <c r="H389" s="302">
        <v>0.56788062911456572</v>
      </c>
      <c r="I389" s="302">
        <v>0.22097878891865819</v>
      </c>
      <c r="J389" s="302">
        <f t="shared" si="171"/>
        <v>1.1606605534811796</v>
      </c>
      <c r="K389" s="303"/>
      <c r="L389" s="302">
        <v>0.34753603273594513</v>
      </c>
      <c r="M389" s="302">
        <v>0.60035865913938491</v>
      </c>
      <c r="N389" s="302">
        <v>0.16137817570523066</v>
      </c>
      <c r="O389" s="302">
        <f t="shared" si="170"/>
        <v>1.1092728675805608</v>
      </c>
    </row>
    <row r="390" spans="1:15" s="236" customFormat="1" x14ac:dyDescent="0.25">
      <c r="A390" s="237" t="str">
        <f>name!E$11</f>
        <v>Process, plant and machine operatives</v>
      </c>
      <c r="B390" s="302">
        <v>0.38661850895784788</v>
      </c>
      <c r="C390" s="302">
        <v>0.22043083845328215</v>
      </c>
      <c r="D390" s="302">
        <v>0.15122014480880194</v>
      </c>
      <c r="E390" s="302">
        <f t="shared" si="168"/>
        <v>0.75826949221993201</v>
      </c>
      <c r="F390" s="303"/>
      <c r="G390" s="302">
        <v>0.21409129290844431</v>
      </c>
      <c r="H390" s="302">
        <v>0.18542923868924929</v>
      </c>
      <c r="I390" s="302">
        <v>0.15044336657611473</v>
      </c>
      <c r="J390" s="302">
        <f t="shared" si="171"/>
        <v>0.54996389817380842</v>
      </c>
      <c r="K390" s="303"/>
      <c r="L390" s="302">
        <v>0.18746056644514575</v>
      </c>
      <c r="M390" s="302">
        <v>0.26805937820299586</v>
      </c>
      <c r="N390" s="302">
        <v>0.13731023738447362</v>
      </c>
      <c r="O390" s="302">
        <f t="shared" si="170"/>
        <v>0.59283018203261517</v>
      </c>
    </row>
    <row r="391" spans="1:15" s="236" customFormat="1" x14ac:dyDescent="0.25">
      <c r="A391" s="237" t="str">
        <f>name!E$12</f>
        <v>Elementary occupations</v>
      </c>
      <c r="B391" s="302">
        <v>0.62045995428361289</v>
      </c>
      <c r="C391" s="302">
        <v>1.1672275773165928</v>
      </c>
      <c r="D391" s="302">
        <v>0.51545432588570439</v>
      </c>
      <c r="E391" s="302">
        <f t="shared" si="168"/>
        <v>2.3031418574859099</v>
      </c>
      <c r="F391" s="303"/>
      <c r="G391" s="302">
        <v>0.38911491679116778</v>
      </c>
      <c r="H391" s="302">
        <v>1.0516208072895121</v>
      </c>
      <c r="I391" s="302">
        <v>0.31361200409280648</v>
      </c>
      <c r="J391" s="302">
        <f t="shared" si="171"/>
        <v>1.7543477281734865</v>
      </c>
      <c r="K391" s="303"/>
      <c r="L391" s="302">
        <v>0.38227967805017032</v>
      </c>
      <c r="M391" s="302">
        <v>0.57312616213607748</v>
      </c>
      <c r="N391" s="302">
        <v>0.29033935560464791</v>
      </c>
      <c r="O391" s="302">
        <f t="shared" si="170"/>
        <v>1.2457451957908956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11.84495224916909</v>
      </c>
      <c r="C393" s="311">
        <f t="shared" ref="C393:E393" si="172">SUM(C383:C391)</f>
        <v>7.4873819145377336</v>
      </c>
      <c r="D393" s="311">
        <f t="shared" si="172"/>
        <v>10.959665836293167</v>
      </c>
      <c r="E393" s="311">
        <f t="shared" si="172"/>
        <v>30.291999999999994</v>
      </c>
      <c r="F393" s="311"/>
      <c r="G393" s="311">
        <f t="shared" ref="G393:J393" si="173">SUM(G383:G391)</f>
        <v>10.322362106187194</v>
      </c>
      <c r="H393" s="311">
        <f t="shared" si="173"/>
        <v>8.5321814023974341</v>
      </c>
      <c r="I393" s="311">
        <f t="shared" si="173"/>
        <v>9.5464564914153858</v>
      </c>
      <c r="J393" s="311">
        <f t="shared" si="173"/>
        <v>28.401000000000014</v>
      </c>
      <c r="K393" s="311"/>
      <c r="L393" s="311">
        <f t="shared" ref="L393:O393" si="174">SUM(L383:L391)</f>
        <v>9.8604548567754779</v>
      </c>
      <c r="M393" s="311">
        <f t="shared" si="174"/>
        <v>7.860431328094859</v>
      </c>
      <c r="N393" s="311">
        <f t="shared" si="174"/>
        <v>9.2211138151296517</v>
      </c>
      <c r="O393" s="311">
        <f t="shared" si="174"/>
        <v>26.941999999999986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topLeftCell="I69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Brighton and Hove East Sussex West Sussex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Brighton and Hove East Sussex West Sussex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Brighton and Hove East Sussex West Sussex</v>
      </c>
    </row>
    <row r="2" spans="1:32" ht="13" x14ac:dyDescent="0.3">
      <c r="A2" s="1" t="s">
        <v>517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91.810067404810326</v>
      </c>
      <c r="C8" s="11">
        <f t="array" ref="C8:C16">MMULT(aggregation!$B$13:$AA$21,'Occ T2'!C8:C33)</f>
        <v>104.53421542164564</v>
      </c>
      <c r="D8" s="11">
        <f t="array" ref="D8:D16">MMULT(aggregation!$B$13:$AA$21,'Occ T2'!D8:D33)</f>
        <v>104.41451820921547</v>
      </c>
      <c r="E8" s="11">
        <f t="array" ref="E8:E16">MMULT(aggregation!$B$13:$AA$21,'Occ T2'!E8:E33)</f>
        <v>107.18664968107035</v>
      </c>
      <c r="F8" s="11">
        <f t="array" ref="F8:F16">MMULT(aggregation!$B$13:$AA$21,'Occ T2'!F8:F33)</f>
        <v>118.78413991620641</v>
      </c>
      <c r="G8" s="11"/>
      <c r="H8" s="11">
        <f>F8-D8</f>
        <v>14.369621706990941</v>
      </c>
      <c r="I8" s="11">
        <f t="array" ref="I8:I16">MMULT(aggregation!$B$13:$AA$21,'Occ T2'!I8:I33)</f>
        <v>58.908323006787576</v>
      </c>
      <c r="J8" s="11">
        <f>SUM(H8:I8)</f>
        <v>73.27794471377851</v>
      </c>
      <c r="L8" s="10" t="str">
        <f>name!E4</f>
        <v>Managers, directors and senior officials</v>
      </c>
      <c r="M8" s="11">
        <f t="array" ref="M8:M16">MMULT(aggregation!$B$13:$AA$21,'Occ T2'!M8:M33)</f>
        <v>59.063640291350843</v>
      </c>
      <c r="N8" s="11">
        <f t="array" ref="N8:N16">MMULT(aggregation!$B$13:$AA$21,'Occ T2'!N8:N33)</f>
        <v>65.51798620633474</v>
      </c>
      <c r="O8" s="11">
        <f t="array" ref="O8:O16">MMULT(aggregation!$B$13:$AA$21,'Occ T2'!O8:O33)</f>
        <v>64.243455249665615</v>
      </c>
      <c r="P8" s="11">
        <f t="array" ref="P8:P16">MMULT(aggregation!$B$13:$AA$21,'Occ T2'!P8:P33)</f>
        <v>64.217034409208296</v>
      </c>
      <c r="Q8" s="11">
        <f t="array" ref="Q8:Q16">MMULT(aggregation!$B$13:$AA$21,'Occ T2'!Q8:Q33)</f>
        <v>68.763150674844169</v>
      </c>
      <c r="R8" s="11"/>
      <c r="S8" s="11">
        <f>Q8-O8</f>
        <v>4.5196954251785542</v>
      </c>
      <c r="T8" s="11">
        <f t="array" ref="T8:T16">MMULT(aggregation!$B$13:$AA$21,'Occ T2'!T8:T33)</f>
        <v>31.416048677867423</v>
      </c>
      <c r="U8" s="11">
        <f>SUM(S8:T8)</f>
        <v>35.935744103045977</v>
      </c>
      <c r="W8" s="10" t="str">
        <f>name!E4</f>
        <v>Managers, directors and senior officials</v>
      </c>
      <c r="X8" s="11">
        <f t="array" ref="X8:X16">MMULT(aggregation!$B$13:$AA$21,'Occ T2'!X8:X33)</f>
        <v>32.746427113459418</v>
      </c>
      <c r="Y8" s="11">
        <f t="array" ref="Y8:Y16">MMULT(aggregation!$B$13:$AA$21,'Occ T2'!Y8:Y33)</f>
        <v>39.016229215310858</v>
      </c>
      <c r="Z8" s="11">
        <f t="array" ref="Z8:Z16">MMULT(aggregation!$B$13:$AA$21,'Occ T2'!Z8:Z33)</f>
        <v>40.1710629595499</v>
      </c>
      <c r="AA8" s="11">
        <f t="array" ref="AA8:AA16">MMULT(aggregation!$B$13:$AA$21,'Occ T2'!AA8:AA33)</f>
        <v>42.969615271862196</v>
      </c>
      <c r="AB8" s="11">
        <f t="array" ref="AB8:AB16">MMULT(aggregation!$B$13:$AA$21,'Occ T2'!AB8:AB33)</f>
        <v>50.020989241362216</v>
      </c>
      <c r="AC8" s="11"/>
      <c r="AD8" s="11">
        <f>AB8-Z8</f>
        <v>9.8499262818123157</v>
      </c>
      <c r="AE8" s="11">
        <f t="array" ref="AE8:AE16">MMULT(aggregation!$B$13:$AA$21,'Occ T2'!AE8:AE33)</f>
        <v>27.492274328920153</v>
      </c>
      <c r="AF8" s="11">
        <f>SUM(AD8:AE8)</f>
        <v>37.342200610732469</v>
      </c>
    </row>
    <row r="9" spans="1:32" x14ac:dyDescent="0.25">
      <c r="A9" t="str">
        <f>name!E5</f>
        <v>Professional occupations</v>
      </c>
      <c r="B9" s="11">
        <v>166.86921080917912</v>
      </c>
      <c r="C9" s="11">
        <v>189.42991147159458</v>
      </c>
      <c r="D9" s="11">
        <v>194.76118264855393</v>
      </c>
      <c r="E9" s="11">
        <v>207.65575749185831</v>
      </c>
      <c r="F9" s="11">
        <v>225.07731600019918</v>
      </c>
      <c r="G9" s="11"/>
      <c r="H9" s="11">
        <f t="shared" ref="H9:H16" si="0">F9-D9</f>
        <v>30.316133351645249</v>
      </c>
      <c r="I9" s="11">
        <v>99.02371505889991</v>
      </c>
      <c r="J9" s="11">
        <f t="shared" ref="J9:J15" si="1">SUM(H9:I9)</f>
        <v>129.33984841054516</v>
      </c>
      <c r="L9" s="10" t="str">
        <f>name!E5</f>
        <v>Professional occupations</v>
      </c>
      <c r="M9" s="11">
        <v>84.694207878962544</v>
      </c>
      <c r="N9" s="11">
        <v>93.894396084292509</v>
      </c>
      <c r="O9" s="11">
        <v>96.104858062261371</v>
      </c>
      <c r="P9" s="11">
        <v>102.08886488039209</v>
      </c>
      <c r="Q9" s="11">
        <v>109.26907217570403</v>
      </c>
      <c r="R9" s="11"/>
      <c r="S9" s="11">
        <f t="shared" ref="S9:S16" si="2">Q9-O9</f>
        <v>13.164214113442654</v>
      </c>
      <c r="T9" s="11">
        <v>39.194857440059657</v>
      </c>
      <c r="U9" s="11">
        <f t="shared" ref="U9:U12" si="3">SUM(S9:T9)</f>
        <v>52.359071553502311</v>
      </c>
      <c r="W9" s="10" t="str">
        <f>name!E5</f>
        <v>Professional occupations</v>
      </c>
      <c r="X9" s="11">
        <v>82.175002930216522</v>
      </c>
      <c r="Y9" s="11">
        <v>95.535515387302183</v>
      </c>
      <c r="Z9" s="11">
        <v>98.656324586292484</v>
      </c>
      <c r="AA9" s="11">
        <v>105.56689261146616</v>
      </c>
      <c r="AB9" s="11">
        <v>115.80824382449536</v>
      </c>
      <c r="AC9" s="11"/>
      <c r="AD9" s="11">
        <f t="shared" ref="AD9:AD16" si="4">AB9-Z9</f>
        <v>17.151919238202879</v>
      </c>
      <c r="AE9" s="11">
        <v>59.82885761884026</v>
      </c>
      <c r="AF9" s="11">
        <f t="shared" ref="AF9:AF12" si="5">SUM(AD9:AE9)</f>
        <v>76.980776857043139</v>
      </c>
    </row>
    <row r="10" spans="1:32" x14ac:dyDescent="0.25">
      <c r="A10" t="str">
        <f>name!E6</f>
        <v>Associate professional occupations</v>
      </c>
      <c r="B10" s="11">
        <v>111.2703451271373</v>
      </c>
      <c r="C10" s="11">
        <v>117.67799560834828</v>
      </c>
      <c r="D10" s="11">
        <v>121.90061841665933</v>
      </c>
      <c r="E10" s="11">
        <v>119.55422744802269</v>
      </c>
      <c r="F10" s="11">
        <v>126.801222903023</v>
      </c>
      <c r="G10" s="11"/>
      <c r="H10" s="11">
        <f t="shared" si="0"/>
        <v>4.900604486363676</v>
      </c>
      <c r="I10" s="11">
        <v>55.857794095596986</v>
      </c>
      <c r="J10" s="11">
        <f t="shared" si="1"/>
        <v>60.758398581960662</v>
      </c>
      <c r="L10" s="10" t="str">
        <f>name!E6</f>
        <v>Associate professional occupations</v>
      </c>
      <c r="M10" s="11">
        <v>58.829952449046147</v>
      </c>
      <c r="N10" s="11">
        <v>60.494508826907506</v>
      </c>
      <c r="O10" s="11">
        <v>62.365046750595155</v>
      </c>
      <c r="P10" s="11">
        <v>59.095255946378899</v>
      </c>
      <c r="Q10" s="11">
        <v>60.844277024294044</v>
      </c>
      <c r="R10" s="11"/>
      <c r="S10" s="11">
        <f t="shared" si="2"/>
        <v>-1.5207697263011113</v>
      </c>
      <c r="T10" s="11">
        <v>22.169055810561218</v>
      </c>
      <c r="U10" s="11">
        <f t="shared" si="3"/>
        <v>20.648286084260107</v>
      </c>
      <c r="W10" s="10" t="str">
        <f>name!E6</f>
        <v>Associate professional occupations</v>
      </c>
      <c r="X10" s="11">
        <v>52.440392678091094</v>
      </c>
      <c r="Y10" s="11">
        <v>57.183486781440777</v>
      </c>
      <c r="Z10" s="11">
        <v>59.5355716660642</v>
      </c>
      <c r="AA10" s="11">
        <v>60.458971501643823</v>
      </c>
      <c r="AB10" s="11">
        <v>65.956945878728902</v>
      </c>
      <c r="AC10" s="11"/>
      <c r="AD10" s="11">
        <f t="shared" si="4"/>
        <v>6.421374212664702</v>
      </c>
      <c r="AE10" s="11">
        <v>33.688738285035761</v>
      </c>
      <c r="AF10" s="11">
        <f t="shared" si="5"/>
        <v>40.110112497700463</v>
      </c>
    </row>
    <row r="11" spans="1:32" x14ac:dyDescent="0.25">
      <c r="A11" t="str">
        <f>name!E7</f>
        <v>Administrative and secretarial occupations</v>
      </c>
      <c r="B11" s="11">
        <v>91.784859546336406</v>
      </c>
      <c r="C11" s="11">
        <v>88.719404206263107</v>
      </c>
      <c r="D11" s="11">
        <v>89.848975485318064</v>
      </c>
      <c r="E11" s="11">
        <v>83.076597054065687</v>
      </c>
      <c r="F11" s="11">
        <v>73.164591876421639</v>
      </c>
      <c r="G11" s="11"/>
      <c r="H11" s="11">
        <f t="shared" si="0"/>
        <v>-16.684383608896425</v>
      </c>
      <c r="I11" s="11">
        <v>40.858713181211819</v>
      </c>
      <c r="J11" s="11">
        <f t="shared" si="1"/>
        <v>24.174329572315393</v>
      </c>
      <c r="L11" s="10" t="str">
        <f>name!E7</f>
        <v>Administrative and secretarial occupations</v>
      </c>
      <c r="M11" s="11">
        <v>18.777217014890095</v>
      </c>
      <c r="N11" s="11">
        <v>17.439813736512807</v>
      </c>
      <c r="O11" s="11">
        <v>20.036571596623517</v>
      </c>
      <c r="P11" s="11">
        <v>18.808513240100556</v>
      </c>
      <c r="Q11" s="11">
        <v>19.865435572660061</v>
      </c>
      <c r="R11" s="11"/>
      <c r="S11" s="11">
        <f t="shared" si="2"/>
        <v>-0.17113602396345584</v>
      </c>
      <c r="T11" s="11">
        <v>7.0435047912681963</v>
      </c>
      <c r="U11" s="11">
        <f t="shared" si="3"/>
        <v>6.8723687673047404</v>
      </c>
      <c r="W11" s="10" t="str">
        <f>name!E7</f>
        <v>Administrative and secretarial occupations</v>
      </c>
      <c r="X11" s="11">
        <v>73.00764253144628</v>
      </c>
      <c r="Y11" s="11">
        <v>71.279590469750261</v>
      </c>
      <c r="Z11" s="11">
        <v>69.812403888694547</v>
      </c>
      <c r="AA11" s="11">
        <v>64.268083813965092</v>
      </c>
      <c r="AB11" s="11">
        <v>53.299156303761535</v>
      </c>
      <c r="AC11" s="11"/>
      <c r="AD11" s="11">
        <f t="shared" si="4"/>
        <v>-16.513247584933012</v>
      </c>
      <c r="AE11" s="11">
        <v>33.815208389943614</v>
      </c>
      <c r="AF11" s="11">
        <f t="shared" si="5"/>
        <v>17.301960805010602</v>
      </c>
    </row>
    <row r="12" spans="1:32" x14ac:dyDescent="0.25">
      <c r="A12" t="str">
        <f>name!E8</f>
        <v>Skilled trades occupations</v>
      </c>
      <c r="B12" s="11">
        <v>79.937154354161578</v>
      </c>
      <c r="C12" s="11">
        <v>80.064056822585371</v>
      </c>
      <c r="D12" s="11">
        <v>69.655886434230439</v>
      </c>
      <c r="E12" s="11">
        <v>71.804188815822286</v>
      </c>
      <c r="F12" s="11">
        <v>70.825003129610025</v>
      </c>
      <c r="G12" s="11"/>
      <c r="H12" s="11">
        <f t="shared" si="0"/>
        <v>1.1691166953795857</v>
      </c>
      <c r="I12" s="11">
        <v>30.50667805195684</v>
      </c>
      <c r="J12" s="11">
        <f t="shared" si="1"/>
        <v>31.675794747336425</v>
      </c>
      <c r="L12" s="10" t="str">
        <f>name!E8</f>
        <v>Skilled trades occupations</v>
      </c>
      <c r="M12" s="11">
        <v>69.212675807693302</v>
      </c>
      <c r="N12" s="11">
        <v>70.194756009470268</v>
      </c>
      <c r="O12" s="11">
        <v>59.208779700258859</v>
      </c>
      <c r="P12" s="11">
        <v>59.835239592777562</v>
      </c>
      <c r="Q12" s="11">
        <v>57.268969463164062</v>
      </c>
      <c r="R12" s="11"/>
      <c r="S12" s="11">
        <f t="shared" si="2"/>
        <v>-1.9398102370947967</v>
      </c>
      <c r="T12" s="11">
        <v>23.192839943791178</v>
      </c>
      <c r="U12" s="11">
        <f t="shared" si="3"/>
        <v>21.253029706696381</v>
      </c>
      <c r="W12" s="10" t="str">
        <f>name!E8</f>
        <v>Skilled trades occupations</v>
      </c>
      <c r="X12" s="11">
        <v>10.724478546468237</v>
      </c>
      <c r="Y12" s="11">
        <v>9.8693008131150659</v>
      </c>
      <c r="Z12" s="11">
        <v>10.447106733971578</v>
      </c>
      <c r="AA12" s="11">
        <v>11.968949223044714</v>
      </c>
      <c r="AB12" s="11">
        <v>13.556033666445959</v>
      </c>
      <c r="AC12" s="11"/>
      <c r="AD12" s="11">
        <f t="shared" si="4"/>
        <v>3.1089269324743807</v>
      </c>
      <c r="AE12" s="11">
        <v>7.3138381081656689</v>
      </c>
      <c r="AF12" s="11">
        <f t="shared" si="5"/>
        <v>10.42276504064005</v>
      </c>
    </row>
    <row r="13" spans="1:32" x14ac:dyDescent="0.25">
      <c r="A13" t="str">
        <f>name!E9</f>
        <v>Caring, leisure and other service occupations</v>
      </c>
      <c r="B13" s="11">
        <v>87.720623739007053</v>
      </c>
      <c r="C13" s="11">
        <v>90.786273042013448</v>
      </c>
      <c r="D13" s="11">
        <v>86.488086512097681</v>
      </c>
      <c r="E13" s="11">
        <v>90.844600078794571</v>
      </c>
      <c r="F13" s="11">
        <v>96.156380856428754</v>
      </c>
      <c r="G13" s="11"/>
      <c r="H13" s="11">
        <f t="shared" si="0"/>
        <v>9.6682943443310734</v>
      </c>
      <c r="I13" s="11">
        <v>49.728723622283972</v>
      </c>
      <c r="J13" s="11">
        <f>SUM(H13:I13)</f>
        <v>59.397017966615046</v>
      </c>
      <c r="L13" s="10" t="str">
        <f>name!E9</f>
        <v>Caring, leisure and other service occupations</v>
      </c>
      <c r="M13" s="11">
        <v>19.594473937196906</v>
      </c>
      <c r="N13" s="11">
        <v>19.894077815572725</v>
      </c>
      <c r="O13" s="11">
        <v>19.382710454818138</v>
      </c>
      <c r="P13" s="11">
        <v>21.921270756186921</v>
      </c>
      <c r="Q13" s="11">
        <v>25.102700605765719</v>
      </c>
      <c r="R13" s="11"/>
      <c r="S13" s="11">
        <f t="shared" si="2"/>
        <v>5.7199901509475808</v>
      </c>
      <c r="T13" s="11">
        <v>9.9989602193831004</v>
      </c>
      <c r="U13" s="11">
        <f>SUM(S13:T13)</f>
        <v>15.718950370330681</v>
      </c>
      <c r="W13" s="10" t="str">
        <f>name!E9</f>
        <v>Caring, leisure and other service occupations</v>
      </c>
      <c r="X13" s="11">
        <v>68.126149801810115</v>
      </c>
      <c r="Y13" s="11">
        <v>70.892195226440691</v>
      </c>
      <c r="Z13" s="11">
        <v>67.105376057279514</v>
      </c>
      <c r="AA13" s="11">
        <v>68.9233293226077</v>
      </c>
      <c r="AB13" s="11">
        <v>71.053680250663078</v>
      </c>
      <c r="AC13" s="11"/>
      <c r="AD13" s="11">
        <f t="shared" si="4"/>
        <v>3.9483041933835636</v>
      </c>
      <c r="AE13" s="11">
        <v>39.729763402900872</v>
      </c>
      <c r="AF13" s="11">
        <f>SUM(AD13:AE13)</f>
        <v>43.678067596284436</v>
      </c>
    </row>
    <row r="14" spans="1:32" x14ac:dyDescent="0.25">
      <c r="A14" t="str">
        <f>name!E10</f>
        <v>Sales and customer service occupations</v>
      </c>
      <c r="B14" s="11">
        <v>65.308653794271663</v>
      </c>
      <c r="C14" s="11">
        <v>64.457293943994586</v>
      </c>
      <c r="D14" s="11">
        <v>64.460238675661003</v>
      </c>
      <c r="E14" s="11">
        <v>64.276713895867076</v>
      </c>
      <c r="F14" s="11">
        <v>64.240000671250414</v>
      </c>
      <c r="G14" s="11"/>
      <c r="H14" s="11">
        <f t="shared" si="0"/>
        <v>-0.22023800441058938</v>
      </c>
      <c r="I14" s="11">
        <v>28.529238827056329</v>
      </c>
      <c r="J14" s="11">
        <f t="shared" si="1"/>
        <v>28.309000822645739</v>
      </c>
      <c r="L14" s="10" t="str">
        <f>name!E10</f>
        <v>Sales and customer service occupations</v>
      </c>
      <c r="M14" s="11">
        <v>27.234317751105319</v>
      </c>
      <c r="N14" s="11">
        <v>27.21986699014942</v>
      </c>
      <c r="O14" s="11">
        <v>27.587838845979363</v>
      </c>
      <c r="P14" s="11">
        <v>28.183342164972945</v>
      </c>
      <c r="Q14" s="11">
        <v>29.198155912519752</v>
      </c>
      <c r="R14" s="11"/>
      <c r="S14" s="11">
        <f t="shared" si="2"/>
        <v>1.6103170665403894</v>
      </c>
      <c r="T14" s="11">
        <v>9.5033460392388776</v>
      </c>
      <c r="U14" s="11">
        <f t="shared" ref="U14:U15" si="6">SUM(S14:T14)</f>
        <v>11.113663105779267</v>
      </c>
      <c r="W14" s="10" t="str">
        <f>name!E10</f>
        <v>Sales and customer service occupations</v>
      </c>
      <c r="X14" s="11">
        <v>38.074336043166305</v>
      </c>
      <c r="Y14" s="11">
        <v>37.237426953845159</v>
      </c>
      <c r="Z14" s="11">
        <v>36.872399829681626</v>
      </c>
      <c r="AA14" s="11">
        <v>36.093371730894049</v>
      </c>
      <c r="AB14" s="11">
        <v>35.04184475873064</v>
      </c>
      <c r="AC14" s="11"/>
      <c r="AD14" s="11">
        <f t="shared" si="4"/>
        <v>-1.8305550709509859</v>
      </c>
      <c r="AE14" s="11">
        <v>19.02589278781744</v>
      </c>
      <c r="AF14" s="11">
        <f t="shared" ref="AF14:AF15" si="7">SUM(AD14:AE14)</f>
        <v>17.195337716866455</v>
      </c>
    </row>
    <row r="15" spans="1:32" x14ac:dyDescent="0.25">
      <c r="A15" t="str">
        <f>name!E11</f>
        <v>Process, plant and machine operatives</v>
      </c>
      <c r="B15" s="11">
        <v>41.086970145359132</v>
      </c>
      <c r="C15" s="11">
        <v>45.552366797977022</v>
      </c>
      <c r="D15" s="11">
        <v>37.895284444081739</v>
      </c>
      <c r="E15" s="11">
        <v>41.449223723823557</v>
      </c>
      <c r="F15" s="11">
        <v>40.885278895399971</v>
      </c>
      <c r="G15" s="11"/>
      <c r="H15" s="11">
        <f t="shared" si="0"/>
        <v>2.9899944513182319</v>
      </c>
      <c r="I15" s="11">
        <v>19.525653241333394</v>
      </c>
      <c r="J15" s="11">
        <f t="shared" si="1"/>
        <v>22.515647692651626</v>
      </c>
      <c r="L15" s="10" t="str">
        <f>name!E11</f>
        <v>Process, plant and machine operatives</v>
      </c>
      <c r="M15" s="11">
        <v>36.465419392440268</v>
      </c>
      <c r="N15" s="11">
        <v>40.829271048047893</v>
      </c>
      <c r="O15" s="11">
        <v>33.78542315259137</v>
      </c>
      <c r="P15" s="11">
        <v>35.972739860944756</v>
      </c>
      <c r="Q15" s="11">
        <v>34.892793143845985</v>
      </c>
      <c r="R15" s="11"/>
      <c r="S15" s="11">
        <f t="shared" si="2"/>
        <v>1.1073699912546147</v>
      </c>
      <c r="T15" s="11">
        <v>16.553249822229137</v>
      </c>
      <c r="U15" s="11">
        <f t="shared" si="6"/>
        <v>17.660619813483752</v>
      </c>
      <c r="W15" s="10" t="str">
        <f>name!E11</f>
        <v>Process, plant and machine operatives</v>
      </c>
      <c r="X15" s="11">
        <v>4.6215507529188447</v>
      </c>
      <c r="Y15" s="11">
        <v>4.7230957499291426</v>
      </c>
      <c r="Z15" s="11">
        <v>4.1098612914903727</v>
      </c>
      <c r="AA15" s="11">
        <v>5.4764838628788048</v>
      </c>
      <c r="AB15" s="11">
        <v>5.9924857515539927</v>
      </c>
      <c r="AC15" s="11"/>
      <c r="AD15" s="11">
        <f t="shared" si="4"/>
        <v>1.8826244600636199</v>
      </c>
      <c r="AE15" s="11">
        <v>2.9724034191042525</v>
      </c>
      <c r="AF15" s="11">
        <f t="shared" si="7"/>
        <v>4.8550278791678725</v>
      </c>
    </row>
    <row r="16" spans="1:32" x14ac:dyDescent="0.25">
      <c r="A16" t="str">
        <f>name!E12</f>
        <v>Elementary occupations</v>
      </c>
      <c r="B16" s="11">
        <v>100.84511507973771</v>
      </c>
      <c r="C16" s="11">
        <v>101.57648268557824</v>
      </c>
      <c r="D16" s="11">
        <v>92.466209174182367</v>
      </c>
      <c r="E16" s="11">
        <v>93.216041810675634</v>
      </c>
      <c r="F16" s="11">
        <v>90.575065751460727</v>
      </c>
      <c r="G16" s="11"/>
      <c r="H16" s="11">
        <f t="shared" si="0"/>
        <v>-1.8911434227216404</v>
      </c>
      <c r="I16" s="11">
        <v>44.004347119268274</v>
      </c>
      <c r="J16" s="11">
        <f>SUM(H16:I16)</f>
        <v>42.113203696546634</v>
      </c>
      <c r="L16" s="10" t="str">
        <f>name!E12</f>
        <v>Elementary occupations</v>
      </c>
      <c r="M16" s="11">
        <v>51.444817314910146</v>
      </c>
      <c r="N16" s="11">
        <v>50.85452882461982</v>
      </c>
      <c r="O16" s="11">
        <v>46.735664749036225</v>
      </c>
      <c r="P16" s="11">
        <v>47.732645634266845</v>
      </c>
      <c r="Q16" s="11">
        <v>45.356462385583903</v>
      </c>
      <c r="R16" s="11"/>
      <c r="S16" s="11">
        <f t="shared" si="2"/>
        <v>-1.3792023634523218</v>
      </c>
      <c r="T16" s="11">
        <v>17.966499944345745</v>
      </c>
      <c r="U16" s="11">
        <f>SUM(S16:T16)</f>
        <v>16.587297580893424</v>
      </c>
      <c r="W16" s="10" t="str">
        <f>name!E12</f>
        <v>Elementary occupations</v>
      </c>
      <c r="X16" s="11">
        <v>49.400297764827428</v>
      </c>
      <c r="Y16" s="11">
        <v>50.721953860958386</v>
      </c>
      <c r="Z16" s="11">
        <v>45.730544425145986</v>
      </c>
      <c r="AA16" s="11">
        <v>45.48339617640859</v>
      </c>
      <c r="AB16" s="11">
        <v>45.218603365876696</v>
      </c>
      <c r="AC16" s="11"/>
      <c r="AD16" s="11">
        <f t="shared" si="4"/>
        <v>-0.51194105926929012</v>
      </c>
      <c r="AE16" s="11">
        <v>26.037847174922533</v>
      </c>
      <c r="AF16" s="11">
        <f>SUM(AD16:AE16)</f>
        <v>25.525906115653243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836.63300000000027</v>
      </c>
      <c r="C18" s="34">
        <f>SUM(C8:C16)</f>
        <v>882.79800000000046</v>
      </c>
      <c r="D18" s="34">
        <f>SUM(D8:D16)</f>
        <v>861.89100000000008</v>
      </c>
      <c r="E18" s="34">
        <f>SUM(E8:E16)</f>
        <v>879.06400000000008</v>
      </c>
      <c r="F18" s="34">
        <f>SUM(F8:F16)</f>
        <v>906.50900000000024</v>
      </c>
      <c r="G18" s="11"/>
      <c r="H18" s="34">
        <f>SUM(H8:H16)</f>
        <v>44.618000000000102</v>
      </c>
      <c r="I18" s="34">
        <f>SUM(I8:I16)</f>
        <v>426.94318620439509</v>
      </c>
      <c r="J18" s="34">
        <f>SUM(H18:I18)</f>
        <v>471.5611862043952</v>
      </c>
      <c r="L18" s="231" t="str">
        <f>name!E3</f>
        <v>All occupations</v>
      </c>
      <c r="M18" s="34">
        <f>SUM(M8:M16)</f>
        <v>425.31672183759554</v>
      </c>
      <c r="N18" s="34">
        <f>SUM(N8:N16)</f>
        <v>446.33920554190763</v>
      </c>
      <c r="O18" s="34">
        <f>SUM(O8:O16)</f>
        <v>429.45034856182963</v>
      </c>
      <c r="P18" s="34">
        <f>SUM(P8:P16)</f>
        <v>437.85490648522887</v>
      </c>
      <c r="Q18" s="34">
        <f>SUM(Q8:Q16)</f>
        <v>450.56101695838174</v>
      </c>
      <c r="R18" s="11"/>
      <c r="S18" s="34">
        <f>SUM(S8:S16)</f>
        <v>21.110668396552107</v>
      </c>
      <c r="T18" s="34">
        <f>SUM(T8:T16)</f>
        <v>177.03836268874448</v>
      </c>
      <c r="U18" s="34">
        <f>SUM(S18:T18)</f>
        <v>198.1490310852966</v>
      </c>
      <c r="W18" s="231" t="str">
        <f>name!E3</f>
        <v>All occupations</v>
      </c>
      <c r="X18" s="34">
        <f>SUM(X8:X16)</f>
        <v>411.31627816240422</v>
      </c>
      <c r="Y18" s="34">
        <f>SUM(Y8:Y16)</f>
        <v>436.45879445809243</v>
      </c>
      <c r="Z18" s="34">
        <f>SUM(Z8:Z16)</f>
        <v>432.44065143817011</v>
      </c>
      <c r="AA18" s="34">
        <f>SUM(AA8:AA16)</f>
        <v>441.2090935147711</v>
      </c>
      <c r="AB18" s="34">
        <f>SUM(AB8:AB16)</f>
        <v>455.94798304161839</v>
      </c>
      <c r="AC18" s="11"/>
      <c r="AD18" s="34">
        <f>SUM(AD8:AD16)</f>
        <v>23.507331603448176</v>
      </c>
      <c r="AE18" s="34">
        <f>SUM(AE8:AE16)</f>
        <v>249.90482351565055</v>
      </c>
      <c r="AF18" s="34">
        <f>SUM(AD18:AE18)</f>
        <v>273.41215511909871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10.973756402725005</v>
      </c>
      <c r="C26" s="18">
        <f t="shared" si="8"/>
        <v>11.841238360490802</v>
      </c>
      <c r="D26" s="18">
        <f t="shared" si="8"/>
        <v>12.114585047206139</v>
      </c>
      <c r="E26" s="18">
        <f t="shared" si="8"/>
        <v>12.193270305810538</v>
      </c>
      <c r="F26" s="18">
        <f t="shared" si="8"/>
        <v>13.103470557513095</v>
      </c>
      <c r="G26" s="11"/>
      <c r="H26" s="40">
        <f>IF(D8&gt;0,(H8/D8)*100,0)</f>
        <v>13.762091664492972</v>
      </c>
      <c r="I26" s="40">
        <f>IF(D8&gt;0,(I8/D8)*100,0)</f>
        <v>56.417751110772649</v>
      </c>
      <c r="J26" s="40">
        <f>IF(D8&gt;0,(J8/D8)*100,0)</f>
        <v>70.179842775265627</v>
      </c>
      <c r="L26" t="str">
        <f>$A$8</f>
        <v>Managers, directors and senior officials</v>
      </c>
      <c r="M26" s="18">
        <f t="shared" ref="M26:Q26" si="9">M8/M$18*100</f>
        <v>13.886978164452213</v>
      </c>
      <c r="N26" s="18">
        <f t="shared" si="9"/>
        <v>14.678967339825839</v>
      </c>
      <c r="O26" s="18">
        <f t="shared" si="9"/>
        <v>14.959460497542532</v>
      </c>
      <c r="P26" s="18">
        <f t="shared" si="9"/>
        <v>14.666281788342751</v>
      </c>
      <c r="Q26" s="18">
        <f t="shared" si="9"/>
        <v>15.261673355375041</v>
      </c>
      <c r="R26" s="11"/>
      <c r="S26" s="40">
        <f>IF(O8&gt;0,(S8/O8)*100,0)</f>
        <v>7.0352620474940579</v>
      </c>
      <c r="T26" s="40">
        <f>IF(O8&gt;0,(T8/O8)*100,0)</f>
        <v>48.901555116824049</v>
      </c>
      <c r="U26" s="40">
        <f>IF(O8&gt;0,(U8/O8)*100,0)</f>
        <v>55.936817164318107</v>
      </c>
      <c r="W26" t="str">
        <f>$A$8</f>
        <v>Managers, directors and senior officials</v>
      </c>
      <c r="X26" s="18">
        <f t="shared" ref="X26:AB26" si="10">X8/X$18*100</f>
        <v>7.9613739723011427</v>
      </c>
      <c r="Y26" s="18">
        <f t="shared" si="10"/>
        <v>8.9392698029497684</v>
      </c>
      <c r="Z26" s="18">
        <f t="shared" si="10"/>
        <v>9.2893817512189916</v>
      </c>
      <c r="AA26" s="18">
        <f t="shared" si="10"/>
        <v>9.7390593039587099</v>
      </c>
      <c r="AB26" s="18">
        <f t="shared" si="10"/>
        <v>10.970766644842547</v>
      </c>
      <c r="AC26" s="11"/>
      <c r="AD26" s="40">
        <f>IF(Z8&gt;0,(AD8/Z8)*100,0)</f>
        <v>24.519954305741578</v>
      </c>
      <c r="AE26" s="40">
        <f>IF(Z8&gt;0,(AE8/Z8)*100,0)</f>
        <v>68.438005627591664</v>
      </c>
      <c r="AF26" s="40">
        <f>IF(Z8&gt;0,(AF8/Z8)*100,0)</f>
        <v>92.957959933333242</v>
      </c>
    </row>
    <row r="27" spans="1:32" x14ac:dyDescent="0.25">
      <c r="A27" t="str">
        <f>$A$9</f>
        <v>Professional occupations</v>
      </c>
      <c r="B27" s="18">
        <f t="shared" si="8"/>
        <v>19.945329769346785</v>
      </c>
      <c r="C27" s="18">
        <f t="shared" si="8"/>
        <v>21.457899935386632</v>
      </c>
      <c r="D27" s="18">
        <f t="shared" si="8"/>
        <v>22.596962104089023</v>
      </c>
      <c r="E27" s="18">
        <f t="shared" si="8"/>
        <v>23.622370782088481</v>
      </c>
      <c r="F27" s="18">
        <f t="shared" si="8"/>
        <v>24.829021664451108</v>
      </c>
      <c r="G27" s="11"/>
      <c r="H27" s="40">
        <f t="shared" ref="H27:H36" si="11">IF(D9&gt;0,(H9/D9)*100,0)</f>
        <v>15.565798553580686</v>
      </c>
      <c r="I27" s="40">
        <f t="shared" ref="I27:I36" si="12">IF(D9&gt;0,(I9/D9)*100,0)</f>
        <v>50.843660791271716</v>
      </c>
      <c r="J27" s="40">
        <f t="shared" ref="J27:J36" si="13">IF(D9&gt;0,(J9/D9)*100,0)</f>
        <v>66.409459344852408</v>
      </c>
      <c r="L27" t="str">
        <f>$A$9</f>
        <v>Professional occupations</v>
      </c>
      <c r="M27" s="18">
        <f t="shared" ref="M27:Q27" si="14">M9/M$18*100</f>
        <v>19.913209034678513</v>
      </c>
      <c r="N27" s="18">
        <f t="shared" si="14"/>
        <v>21.036555811917488</v>
      </c>
      <c r="O27" s="18">
        <f t="shared" si="14"/>
        <v>22.378572606612934</v>
      </c>
      <c r="P27" s="18">
        <f t="shared" si="14"/>
        <v>23.315683658745545</v>
      </c>
      <c r="Q27" s="18">
        <f t="shared" si="14"/>
        <v>24.251781237833363</v>
      </c>
      <c r="R27" s="11"/>
      <c r="S27" s="40">
        <f t="shared" ref="S27:S34" si="15">IF(O9&gt;0,(S9/O9)*100,0)</f>
        <v>13.697761360736042</v>
      </c>
      <c r="T27" s="40">
        <f t="shared" ref="T27:T34" si="16">IF(O9&gt;0,(T9/O9)*100,0)</f>
        <v>40.78342992262403</v>
      </c>
      <c r="U27" s="40">
        <f t="shared" ref="U27:U34" si="17">IF(O9&gt;0,(U9/O9)*100,0)</f>
        <v>54.481191283360076</v>
      </c>
      <c r="W27" t="str">
        <f>$A$9</f>
        <v>Professional occupations</v>
      </c>
      <c r="X27" s="18">
        <f t="shared" ref="X27:AB27" si="18">X9/X$18*100</f>
        <v>19.978543834282807</v>
      </c>
      <c r="Y27" s="18">
        <f t="shared" si="18"/>
        <v>21.888782308973553</v>
      </c>
      <c r="Z27" s="18">
        <f t="shared" si="18"/>
        <v>22.813841450425773</v>
      </c>
      <c r="AA27" s="18">
        <f t="shared" si="18"/>
        <v>23.92672638963456</v>
      </c>
      <c r="AB27" s="18">
        <f t="shared" si="18"/>
        <v>25.399442070549643</v>
      </c>
      <c r="AC27" s="11"/>
      <c r="AD27" s="40">
        <f t="shared" ref="AD27:AD34" si="19">IF(Z9&gt;0,(AD9/Z9)*100,0)</f>
        <v>17.385524253136431</v>
      </c>
      <c r="AE27" s="40">
        <f t="shared" ref="AE27:AE34" si="20">IF(Z9&gt;0,(AE9/Z9)*100,0)</f>
        <v>60.643712270579563</v>
      </c>
      <c r="AF27" s="40">
        <f t="shared" ref="AF27:AF34" si="21">IF(Z9&gt;0,(AF9/Z9)*100,0)</f>
        <v>78.029236523715994</v>
      </c>
    </row>
    <row r="28" spans="1:32" x14ac:dyDescent="0.25">
      <c r="A28" t="str">
        <f>$A$10</f>
        <v>Associate professional occupations</v>
      </c>
      <c r="B28" s="18">
        <f t="shared" si="8"/>
        <v>13.299779607920946</v>
      </c>
      <c r="C28" s="18">
        <f t="shared" si="8"/>
        <v>13.330115791874045</v>
      </c>
      <c r="D28" s="18">
        <f t="shared" si="8"/>
        <v>14.143391498073344</v>
      </c>
      <c r="E28" s="18">
        <f t="shared" si="8"/>
        <v>13.600173303425311</v>
      </c>
      <c r="F28" s="18">
        <f t="shared" si="8"/>
        <v>13.987861444621396</v>
      </c>
      <c r="G28" s="11"/>
      <c r="H28" s="40">
        <f t="shared" si="11"/>
        <v>4.0201637612807577</v>
      </c>
      <c r="I28" s="40">
        <f t="shared" si="12"/>
        <v>45.822404201981705</v>
      </c>
      <c r="J28" s="40">
        <f t="shared" si="13"/>
        <v>49.842567963262461</v>
      </c>
      <c r="L28" t="str">
        <f>$A$10</f>
        <v>Associate professional occupations</v>
      </c>
      <c r="M28" s="18">
        <f t="shared" ref="M28:Q28" si="22">M10/M$18*100</f>
        <v>13.832033735910809</v>
      </c>
      <c r="N28" s="18">
        <f t="shared" si="22"/>
        <v>13.553483107866393</v>
      </c>
      <c r="O28" s="18">
        <f t="shared" si="22"/>
        <v>14.522062203336697</v>
      </c>
      <c r="P28" s="18">
        <f t="shared" si="22"/>
        <v>13.496538481377618</v>
      </c>
      <c r="Q28" s="18">
        <f t="shared" si="22"/>
        <v>13.504114811138715</v>
      </c>
      <c r="R28" s="11"/>
      <c r="S28" s="40">
        <f t="shared" si="15"/>
        <v>-2.438496891348195</v>
      </c>
      <c r="T28" s="40">
        <f t="shared" si="16"/>
        <v>35.547244755893104</v>
      </c>
      <c r="U28" s="40">
        <f t="shared" si="17"/>
        <v>33.10874786454491</v>
      </c>
      <c r="W28" t="str">
        <f>$A$10</f>
        <v>Associate professional occupations</v>
      </c>
      <c r="X28" s="18">
        <f t="shared" ref="X28:AB28" si="23">X10/X$18*100</f>
        <v>12.749408536023346</v>
      </c>
      <c r="Y28" s="18">
        <f t="shared" si="23"/>
        <v>13.101691959819444</v>
      </c>
      <c r="Z28" s="18">
        <f t="shared" si="23"/>
        <v>13.767339279521117</v>
      </c>
      <c r="AA28" s="18">
        <f t="shared" si="23"/>
        <v>13.703020266426066</v>
      </c>
      <c r="AB28" s="18">
        <f t="shared" si="23"/>
        <v>14.465892674583547</v>
      </c>
      <c r="AC28" s="11"/>
      <c r="AD28" s="40">
        <f t="shared" si="19"/>
        <v>10.785777364635505</v>
      </c>
      <c r="AE28" s="40">
        <f t="shared" si="20"/>
        <v>56.585898719502239</v>
      </c>
      <c r="AF28" s="40">
        <f t="shared" si="21"/>
        <v>67.371676084137746</v>
      </c>
    </row>
    <row r="29" spans="1:32" x14ac:dyDescent="0.25">
      <c r="A29" t="str">
        <f>$A$11</f>
        <v>Administrative and secretarial occupations</v>
      </c>
      <c r="B29" s="18">
        <f t="shared" si="8"/>
        <v>10.97074339003319</v>
      </c>
      <c r="C29" s="18">
        <f t="shared" si="8"/>
        <v>10.049796692591404</v>
      </c>
      <c r="D29" s="18">
        <f t="shared" si="8"/>
        <v>10.424633217578332</v>
      </c>
      <c r="E29" s="18">
        <f t="shared" si="8"/>
        <v>9.4505743670615203</v>
      </c>
      <c r="F29" s="18">
        <f t="shared" si="8"/>
        <v>8.0710276319839771</v>
      </c>
      <c r="G29" s="11"/>
      <c r="H29" s="40">
        <f t="shared" si="11"/>
        <v>-18.56936433473609</v>
      </c>
      <c r="I29" s="40">
        <f t="shared" si="12"/>
        <v>45.474879330024649</v>
      </c>
      <c r="J29" s="40">
        <f t="shared" si="13"/>
        <v>26.905514995288559</v>
      </c>
      <c r="L29" t="str">
        <f>$A$11</f>
        <v>Administrative and secretarial occupations</v>
      </c>
      <c r="M29" s="18">
        <f t="shared" ref="M29:Q29" si="24">M11/M$18*100</f>
        <v>4.4148786188707749</v>
      </c>
      <c r="N29" s="18">
        <f t="shared" si="24"/>
        <v>3.9073004387635737</v>
      </c>
      <c r="O29" s="18">
        <f t="shared" si="24"/>
        <v>4.6656316996186522</v>
      </c>
      <c r="P29" s="18">
        <f t="shared" si="24"/>
        <v>4.2956040828870021</v>
      </c>
      <c r="Q29" s="18">
        <f t="shared" si="24"/>
        <v>4.409044463448339</v>
      </c>
      <c r="R29" s="11"/>
      <c r="S29" s="40">
        <f t="shared" si="15"/>
        <v>-0.85411829632717706</v>
      </c>
      <c r="T29" s="40">
        <f t="shared" si="16"/>
        <v>35.153243444378177</v>
      </c>
      <c r="U29" s="40">
        <f t="shared" si="17"/>
        <v>34.299125148051004</v>
      </c>
      <c r="W29" t="str">
        <f>$A$11</f>
        <v>Administrative and secretarial occupations</v>
      </c>
      <c r="X29" s="18">
        <f t="shared" ref="X29:AB29" si="25">X11/X$18*100</f>
        <v>17.749757645774459</v>
      </c>
      <c r="Y29" s="18">
        <f t="shared" si="25"/>
        <v>16.331344762625545</v>
      </c>
      <c r="Z29" s="18">
        <f t="shared" si="25"/>
        <v>16.143811562700932</v>
      </c>
      <c r="AA29" s="18">
        <f t="shared" si="25"/>
        <v>14.56635521765679</v>
      </c>
      <c r="AB29" s="18">
        <f t="shared" si="25"/>
        <v>11.689744945948462</v>
      </c>
      <c r="AC29" s="11"/>
      <c r="AD29" s="40">
        <f t="shared" si="19"/>
        <v>-23.653744413759078</v>
      </c>
      <c r="AE29" s="40">
        <f t="shared" si="20"/>
        <v>48.437249695422196</v>
      </c>
      <c r="AF29" s="40">
        <f t="shared" si="21"/>
        <v>24.783505281663118</v>
      </c>
    </row>
    <row r="30" spans="1:32" x14ac:dyDescent="0.25">
      <c r="A30" t="str">
        <f>$A$12</f>
        <v>Skilled trades occupations</v>
      </c>
      <c r="B30" s="18">
        <f t="shared" si="8"/>
        <v>9.5546260252896484</v>
      </c>
      <c r="C30" s="18">
        <f t="shared" si="8"/>
        <v>9.0693518588154181</v>
      </c>
      <c r="D30" s="18">
        <f t="shared" si="8"/>
        <v>8.0817512230932245</v>
      </c>
      <c r="E30" s="18">
        <f t="shared" si="8"/>
        <v>8.168254963895949</v>
      </c>
      <c r="F30" s="18">
        <f t="shared" si="8"/>
        <v>7.8129398747955072</v>
      </c>
      <c r="G30" s="11"/>
      <c r="H30" s="40">
        <f t="shared" si="11"/>
        <v>1.6784176545990463</v>
      </c>
      <c r="I30" s="40">
        <f t="shared" si="12"/>
        <v>43.796267068916642</v>
      </c>
      <c r="J30" s="40">
        <f t="shared" si="13"/>
        <v>45.474684723515686</v>
      </c>
      <c r="L30" t="str">
        <f>$A$12</f>
        <v>Skilled trades occupations</v>
      </c>
      <c r="M30" s="18">
        <f t="shared" ref="M30:Q30" si="26">M12/M$18*100</f>
        <v>16.2732082361252</v>
      </c>
      <c r="N30" s="18">
        <f t="shared" si="26"/>
        <v>15.726773525136714</v>
      </c>
      <c r="O30" s="18">
        <f t="shared" si="26"/>
        <v>13.787107147203617</v>
      </c>
      <c r="P30" s="18">
        <f t="shared" si="26"/>
        <v>13.665540503608838</v>
      </c>
      <c r="Q30" s="18">
        <f t="shared" si="26"/>
        <v>12.710591308980021</v>
      </c>
      <c r="R30" s="11"/>
      <c r="S30" s="40">
        <f t="shared" si="15"/>
        <v>-3.2762205992337248</v>
      </c>
      <c r="T30" s="40">
        <f t="shared" si="16"/>
        <v>39.171285172914615</v>
      </c>
      <c r="U30" s="40">
        <f t="shared" si="17"/>
        <v>35.895064573680891</v>
      </c>
      <c r="W30" t="str">
        <f>$A$12</f>
        <v>Skilled trades occupations</v>
      </c>
      <c r="X30" s="18">
        <f t="shared" ref="X30:AB30" si="27">X12/X$18*100</f>
        <v>2.6073557298487908</v>
      </c>
      <c r="Y30" s="18">
        <f t="shared" si="27"/>
        <v>2.2612216636323703</v>
      </c>
      <c r="Z30" s="18">
        <f t="shared" si="27"/>
        <v>2.4158475155440593</v>
      </c>
      <c r="AA30" s="18">
        <f t="shared" si="27"/>
        <v>2.7127612279469049</v>
      </c>
      <c r="AB30" s="18">
        <f t="shared" si="27"/>
        <v>2.9731535549327304</v>
      </c>
      <c r="AC30" s="11"/>
      <c r="AD30" s="40">
        <f t="shared" si="19"/>
        <v>29.758736190230238</v>
      </c>
      <c r="AE30" s="40">
        <f t="shared" si="20"/>
        <v>70.008264435384362</v>
      </c>
      <c r="AF30" s="40">
        <f t="shared" si="21"/>
        <v>99.7670006256146</v>
      </c>
    </row>
    <row r="31" spans="1:32" x14ac:dyDescent="0.25">
      <c r="A31" t="str">
        <f>$A$13</f>
        <v>Caring, leisure and other service occupations</v>
      </c>
      <c r="B31" s="18">
        <f t="shared" si="8"/>
        <v>10.48495860658222</v>
      </c>
      <c r="C31" s="18">
        <f t="shared" si="8"/>
        <v>10.283923733630276</v>
      </c>
      <c r="D31" s="18">
        <f t="shared" si="8"/>
        <v>10.034689596723679</v>
      </c>
      <c r="E31" s="18">
        <f t="shared" si="8"/>
        <v>10.334241884412803</v>
      </c>
      <c r="F31" s="18">
        <f t="shared" si="8"/>
        <v>10.607327765794794</v>
      </c>
      <c r="G31" s="11"/>
      <c r="H31" s="40">
        <f t="shared" si="11"/>
        <v>11.178758525289727</v>
      </c>
      <c r="I31" s="40">
        <f t="shared" si="12"/>
        <v>57.497772962439257</v>
      </c>
      <c r="J31" s="40">
        <f t="shared" si="13"/>
        <v>68.676531487728994</v>
      </c>
      <c r="L31" t="str">
        <f>$A$13</f>
        <v>Caring, leisure and other service occupations</v>
      </c>
      <c r="M31" s="18">
        <f t="shared" ref="M31:Q31" si="28">M13/M$18*100</f>
        <v>4.6070311678643403</v>
      </c>
      <c r="N31" s="18">
        <f t="shared" si="28"/>
        <v>4.4571656642662623</v>
      </c>
      <c r="O31" s="18">
        <f t="shared" si="28"/>
        <v>4.5133763471675321</v>
      </c>
      <c r="P31" s="18">
        <f t="shared" si="28"/>
        <v>5.006514813812287</v>
      </c>
      <c r="Q31" s="18">
        <f t="shared" si="28"/>
        <v>5.5714319838914186</v>
      </c>
      <c r="R31" s="11"/>
      <c r="S31" s="40">
        <f t="shared" si="15"/>
        <v>29.510785729793071</v>
      </c>
      <c r="T31" s="40">
        <f t="shared" si="16"/>
        <v>51.587007104558836</v>
      </c>
      <c r="U31" s="40">
        <f t="shared" si="17"/>
        <v>81.097792834351907</v>
      </c>
      <c r="W31" t="str">
        <f>$A$13</f>
        <v>Caring, leisure and other service occupations</v>
      </c>
      <c r="X31" s="18">
        <f t="shared" ref="X31:AB31" si="29">X13/X$18*100</f>
        <v>16.562959799736195</v>
      </c>
      <c r="Y31" s="18">
        <f t="shared" si="29"/>
        <v>16.242586041704232</v>
      </c>
      <c r="Z31" s="18">
        <f t="shared" si="29"/>
        <v>15.517823274501788</v>
      </c>
      <c r="AA31" s="18">
        <f t="shared" si="29"/>
        <v>15.621466179119048</v>
      </c>
      <c r="AB31" s="18">
        <f t="shared" si="29"/>
        <v>15.583725094399064</v>
      </c>
      <c r="AC31" s="11"/>
      <c r="AD31" s="40">
        <f t="shared" si="19"/>
        <v>5.88373752650367</v>
      </c>
      <c r="AE31" s="40">
        <f t="shared" si="20"/>
        <v>59.205038012138566</v>
      </c>
      <c r="AF31" s="40">
        <f t="shared" si="21"/>
        <v>65.088775538642238</v>
      </c>
    </row>
    <row r="32" spans="1:32" x14ac:dyDescent="0.25">
      <c r="A32" t="str">
        <f>$A$14</f>
        <v>Sales and customer service occupations</v>
      </c>
      <c r="B32" s="18">
        <f t="shared" si="8"/>
        <v>7.8061293057136938</v>
      </c>
      <c r="C32" s="18">
        <f t="shared" si="8"/>
        <v>7.3014771152624451</v>
      </c>
      <c r="D32" s="18">
        <f t="shared" si="8"/>
        <v>7.4789316370238224</v>
      </c>
      <c r="E32" s="18">
        <f t="shared" si="8"/>
        <v>7.3119492887738629</v>
      </c>
      <c r="F32" s="18">
        <f t="shared" si="8"/>
        <v>7.086526517800749</v>
      </c>
      <c r="H32" s="40">
        <f t="shared" si="11"/>
        <v>-0.34166489131190142</v>
      </c>
      <c r="I32" s="40">
        <f t="shared" si="12"/>
        <v>44.258661483716224</v>
      </c>
      <c r="J32" s="40">
        <f t="shared" si="13"/>
        <v>43.916996592404331</v>
      </c>
      <c r="L32" t="str">
        <f>$A$14</f>
        <v>Sales and customer service occupations</v>
      </c>
      <c r="M32" s="18">
        <f t="shared" ref="M32:Q32" si="30">M14/M$18*100</f>
        <v>6.4033028453333589</v>
      </c>
      <c r="N32" s="18">
        <f t="shared" si="30"/>
        <v>6.0984709951932947</v>
      </c>
      <c r="O32" s="18">
        <f t="shared" si="30"/>
        <v>6.4239879973010279</v>
      </c>
      <c r="P32" s="18">
        <f t="shared" si="30"/>
        <v>6.4366852460801915</v>
      </c>
      <c r="Q32" s="18">
        <f t="shared" si="30"/>
        <v>6.4803999488523845</v>
      </c>
      <c r="S32" s="40">
        <f t="shared" si="15"/>
        <v>5.83705405679168</v>
      </c>
      <c r="T32" s="40">
        <f t="shared" si="16"/>
        <v>34.447591535876647</v>
      </c>
      <c r="U32" s="40">
        <f t="shared" si="17"/>
        <v>40.284645592668333</v>
      </c>
      <c r="W32" t="str">
        <f>$A$14</f>
        <v>Sales and customer service occupations</v>
      </c>
      <c r="X32" s="18">
        <f t="shared" ref="X32:AB32" si="31">X14/X$18*100</f>
        <v>9.2567053784662097</v>
      </c>
      <c r="Y32" s="18">
        <f t="shared" si="31"/>
        <v>8.5317164934387861</v>
      </c>
      <c r="Z32" s="18">
        <f t="shared" si="31"/>
        <v>8.5265804005832688</v>
      </c>
      <c r="AA32" s="18">
        <f t="shared" si="31"/>
        <v>8.1805593450865022</v>
      </c>
      <c r="AB32" s="18">
        <f t="shared" si="31"/>
        <v>7.685491780217407</v>
      </c>
      <c r="AD32" s="40">
        <f t="shared" si="19"/>
        <v>-4.964567208553162</v>
      </c>
      <c r="AE32" s="40">
        <f t="shared" si="20"/>
        <v>51.599279883328705</v>
      </c>
      <c r="AF32" s="40">
        <f t="shared" si="21"/>
        <v>46.63471267477555</v>
      </c>
    </row>
    <row r="33" spans="1:32" x14ac:dyDescent="0.25">
      <c r="A33" t="str">
        <f>$A$15</f>
        <v>Process, plant and machine operatives</v>
      </c>
      <c r="B33" s="18">
        <f t="shared" si="8"/>
        <v>4.9109908580415924</v>
      </c>
      <c r="C33" s="18">
        <f t="shared" si="8"/>
        <v>5.1599988670088743</v>
      </c>
      <c r="D33" s="18">
        <f t="shared" si="8"/>
        <v>4.3967606627847067</v>
      </c>
      <c r="E33" s="18">
        <f t="shared" si="8"/>
        <v>4.7151542690661383</v>
      </c>
      <c r="F33" s="18">
        <f t="shared" si="8"/>
        <v>4.5101900693098429</v>
      </c>
      <c r="G33" s="11"/>
      <c r="H33" s="40">
        <f t="shared" si="11"/>
        <v>7.8901491179734151</v>
      </c>
      <c r="I33" s="40">
        <f t="shared" si="12"/>
        <v>51.525284815173869</v>
      </c>
      <c r="J33" s="40">
        <f t="shared" si="13"/>
        <v>59.415433933147291</v>
      </c>
      <c r="L33" t="str">
        <f>$A$15</f>
        <v>Process, plant and machine operatives</v>
      </c>
      <c r="M33" s="18">
        <f t="shared" ref="M33:Q33" si="32">M15/M$18*100</f>
        <v>8.5737093135887452</v>
      </c>
      <c r="N33" s="18">
        <f t="shared" si="32"/>
        <v>9.1475878751176278</v>
      </c>
      <c r="O33" s="18">
        <f t="shared" si="32"/>
        <v>7.8671313845090882</v>
      </c>
      <c r="P33" s="18">
        <f t="shared" si="32"/>
        <v>8.2156758616014969</v>
      </c>
      <c r="Q33" s="18">
        <f t="shared" si="32"/>
        <v>7.7442991804746004</v>
      </c>
      <c r="R33" s="11"/>
      <c r="S33" s="40">
        <f t="shared" si="15"/>
        <v>3.2776561248121538</v>
      </c>
      <c r="T33" s="40">
        <f t="shared" si="16"/>
        <v>48.995241964164919</v>
      </c>
      <c r="U33" s="40">
        <f t="shared" si="17"/>
        <v>52.272898088977072</v>
      </c>
      <c r="W33" t="str">
        <f>$A$15</f>
        <v>Process, plant and machine operatives</v>
      </c>
      <c r="X33" s="18">
        <f t="shared" ref="X33:AB33" si="33">X15/X$18*100</f>
        <v>1.1236002556393041</v>
      </c>
      <c r="Y33" s="18">
        <f t="shared" si="33"/>
        <v>1.0821401263762691</v>
      </c>
      <c r="Z33" s="18">
        <f t="shared" si="33"/>
        <v>0.95038736016657688</v>
      </c>
      <c r="AA33" s="18">
        <f t="shared" si="33"/>
        <v>1.2412445580511271</v>
      </c>
      <c r="AB33" s="18">
        <f t="shared" si="33"/>
        <v>1.3142915364112941</v>
      </c>
      <c r="AC33" s="11"/>
      <c r="AD33" s="40">
        <f t="shared" si="19"/>
        <v>45.807493891866059</v>
      </c>
      <c r="AE33" s="40">
        <f t="shared" si="20"/>
        <v>72.323691927480112</v>
      </c>
      <c r="AF33" s="40">
        <f t="shared" si="21"/>
        <v>118.13118581934616</v>
      </c>
    </row>
    <row r="34" spans="1:32" x14ac:dyDescent="0.25">
      <c r="A34" t="str">
        <f>$A$16</f>
        <v>Elementary occupations</v>
      </c>
      <c r="B34" s="18">
        <f t="shared" si="8"/>
        <v>12.053686034346921</v>
      </c>
      <c r="C34" s="18">
        <f t="shared" si="8"/>
        <v>11.506197644940087</v>
      </c>
      <c r="D34" s="18">
        <f t="shared" si="8"/>
        <v>10.728295013427726</v>
      </c>
      <c r="E34" s="18">
        <f t="shared" si="8"/>
        <v>10.604010835465406</v>
      </c>
      <c r="F34" s="18">
        <f t="shared" si="8"/>
        <v>9.9916344737295155</v>
      </c>
      <c r="G34" s="11"/>
      <c r="H34" s="40">
        <f t="shared" si="11"/>
        <v>-2.0452265098909983</v>
      </c>
      <c r="I34" s="40">
        <f t="shared" si="12"/>
        <v>47.589651952072018</v>
      </c>
      <c r="J34" s="40">
        <f t="shared" si="13"/>
        <v>45.544425442181016</v>
      </c>
      <c r="L34" t="str">
        <f>$A$16</f>
        <v>Elementary occupations</v>
      </c>
      <c r="M34" s="18">
        <f t="shared" ref="M34:Q34" si="34">M16/M$18*100</f>
        <v>12.095648883176057</v>
      </c>
      <c r="N34" s="18">
        <f t="shared" si="34"/>
        <v>11.393695241912821</v>
      </c>
      <c r="O34" s="18">
        <f t="shared" si="34"/>
        <v>10.882670116707919</v>
      </c>
      <c r="P34" s="18">
        <f t="shared" si="34"/>
        <v>10.901475563544272</v>
      </c>
      <c r="Q34" s="18">
        <f t="shared" si="34"/>
        <v>10.066663710006113</v>
      </c>
      <c r="R34" s="11"/>
      <c r="S34" s="40">
        <f t="shared" si="15"/>
        <v>-2.9510703888741916</v>
      </c>
      <c r="T34" s="40">
        <f t="shared" si="16"/>
        <v>38.442803886118362</v>
      </c>
      <c r="U34" s="40">
        <f t="shared" si="17"/>
        <v>35.491733497244162</v>
      </c>
      <c r="W34" t="str">
        <f>$A$16</f>
        <v>Elementary occupations</v>
      </c>
      <c r="X34" s="18">
        <f t="shared" ref="X34:AB34" si="35">X16/X$18*100</f>
        <v>12.010294847927755</v>
      </c>
      <c r="Y34" s="18">
        <f t="shared" si="35"/>
        <v>11.621246840480051</v>
      </c>
      <c r="Z34" s="18">
        <f t="shared" si="35"/>
        <v>10.574987405337513</v>
      </c>
      <c r="AA34" s="18">
        <f t="shared" si="35"/>
        <v>10.308807512120296</v>
      </c>
      <c r="AB34" s="18">
        <f t="shared" si="35"/>
        <v>9.9174916981153078</v>
      </c>
      <c r="AC34" s="11"/>
      <c r="AD34" s="40">
        <f t="shared" si="19"/>
        <v>-1.1194729161977517</v>
      </c>
      <c r="AE34" s="40">
        <f t="shared" si="20"/>
        <v>56.93754032940187</v>
      </c>
      <c r="AF34" s="40">
        <f t="shared" si="21"/>
        <v>55.818067413204119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5.1767566896510226</v>
      </c>
      <c r="I36" s="43">
        <f t="shared" si="12"/>
        <v>49.535635736351239</v>
      </c>
      <c r="J36" s="43">
        <f t="shared" si="13"/>
        <v>54.712392426002268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4.9157413580519478</v>
      </c>
      <c r="T36" s="43">
        <f t="shared" ref="T36" si="37">IF(O18&gt;0,(T18/O18)*100,0)</f>
        <v>41.224407729932388</v>
      </c>
      <c r="U36" s="43">
        <f t="shared" ref="U36" si="38">IF(O18&gt;0,(U18/O18)*100,0)</f>
        <v>46.140149087984341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5.4359671148560436</v>
      </c>
      <c r="AE36" s="43">
        <f t="shared" ref="AE36" si="40">IF(Z18&gt;0,(AE18/Z18)*100,0)</f>
        <v>57.789392066758936</v>
      </c>
      <c r="AF36" s="43">
        <f t="shared" ref="AF36" si="41">IF(Z18&gt;0,(AF18/Z18)*100,0)</f>
        <v>63.225359181614984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Brighton and Hove East Sussex West Sussex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Brighton and Hove East Sussex West Sussex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Brighton and Hove East Sussex West Sussex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3.2980300680223174</v>
      </c>
      <c r="C46" s="18">
        <f t="shared" si="42"/>
        <v>-0.11450529565593115</v>
      </c>
      <c r="D46" s="18">
        <f t="shared" si="42"/>
        <v>0.52543509849751757</v>
      </c>
      <c r="E46" s="18">
        <f t="shared" si="42"/>
        <v>1.0326573945850459</v>
      </c>
      <c r="F46" s="18">
        <f>IF(F$6-D$6 &lt;&gt; 0,(EXP(LN(F8/D8)/(F$6-D$6))-1)*100,0)</f>
        <v>0.86329956537303243</v>
      </c>
      <c r="H46" s="18">
        <f>IF($F$6-$D$6 &lt;&gt; 0,(EXP(LN(1+(H26/100))/($F$6-$D$6))-1)*100,0)</f>
        <v>0.86329956537303243</v>
      </c>
      <c r="I46" s="18">
        <f>IF($F$6-$D$6 &lt;&gt; 0,(EXP(LN(1+(I26/100))/($F$6-$D$6))-1)*100,0)</f>
        <v>3.02731991066163</v>
      </c>
      <c r="J46" s="18">
        <f>IF($F$6-$D$6 &lt;&gt; 0,(EXP(LN(1+(J26/100))/($F$6-$D$6))-1)*100,0)</f>
        <v>3.6081393636414827</v>
      </c>
      <c r="L46" t="str">
        <f>$A$8</f>
        <v>Managers, directors and senior officials</v>
      </c>
      <c r="M46" s="18">
        <f t="shared" ref="M46:M54" si="43">IF(N$6-M$6 &lt;&gt; 0,(EXP(LN(N8/M8)/(N$6-M$6))-1)*100,0)</f>
        <v>2.6266334127696522</v>
      </c>
      <c r="N46" s="18">
        <f t="shared" ref="N46:N54" si="44">IF(O$6-N$6 &lt;&gt; 0,(EXP(LN(O8/N8)/(O$6-N$6))-1)*100,0)</f>
        <v>-1.9453146081982231</v>
      </c>
      <c r="O46" s="18">
        <f t="shared" ref="O46:O54" si="45">IF(P$6-O$6 &lt;&gt; 0,(EXP(LN(P8/O8)/(P$6-O$6))-1)*100,0)</f>
        <v>-8.2265774074663511E-3</v>
      </c>
      <c r="P46" s="18">
        <f t="shared" ref="P46:P54" si="46">IF(Q$6-P$6 &lt;&gt; 0,(EXP(LN(Q8/P8)/(Q$6-P$6))-1)*100,0)</f>
        <v>0.68633950600989202</v>
      </c>
      <c r="Q46" s="18">
        <f>IF(Q$6-O$6 &lt;&gt; 0,(EXP(LN(Q8/O8)/(Q$6-O$6))-1)*100,0)</f>
        <v>0.4542830578941226</v>
      </c>
      <c r="S46" s="18">
        <f>IF($F$6-$D$6 &lt;&gt; 0,(EXP(LN(1+(S26/100))/($F$6-$D$6))-1)*100,0)</f>
        <v>0.4542830578941226</v>
      </c>
      <c r="T46" s="18">
        <f>IF($F$6-$D$6 &lt;&gt; 0,(EXP(LN(1+(T26/100))/($F$6-$D$6))-1)*100,0)</f>
        <v>2.6896362682192976</v>
      </c>
      <c r="U46" s="18">
        <f>IF($F$6-$D$6 &lt;&gt; 0,(EXP(LN(1+(U26/100))/($F$6-$D$6))-1)*100,0)</f>
        <v>3.0061711718058381</v>
      </c>
      <c r="W46" t="str">
        <f>$A$8</f>
        <v>Managers, directors and senior officials</v>
      </c>
      <c r="X46" s="18">
        <f t="shared" ref="X46:X54" si="47">IF(Y$6-X$6 &lt;&gt; 0,(EXP(LN(Y8/X8)/(Y$6-X$6))-1)*100,0)</f>
        <v>4.4769156595328763</v>
      </c>
      <c r="Y46" s="18">
        <f t="shared" ref="Y46:Y54" si="48">IF(Z$6-Y$6 &lt;&gt; 0,(EXP(LN(Z8/Y8)/(Z$6-Y$6))-1)*100,0)</f>
        <v>2.9598804586319583</v>
      </c>
      <c r="Z46" s="18">
        <f t="shared" ref="Z46:Z54" si="49">IF(AA$6-Z$6 &lt;&gt; 0,(EXP(LN(AA8/Z8)/(AA$6-Z$6))-1)*100,0)</f>
        <v>1.3560386176790562</v>
      </c>
      <c r="AA46" s="18">
        <f t="shared" ref="AA46:AA54" si="50">IF(AB$6-AA$6 &lt;&gt; 0,(EXP(LN(AB8/AA8)/(AB$6-AA$6))-1)*100,0)</f>
        <v>1.5310975917916414</v>
      </c>
      <c r="AB46" s="18">
        <f>IF(AB$6-Z$6 &lt;&gt; 0,(EXP(LN(AB8/Z8)/(AB$6-Z$6))-1)*100,0)</f>
        <v>1.4727110310307268</v>
      </c>
      <c r="AD46" s="18">
        <f>IF($F$6-$D$6 &lt;&gt; 0,(EXP(LN(1+(AD26/100))/($F$6-$D$6))-1)*100,0)</f>
        <v>1.4727110310307268</v>
      </c>
      <c r="AE46" s="18">
        <f>IF($F$6-$D$6 &lt;&gt; 0,(EXP(LN(1+(AE26/100))/($F$6-$D$6))-1)*100,0)</f>
        <v>3.5371022644742789</v>
      </c>
      <c r="AF46" s="18">
        <f>IF($F$6-$D$6 &lt;&gt; 0,(EXP(LN(1+(AF26/100))/($F$6-$D$6))-1)*100,0)</f>
        <v>4.4794425095083357</v>
      </c>
    </row>
    <row r="47" spans="1:32" x14ac:dyDescent="0.25">
      <c r="A47" t="str">
        <f>$A$9</f>
        <v>Professional occupations</v>
      </c>
      <c r="B47" s="18">
        <f t="shared" si="42"/>
        <v>3.2210056798514186</v>
      </c>
      <c r="C47" s="18">
        <f t="shared" si="42"/>
        <v>2.8143766396463654</v>
      </c>
      <c r="D47" s="18">
        <f t="shared" si="42"/>
        <v>1.290406668221955</v>
      </c>
      <c r="E47" s="18">
        <f t="shared" si="42"/>
        <v>0.80887660452670929</v>
      </c>
      <c r="F47" s="18">
        <f>IF(F$6-D$6 &lt;&gt; 0,(EXP(LN(F9/D9)/(F$6-D$6))-1)*100,0)</f>
        <v>0.96913173436221633</v>
      </c>
      <c r="H47" s="18">
        <f t="shared" ref="H47:J56" si="51">IF($F$6-$D$6 &lt;&gt; 0,(EXP(LN(1+(H27/100))/($F$6-$D$6))-1)*100,0)</f>
        <v>0.96913173436221633</v>
      </c>
      <c r="I47" s="18">
        <f t="shared" si="51"/>
        <v>2.7783885718416057</v>
      </c>
      <c r="J47" s="18">
        <f t="shared" si="51"/>
        <v>3.4535029780721427</v>
      </c>
      <c r="L47" t="str">
        <f>$A$9</f>
        <v>Professional occupations</v>
      </c>
      <c r="M47" s="18">
        <f t="shared" si="43"/>
        <v>2.6116073446657007</v>
      </c>
      <c r="N47" s="18">
        <f t="shared" si="44"/>
        <v>2.3542001122031309</v>
      </c>
      <c r="O47" s="18">
        <f t="shared" si="45"/>
        <v>1.2154025394084833</v>
      </c>
      <c r="P47" s="18">
        <f t="shared" si="46"/>
        <v>0.68201252606179263</v>
      </c>
      <c r="Q47" s="18">
        <f>IF(Q$6-O$6 &lt;&gt; 0,(EXP(LN(Q9/O9)/(Q$6-O$6))-1)*100,0)</f>
        <v>0.85949614280727005</v>
      </c>
      <c r="S47" s="18">
        <f t="shared" ref="S47:U47" si="52">IF($F$6-$D$6 &lt;&gt; 0,(EXP(LN(1+(S27/100))/($F$6-$D$6))-1)*100,0)</f>
        <v>0.85949614280727005</v>
      </c>
      <c r="T47" s="18">
        <f t="shared" si="52"/>
        <v>2.306549190054108</v>
      </c>
      <c r="U47" s="18">
        <f t="shared" si="52"/>
        <v>2.9417880155583997</v>
      </c>
      <c r="W47" t="str">
        <f>$A$9</f>
        <v>Professional occupations</v>
      </c>
      <c r="X47" s="18">
        <f t="shared" si="47"/>
        <v>3.8379918614517061</v>
      </c>
      <c r="Y47" s="18">
        <f t="shared" si="48"/>
        <v>3.266648205474687</v>
      </c>
      <c r="Z47" s="18">
        <f t="shared" si="49"/>
        <v>1.3632580318646781</v>
      </c>
      <c r="AA47" s="18">
        <f t="shared" si="50"/>
        <v>0.9302092785104854</v>
      </c>
      <c r="AB47" s="18">
        <f>IF(AB$6-Z$6 &lt;&gt; 0,(EXP(LN(AB9/Z9)/(AB$6-Z$6))-1)*100,0)</f>
        <v>1.0743529060279977</v>
      </c>
      <c r="AD47" s="18">
        <f t="shared" ref="AD47:AF47" si="53">IF($F$6-$D$6 &lt;&gt; 0,(EXP(LN(1+(AD27/100))/($F$6-$D$6))-1)*100,0)</f>
        <v>1.0743529060279977</v>
      </c>
      <c r="AE47" s="18">
        <f t="shared" si="53"/>
        <v>3.2105871678746567</v>
      </c>
      <c r="AF47" s="18">
        <f t="shared" si="53"/>
        <v>3.9200679313890596</v>
      </c>
    </row>
    <row r="48" spans="1:32" x14ac:dyDescent="0.25">
      <c r="A48" t="str">
        <f>$A$10</f>
        <v>Associate professional occupations</v>
      </c>
      <c r="B48" s="18">
        <f t="shared" si="42"/>
        <v>1.4095736522480751</v>
      </c>
      <c r="C48" s="18">
        <f t="shared" si="42"/>
        <v>3.5882858018457586</v>
      </c>
      <c r="D48" s="18">
        <f t="shared" si="42"/>
        <v>-0.3879665576171254</v>
      </c>
      <c r="E48" s="18">
        <f t="shared" si="42"/>
        <v>0.59024141732570978</v>
      </c>
      <c r="F48" s="18">
        <f t="shared" ref="F48:F56" si="54">IF(F$6-D$6 &lt;&gt; 0,(EXP(LN(F10/D10)/(F$6-D$6))-1)*100,0)</f>
        <v>0.26310937130042955</v>
      </c>
      <c r="H48" s="18">
        <f t="shared" si="51"/>
        <v>0.26310937130042955</v>
      </c>
      <c r="I48" s="18">
        <f t="shared" si="51"/>
        <v>2.5466829560580662</v>
      </c>
      <c r="J48" s="18">
        <f t="shared" si="51"/>
        <v>2.73277368878726</v>
      </c>
      <c r="L48" t="str">
        <f>$A$10</f>
        <v>Associate professional occupations</v>
      </c>
      <c r="M48" s="18">
        <f t="shared" si="43"/>
        <v>0.69997538342283505</v>
      </c>
      <c r="N48" s="18">
        <f t="shared" si="44"/>
        <v>3.0920788679180911</v>
      </c>
      <c r="O48" s="18">
        <f t="shared" si="45"/>
        <v>-1.0713066070923372</v>
      </c>
      <c r="P48" s="18">
        <f>IF(Q$6-P$6 &lt;&gt; 0,(EXP(LN(Q10/P10)/(Q$6-P$6))-1)*100,0)</f>
        <v>0.29209692324456693</v>
      </c>
      <c r="Q48" s="18">
        <f t="shared" ref="Q48:Q54" si="55">IF(Q$6-O$6 &lt;&gt; 0,(EXP(LN(Q10/O10)/(Q$6-O$6))-1)*100,0)</f>
        <v>-0.16444601073909437</v>
      </c>
      <c r="S48" s="18">
        <f t="shared" ref="S48:U48" si="56">IF($F$6-$D$6 &lt;&gt; 0,(EXP(LN(1+(S28/100))/($F$6-$D$6))-1)*100,0)</f>
        <v>-0.16444601073909437</v>
      </c>
      <c r="T48" s="18">
        <f t="shared" si="56"/>
        <v>2.0483639089351247</v>
      </c>
      <c r="U48" s="18">
        <f t="shared" si="56"/>
        <v>1.9249342277912085</v>
      </c>
      <c r="W48" t="str">
        <f>$A$10</f>
        <v>Associate professional occupations</v>
      </c>
      <c r="X48" s="18">
        <f t="shared" si="47"/>
        <v>2.1883000457235458</v>
      </c>
      <c r="Y48" s="18">
        <f t="shared" si="48"/>
        <v>4.1132239690336636</v>
      </c>
      <c r="Z48" s="18">
        <f t="shared" si="49"/>
        <v>0.30829427120977471</v>
      </c>
      <c r="AA48" s="18">
        <f t="shared" si="50"/>
        <v>0.87417091163657368</v>
      </c>
      <c r="AB48" s="18">
        <f t="shared" ref="AB48:AB54" si="57">IF(AB$6-Z$6 &lt;&gt; 0,(EXP(LN(AB10/Z10)/(AB$6-Z$6))-1)*100,0)</f>
        <v>0.68519154880763988</v>
      </c>
      <c r="AD48" s="18">
        <f t="shared" ref="AD48:AF48" si="58">IF($F$6-$D$6 &lt;&gt; 0,(EXP(LN(1+(AD28/100))/($F$6-$D$6))-1)*100,0)</f>
        <v>0.68519154880763988</v>
      </c>
      <c r="AE48" s="18">
        <f t="shared" si="58"/>
        <v>3.0346997690533284</v>
      </c>
      <c r="AF48" s="18">
        <f t="shared" si="58"/>
        <v>3.4932751884855895</v>
      </c>
    </row>
    <row r="49" spans="1:32" x14ac:dyDescent="0.25">
      <c r="A49" t="str">
        <f>$A$11</f>
        <v>Administrative and secretarial occupations</v>
      </c>
      <c r="B49" s="18">
        <f t="shared" si="42"/>
        <v>-0.84562252172183383</v>
      </c>
      <c r="C49" s="18">
        <f t="shared" si="42"/>
        <v>1.2731952938151325</v>
      </c>
      <c r="D49" s="18">
        <f t="shared" si="42"/>
        <v>-1.55512454057668</v>
      </c>
      <c r="E49" s="18">
        <f t="shared" si="42"/>
        <v>-1.2624775561866919</v>
      </c>
      <c r="F49" s="18">
        <f t="shared" si="54"/>
        <v>-1.3601230847624879</v>
      </c>
      <c r="H49" s="18">
        <f t="shared" si="51"/>
        <v>-1.3601230847624879</v>
      </c>
      <c r="I49" s="18">
        <f t="shared" si="51"/>
        <v>2.5303721480489871</v>
      </c>
      <c r="J49" s="18">
        <f t="shared" si="51"/>
        <v>1.6011677959144821</v>
      </c>
      <c r="L49" t="str">
        <f>$A$11</f>
        <v>Administrative and secretarial occupations</v>
      </c>
      <c r="M49" s="18">
        <f t="shared" si="43"/>
        <v>-1.8302569772101318</v>
      </c>
      <c r="N49" s="18">
        <f t="shared" si="44"/>
        <v>14.889825656073462</v>
      </c>
      <c r="O49" s="18">
        <f t="shared" si="45"/>
        <v>-1.2570242973494961</v>
      </c>
      <c r="P49" s="18">
        <f t="shared" si="46"/>
        <v>0.5482143896262448</v>
      </c>
      <c r="Q49" s="18">
        <f t="shared" si="55"/>
        <v>-5.7169438074877732E-2</v>
      </c>
      <c r="S49" s="18">
        <f t="shared" ref="S49:U49" si="59">IF($F$6-$D$6 &lt;&gt; 0,(EXP(LN(1+(S29/100))/($F$6-$D$6))-1)*100,0)</f>
        <v>-5.7169438074877732E-2</v>
      </c>
      <c r="T49" s="18">
        <f t="shared" si="59"/>
        <v>2.0285617939511225</v>
      </c>
      <c r="U49" s="18">
        <f t="shared" si="59"/>
        <v>1.9854489966228739</v>
      </c>
      <c r="W49" t="str">
        <f>$A$11</f>
        <v>Administrative and secretarial occupations</v>
      </c>
      <c r="X49" s="18">
        <f t="shared" si="47"/>
        <v>-0.59706270662388539</v>
      </c>
      <c r="Y49" s="18">
        <f t="shared" si="48"/>
        <v>-2.0583543920308589</v>
      </c>
      <c r="Z49" s="18">
        <f t="shared" si="49"/>
        <v>-1.6413517051627857</v>
      </c>
      <c r="AA49" s="18">
        <f t="shared" si="50"/>
        <v>-1.854023967469598</v>
      </c>
      <c r="AB49" s="18">
        <f t="shared" si="57"/>
        <v>-1.7831843561455618</v>
      </c>
      <c r="AD49" s="18">
        <f t="shared" ref="AD49:AF49" si="60">IF($F$6-$D$6 &lt;&gt; 0,(EXP(LN(1+(AD29/100))/($F$6-$D$6))-1)*100,0)</f>
        <v>-1.7831843561455618</v>
      </c>
      <c r="AE49" s="18">
        <f t="shared" si="60"/>
        <v>2.6682579932805872</v>
      </c>
      <c r="AF49" s="18">
        <f t="shared" si="60"/>
        <v>1.4870149517175246</v>
      </c>
    </row>
    <row r="50" spans="1:32" x14ac:dyDescent="0.25">
      <c r="A50" t="str">
        <f>$A$12</f>
        <v>Skilled trades occupations</v>
      </c>
      <c r="B50" s="18">
        <f t="shared" si="42"/>
        <v>3.9664593822852368E-2</v>
      </c>
      <c r="C50" s="18">
        <f t="shared" si="42"/>
        <v>-12.99980390878579</v>
      </c>
      <c r="D50" s="18">
        <f t="shared" si="42"/>
        <v>0.60936116236667281</v>
      </c>
      <c r="E50" s="18">
        <f t="shared" si="42"/>
        <v>-0.13721302174430905</v>
      </c>
      <c r="F50" s="18">
        <f t="shared" si="54"/>
        <v>0.1110274482865492</v>
      </c>
      <c r="H50" s="18">
        <f t="shared" si="51"/>
        <v>0.1110274482865492</v>
      </c>
      <c r="I50" s="18">
        <f t="shared" si="51"/>
        <v>2.4510721060836183</v>
      </c>
      <c r="J50" s="18">
        <f t="shared" si="51"/>
        <v>2.530363004160896</v>
      </c>
      <c r="L50" t="str">
        <f>$A$12</f>
        <v>Skilled trades occupations</v>
      </c>
      <c r="M50" s="18">
        <f t="shared" si="43"/>
        <v>0.35286072434861371</v>
      </c>
      <c r="N50" s="18">
        <f t="shared" si="44"/>
        <v>-15.650708021165061</v>
      </c>
      <c r="O50" s="18">
        <f t="shared" si="45"/>
        <v>0.21072053633925947</v>
      </c>
      <c r="P50" s="18">
        <f t="shared" si="46"/>
        <v>-0.43739907520602417</v>
      </c>
      <c r="Q50" s="18">
        <f t="shared" si="55"/>
        <v>-0.22182629937648191</v>
      </c>
      <c r="S50" s="18">
        <f t="shared" ref="S50:U50" si="61">IF($F$6-$D$6 &lt;&gt; 0,(EXP(LN(1+(S30/100))/($F$6-$D$6))-1)*100,0)</f>
        <v>-0.22182629937648191</v>
      </c>
      <c r="T50" s="18">
        <f t="shared" si="61"/>
        <v>2.2280262592831113</v>
      </c>
      <c r="U50" s="18">
        <f t="shared" si="61"/>
        <v>2.0658003924108881</v>
      </c>
      <c r="W50" t="str">
        <f>$A$12</f>
        <v>Skilled trades occupations</v>
      </c>
      <c r="X50" s="18">
        <f t="shared" si="47"/>
        <v>-2.0560645219950047</v>
      </c>
      <c r="Y50" s="18">
        <f t="shared" si="48"/>
        <v>5.8545780678675996</v>
      </c>
      <c r="Z50" s="18">
        <f t="shared" si="49"/>
        <v>2.7571377161396349</v>
      </c>
      <c r="AA50" s="18">
        <f t="shared" si="50"/>
        <v>1.2529444510840149</v>
      </c>
      <c r="AB50" s="18">
        <f t="shared" si="57"/>
        <v>1.7518796092809374</v>
      </c>
      <c r="AD50" s="18">
        <f t="shared" ref="AD50:AF50" si="62">IF($F$6-$D$6 &lt;&gt; 0,(EXP(LN(1+(AD30/100))/($F$6-$D$6))-1)*100,0)</f>
        <v>1.7518796092809374</v>
      </c>
      <c r="AE50" s="18">
        <f t="shared" si="62"/>
        <v>3.6011721138721198</v>
      </c>
      <c r="AF50" s="18">
        <f t="shared" si="62"/>
        <v>4.7212738940735521</v>
      </c>
    </row>
    <row r="51" spans="1:32" x14ac:dyDescent="0.25">
      <c r="A51" t="str">
        <f>$A$13</f>
        <v>Caring, leisure and other service occupations</v>
      </c>
      <c r="B51" s="18">
        <f t="shared" si="42"/>
        <v>0.86247461767714473</v>
      </c>
      <c r="C51" s="18">
        <f t="shared" si="42"/>
        <v>-4.7344013427301768</v>
      </c>
      <c r="D51" s="18">
        <f t="shared" si="42"/>
        <v>0.98771964705370863</v>
      </c>
      <c r="E51" s="18">
        <f t="shared" si="42"/>
        <v>0.56987241097865571</v>
      </c>
      <c r="F51" s="18">
        <f t="shared" si="54"/>
        <v>0.70896237038367005</v>
      </c>
      <c r="H51" s="18">
        <f t="shared" si="51"/>
        <v>0.70896237038367005</v>
      </c>
      <c r="I51" s="18">
        <f t="shared" si="51"/>
        <v>3.0745928077137163</v>
      </c>
      <c r="J51" s="18">
        <f t="shared" si="51"/>
        <v>3.5468704363124326</v>
      </c>
      <c r="L51" t="str">
        <f>$A$13</f>
        <v>Caring, leisure and other service occupations</v>
      </c>
      <c r="M51" s="18">
        <f t="shared" si="43"/>
        <v>0.38008313409332306</v>
      </c>
      <c r="N51" s="18">
        <f t="shared" si="44"/>
        <v>-2.5704501887204745</v>
      </c>
      <c r="O51" s="18">
        <f t="shared" si="45"/>
        <v>2.4920650619537632</v>
      </c>
      <c r="P51" s="18">
        <f t="shared" si="46"/>
        <v>1.3644041988705169</v>
      </c>
      <c r="Q51" s="18">
        <f t="shared" si="55"/>
        <v>1.7389058130346635</v>
      </c>
      <c r="S51" s="18">
        <f t="shared" ref="S51:U51" si="63">IF($F$6-$D$6 &lt;&gt; 0,(EXP(LN(1+(S31/100))/($F$6-$D$6))-1)*100,0)</f>
        <v>1.7389058130346635</v>
      </c>
      <c r="T51" s="18">
        <f t="shared" si="63"/>
        <v>2.8120767825244641</v>
      </c>
      <c r="U51" s="18">
        <f t="shared" si="63"/>
        <v>4.0385307740692156</v>
      </c>
      <c r="W51" t="str">
        <f>$A$13</f>
        <v>Caring, leisure and other service occupations</v>
      </c>
      <c r="X51" s="18">
        <f t="shared" si="47"/>
        <v>0.99994677220245354</v>
      </c>
      <c r="Y51" s="18">
        <f t="shared" si="48"/>
        <v>-5.3416587779028246</v>
      </c>
      <c r="Z51" s="18">
        <f t="shared" si="49"/>
        <v>0.53604272947429532</v>
      </c>
      <c r="AA51" s="18">
        <f t="shared" si="50"/>
        <v>0.30487313258569237</v>
      </c>
      <c r="AB51" s="18">
        <f t="shared" si="57"/>
        <v>0.38187054394220876</v>
      </c>
      <c r="AD51" s="18">
        <f t="shared" ref="AD51:AF51" si="64">IF($F$6-$D$6 &lt;&gt; 0,(EXP(LN(1+(AD31/100))/($F$6-$D$6))-1)*100,0)</f>
        <v>0.38187054394220876</v>
      </c>
      <c r="AE51" s="18">
        <f t="shared" si="64"/>
        <v>3.1487067119554402</v>
      </c>
      <c r="AF51" s="18">
        <f t="shared" si="64"/>
        <v>3.3985629946870821</v>
      </c>
    </row>
    <row r="52" spans="1:32" x14ac:dyDescent="0.25">
      <c r="A52" t="str">
        <f>$A$14</f>
        <v>Sales and customer service occupations</v>
      </c>
      <c r="B52" s="18">
        <f t="shared" si="42"/>
        <v>-0.32750393295573055</v>
      </c>
      <c r="C52" s="18">
        <f t="shared" si="42"/>
        <v>4.5685002987738699E-3</v>
      </c>
      <c r="D52" s="18">
        <f t="shared" si="42"/>
        <v>-5.7006969479711511E-2</v>
      </c>
      <c r="E52" s="18">
        <f t="shared" si="42"/>
        <v>-5.713214343583406E-3</v>
      </c>
      <c r="F52" s="18">
        <f t="shared" si="54"/>
        <v>-2.281405711088702E-2</v>
      </c>
      <c r="H52" s="18">
        <f t="shared" si="51"/>
        <v>-2.281405711088702E-2</v>
      </c>
      <c r="I52" s="18">
        <f t="shared" si="51"/>
        <v>2.4730021430370952</v>
      </c>
      <c r="J52" s="18">
        <f t="shared" si="51"/>
        <v>2.4568043019530528</v>
      </c>
      <c r="L52" t="str">
        <f>$A$14</f>
        <v>Sales and customer service occupations</v>
      </c>
      <c r="M52" s="18">
        <f t="shared" si="43"/>
        <v>-1.326785323265689E-2</v>
      </c>
      <c r="N52" s="18">
        <f t="shared" si="44"/>
        <v>1.3518503083174815</v>
      </c>
      <c r="O52" s="18">
        <f t="shared" si="45"/>
        <v>0.42803438030012408</v>
      </c>
      <c r="P52" s="18">
        <f t="shared" si="46"/>
        <v>0.35437094998791441</v>
      </c>
      <c r="Q52" s="18">
        <f t="shared" si="55"/>
        <v>0.37891942127452616</v>
      </c>
      <c r="S52" s="18">
        <f t="shared" ref="S52:U52" si="65">IF($F$6-$D$6 &lt;&gt; 0,(EXP(LN(1+(S32/100))/($F$6-$D$6))-1)*100,0)</f>
        <v>0.37891942127452616</v>
      </c>
      <c r="T52" s="18">
        <f t="shared" si="65"/>
        <v>1.9929613838064464</v>
      </c>
      <c r="U52" s="18">
        <f t="shared" si="65"/>
        <v>2.2823448898661169</v>
      </c>
      <c r="W52" t="str">
        <f>$A$14</f>
        <v>Sales and customer service occupations</v>
      </c>
      <c r="X52" s="18">
        <f t="shared" si="47"/>
        <v>-0.55411170849644087</v>
      </c>
      <c r="Y52" s="18">
        <f t="shared" si="48"/>
        <v>-0.98026946012133021</v>
      </c>
      <c r="Z52" s="18">
        <f t="shared" si="49"/>
        <v>-0.42617048848875294</v>
      </c>
      <c r="AA52" s="18">
        <f t="shared" si="50"/>
        <v>-0.29522662668929334</v>
      </c>
      <c r="AB52" s="18">
        <f t="shared" si="57"/>
        <v>-0.3388937024264238</v>
      </c>
      <c r="AD52" s="18">
        <f t="shared" ref="AD52:AF52" si="66">IF($F$6-$D$6 &lt;&gt; 0,(EXP(LN(1+(AD32/100))/($F$6-$D$6))-1)*100,0)</f>
        <v>-0.3388937024264238</v>
      </c>
      <c r="AE52" s="18">
        <f t="shared" si="66"/>
        <v>2.8126316859323319</v>
      </c>
      <c r="AF52" s="18">
        <f t="shared" si="66"/>
        <v>2.5846669545199319</v>
      </c>
    </row>
    <row r="53" spans="1:32" x14ac:dyDescent="0.25">
      <c r="A53" t="str">
        <f>$A$15</f>
        <v>Process, plant and machine operatives</v>
      </c>
      <c r="B53" s="18">
        <f t="shared" si="42"/>
        <v>2.6128399789857371</v>
      </c>
      <c r="C53" s="18">
        <f t="shared" si="42"/>
        <v>-16.809406167311014</v>
      </c>
      <c r="D53" s="18">
        <f t="shared" si="42"/>
        <v>1.8090174240106061</v>
      </c>
      <c r="E53" s="18">
        <f t="shared" si="42"/>
        <v>-0.13689705378830963</v>
      </c>
      <c r="F53" s="18">
        <f t="shared" si="54"/>
        <v>0.50757304767099498</v>
      </c>
      <c r="H53" s="18">
        <f t="shared" si="51"/>
        <v>0.50757304767099498</v>
      </c>
      <c r="I53" s="18">
        <f t="shared" si="51"/>
        <v>2.8092854250562072</v>
      </c>
      <c r="J53" s="18">
        <f t="shared" si="51"/>
        <v>3.1577887924105319</v>
      </c>
      <c r="L53" t="str">
        <f>$A$15</f>
        <v>Process, plant and machine operatives</v>
      </c>
      <c r="M53" s="18">
        <f t="shared" si="43"/>
        <v>2.8661778746482014</v>
      </c>
      <c r="N53" s="18">
        <f t="shared" si="44"/>
        <v>-17.251956046845219</v>
      </c>
      <c r="O53" s="18">
        <f t="shared" si="45"/>
        <v>1.2625432977612761</v>
      </c>
      <c r="P53" s="18">
        <f t="shared" si="46"/>
        <v>-0.30434710059612513</v>
      </c>
      <c r="Q53" s="18">
        <f t="shared" si="55"/>
        <v>0.21523707592989716</v>
      </c>
      <c r="S53" s="18">
        <f t="shared" ref="S53:U53" si="67">IF($F$6-$D$6 &lt;&gt; 0,(EXP(LN(1+(S33/100))/($F$6-$D$6))-1)*100,0)</f>
        <v>0.21523707592989716</v>
      </c>
      <c r="T53" s="18">
        <f t="shared" si="67"/>
        <v>2.6939423994703615</v>
      </c>
      <c r="U53" s="18">
        <f t="shared" si="67"/>
        <v>2.8430246450242835</v>
      </c>
      <c r="W53" t="str">
        <f>$A$15</f>
        <v>Process, plant and machine operatives</v>
      </c>
      <c r="X53" s="18">
        <f t="shared" si="47"/>
        <v>0.54483270050094124</v>
      </c>
      <c r="Y53" s="18">
        <f t="shared" si="48"/>
        <v>-12.983739710294252</v>
      </c>
      <c r="Z53" s="18">
        <f t="shared" si="49"/>
        <v>5.9095028790772774</v>
      </c>
      <c r="AA53" s="18">
        <f t="shared" si="50"/>
        <v>0.90449652434965166</v>
      </c>
      <c r="AB53" s="18">
        <f t="shared" si="57"/>
        <v>2.5459838975852467</v>
      </c>
      <c r="AD53" s="18">
        <f t="shared" ref="AD53:AF53" si="68">IF($F$6-$D$6 &lt;&gt; 0,(EXP(LN(1+(AD33/100))/($F$6-$D$6))-1)*100,0)</f>
        <v>2.5459838975852467</v>
      </c>
      <c r="AE53" s="18">
        <f t="shared" si="68"/>
        <v>3.6946458536033067</v>
      </c>
      <c r="AF53" s="18">
        <f t="shared" si="68"/>
        <v>5.3370578570804073</v>
      </c>
    </row>
    <row r="54" spans="1:32" x14ac:dyDescent="0.25">
      <c r="A54" t="str">
        <f>$A$16</f>
        <v>Elementary occupations</v>
      </c>
      <c r="B54" s="18">
        <f t="shared" si="42"/>
        <v>0.18081860448959652</v>
      </c>
      <c r="C54" s="18">
        <f t="shared" si="42"/>
        <v>-8.9688806606899263</v>
      </c>
      <c r="D54" s="18">
        <f t="shared" si="42"/>
        <v>0.16166168703564132</v>
      </c>
      <c r="E54" s="18">
        <f t="shared" si="42"/>
        <v>-0.28699604266900769</v>
      </c>
      <c r="F54" s="18">
        <f t="shared" si="54"/>
        <v>-0.13766721055561426</v>
      </c>
      <c r="H54" s="18">
        <f t="shared" si="51"/>
        <v>-0.13766721055561426</v>
      </c>
      <c r="I54" s="18">
        <f t="shared" si="51"/>
        <v>2.6290701076627787</v>
      </c>
      <c r="J54" s="18">
        <f t="shared" si="51"/>
        <v>2.5336391489581667</v>
      </c>
      <c r="L54" t="str">
        <f>$A$16</f>
        <v>Elementary occupations</v>
      </c>
      <c r="M54" s="18">
        <f t="shared" si="43"/>
        <v>-0.28809779415358561</v>
      </c>
      <c r="N54" s="18">
        <f t="shared" si="44"/>
        <v>-8.0993063366847302</v>
      </c>
      <c r="O54" s="18">
        <f t="shared" si="45"/>
        <v>0.42305207591286642</v>
      </c>
      <c r="P54" s="18">
        <f t="shared" si="46"/>
        <v>-0.5093274268288539</v>
      </c>
      <c r="Q54" s="18">
        <f t="shared" si="55"/>
        <v>-0.19950010470944912</v>
      </c>
      <c r="S54" s="18">
        <f t="shared" ref="S54:U54" si="69">IF($F$6-$D$6 &lt;&gt; 0,(EXP(LN(1+(S34/100))/($F$6-$D$6))-1)*100,0)</f>
        <v>-0.19950010470944912</v>
      </c>
      <c r="T54" s="18">
        <f t="shared" si="69"/>
        <v>2.1922651786781877</v>
      </c>
      <c r="U54" s="18">
        <f t="shared" si="69"/>
        <v>2.045577221995476</v>
      </c>
      <c r="W54" t="str">
        <f>$A$16</f>
        <v>Elementary occupations</v>
      </c>
      <c r="X54" s="18">
        <f t="shared" si="47"/>
        <v>0.66224269550712034</v>
      </c>
      <c r="Y54" s="18">
        <f t="shared" si="48"/>
        <v>-9.8407278424153528</v>
      </c>
      <c r="Z54" s="18">
        <f t="shared" si="49"/>
        <v>-0.10832334084344142</v>
      </c>
      <c r="AA54" s="18">
        <f t="shared" si="50"/>
        <v>-5.8370548802832989E-2</v>
      </c>
      <c r="AB54" s="18">
        <f t="shared" si="57"/>
        <v>-7.5024254407829449E-2</v>
      </c>
      <c r="AD54" s="18">
        <f t="shared" ref="AD54:AF54" si="70">IF($F$6-$D$6 &lt;&gt; 0,(EXP(LN(1+(AD34/100))/($F$6-$D$6))-1)*100,0)</f>
        <v>-7.5024254407829449E-2</v>
      </c>
      <c r="AE54" s="18">
        <f t="shared" si="70"/>
        <v>3.0501091484297138</v>
      </c>
      <c r="AF54" s="18">
        <f t="shared" si="70"/>
        <v>3.0009398623057404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1.3518283101180195</v>
      </c>
      <c r="C56" s="26">
        <f>IF(D$6-C$6 &lt;&gt; 0,(EXP(LN(D18/C18)/(D$6-C$6))-1)*100,0)</f>
        <v>-2.368265446908624</v>
      </c>
      <c r="D56" s="26">
        <f>IF(E$6-D$6 &lt;&gt; 0,(EXP(LN(E18/D18)/(E$6-D$6))-1)*100,0)</f>
        <v>0.39535733316045096</v>
      </c>
      <c r="E56" s="26">
        <f>IF(F$6-E$6 &lt;&gt; 0,(EXP(LN(F18/E18)/(F$6-E$6))-1)*100,0)</f>
        <v>0.30790559242128701</v>
      </c>
      <c r="F56" s="26">
        <f t="shared" si="54"/>
        <v>0.33704770528932837</v>
      </c>
      <c r="H56" s="26">
        <f t="shared" si="51"/>
        <v>0.33704770528932837</v>
      </c>
      <c r="I56" s="26">
        <f t="shared" ref="I56" si="71">IF($F$6-$D$6 &lt;&gt; 0,(EXP(LN(1+(I36/100))/($F$6-$D$6))-1)*100,0)</f>
        <v>2.7187313149226622</v>
      </c>
      <c r="J56" s="26">
        <f t="shared" ref="J56" si="72">IF($F$6-$D$6 &lt;&gt; 0,(EXP(LN(1+(J36/100))/($F$6-$D$6))-1)*100,0)</f>
        <v>2.9520518982071087</v>
      </c>
      <c r="L56" s="24" t="str">
        <f>$A$18</f>
        <v>All occupations</v>
      </c>
      <c r="M56" s="26">
        <f>IF(N$6-M$6 &lt;&gt; 0,(EXP(LN(N18/M18)/(N$6-M$6))-1)*100,0)</f>
        <v>1.213430404248883</v>
      </c>
      <c r="N56" s="26">
        <f>IF(O$6-N$6 &lt;&gt; 0,(EXP(LN(O18/N18)/(O$6-N$6))-1)*100,0)</f>
        <v>-3.7838614153495542</v>
      </c>
      <c r="O56" s="26">
        <f>IF(P$6-O$6 &lt;&gt; 0,(EXP(LN(P18/O18)/(P$6-O$6))-1)*100,0)</f>
        <v>0.38838145175055239</v>
      </c>
      <c r="P56" s="26">
        <f>IF(Q$6-P$6 &lt;&gt; 0,(EXP(LN(Q18/P18)/(Q$6-P$6))-1)*100,0)</f>
        <v>0.28646872832867043</v>
      </c>
      <c r="Q56" s="26">
        <f t="shared" ref="Q56" si="73">IF(Q$6-O$6 &lt;&gt; 0,(EXP(LN(Q18/O18)/(Q$6-O$6))-1)*100,0)</f>
        <v>0.32042813536707904</v>
      </c>
      <c r="S56" s="26">
        <f t="shared" ref="S56:U56" si="74">IF($F$6-$D$6 &lt;&gt; 0,(EXP(LN(1+(S36/100))/($F$6-$D$6))-1)*100,0)</f>
        <v>0.32042813536707904</v>
      </c>
      <c r="T56" s="26">
        <f t="shared" si="74"/>
        <v>2.3278817687603981</v>
      </c>
      <c r="U56" s="26">
        <f t="shared" si="74"/>
        <v>2.56156434445034</v>
      </c>
      <c r="W56" s="24" t="str">
        <f>$A$18</f>
        <v>All occupations</v>
      </c>
      <c r="X56" s="26">
        <f>IF(Y$6-X$6 &lt;&gt; 0,(EXP(LN(Y18/X18)/(Y$6-X$6))-1)*100,0)</f>
        <v>1.4943432881416419</v>
      </c>
      <c r="Y56" s="26">
        <f>IF(Z$6-Y$6 &lt;&gt; 0,(EXP(LN(Z18/Y18)/(Z$6-Y$6))-1)*100,0)</f>
        <v>-0.9206236810765267</v>
      </c>
      <c r="Z56" s="26">
        <f>IF(AA$6-Z$6 &lt;&gt; 0,(EXP(LN(AA18/Z18)/(AA$6-Z$6))-1)*100,0)</f>
        <v>0.40228305848437618</v>
      </c>
      <c r="AA56" s="26">
        <f>IF(AB$6-AA$6 &lt;&gt; 0,(EXP(LN(AB18/AA18)/(AB$6-AA$6))-1)*100,0)</f>
        <v>0.32913880309859422</v>
      </c>
      <c r="AB56" s="26">
        <f t="shared" ref="AB56" si="75">IF(AB$6-Z$6 &lt;&gt; 0,(EXP(LN(AB18/Z18)/(AB$6-Z$6))-1)*100,0)</f>
        <v>0.3535142989250728</v>
      </c>
      <c r="AD56" s="26">
        <f t="shared" ref="AD56:AF56" si="76">IF($F$6-$D$6 &lt;&gt; 0,(EXP(LN(1+(AD36/100))/($F$6-$D$6))-1)*100,0)</f>
        <v>0.3535142989250506</v>
      </c>
      <c r="AE56" s="26">
        <f t="shared" si="76"/>
        <v>3.0873051901120885</v>
      </c>
      <c r="AF56" s="26">
        <f t="shared" si="76"/>
        <v>3.3203436981307233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12.724148016835315</v>
      </c>
      <c r="C64" s="27">
        <f t="shared" si="77"/>
        <v>-0.11969721243016807</v>
      </c>
      <c r="D64" s="27">
        <f t="shared" si="77"/>
        <v>2.7721314718548768</v>
      </c>
      <c r="E64" s="27">
        <f t="shared" si="77"/>
        <v>11.597490235136064</v>
      </c>
      <c r="F64" s="27">
        <f>F8-D8</f>
        <v>14.369621706990941</v>
      </c>
      <c r="L64" t="str">
        <f>$A$8</f>
        <v>Managers, directors and senior officials</v>
      </c>
      <c r="M64" s="27">
        <f t="shared" ref="M64:M72" si="78">N8-M8</f>
        <v>6.4543459149838966</v>
      </c>
      <c r="N64" s="27">
        <f t="shared" ref="N64:N72" si="79">O8-N8</f>
        <v>-1.2745309566691247</v>
      </c>
      <c r="O64" s="27">
        <f t="shared" ref="O64:O72" si="80">P8-O8</f>
        <v>-2.6420840457319628E-2</v>
      </c>
      <c r="P64" s="27">
        <f t="shared" ref="P64:P72" si="81">Q8-P8</f>
        <v>4.5461162656358738</v>
      </c>
      <c r="Q64" s="27">
        <f>Q8-O8</f>
        <v>4.5196954251785542</v>
      </c>
      <c r="W64" t="str">
        <f>$A$8</f>
        <v>Managers, directors and senior officials</v>
      </c>
      <c r="X64" s="27">
        <f t="shared" ref="X64:X72" si="82">Y8-X8</f>
        <v>6.2698021018514396</v>
      </c>
      <c r="Y64" s="27">
        <f t="shared" ref="Y64:Y72" si="83">Z8-Y8</f>
        <v>1.1548337442390419</v>
      </c>
      <c r="Z64" s="27">
        <f t="shared" ref="Z64:Z72" si="84">AA8-Z8</f>
        <v>2.798552312312296</v>
      </c>
      <c r="AA64" s="27">
        <f t="shared" ref="AA64:AA72" si="85">AB8-AA8</f>
        <v>7.0513739695000197</v>
      </c>
      <c r="AB64" s="27">
        <f>AB8-Z8</f>
        <v>9.8499262818123157</v>
      </c>
    </row>
    <row r="65" spans="1:31" x14ac:dyDescent="0.25">
      <c r="A65" t="str">
        <f>$A$9</f>
        <v>Professional occupations</v>
      </c>
      <c r="B65" s="27">
        <f t="shared" si="77"/>
        <v>22.560700662415456</v>
      </c>
      <c r="C65" s="27">
        <f t="shared" si="77"/>
        <v>5.3312711769593477</v>
      </c>
      <c r="D65" s="27">
        <f t="shared" si="77"/>
        <v>12.894574843304383</v>
      </c>
      <c r="E65" s="27">
        <f t="shared" si="77"/>
        <v>17.421558508340866</v>
      </c>
      <c r="F65" s="27">
        <f t="shared" ref="F65:F72" si="86">F9-D9</f>
        <v>30.316133351645249</v>
      </c>
      <c r="L65" t="str">
        <f>$A$9</f>
        <v>Professional occupations</v>
      </c>
      <c r="M65" s="27">
        <f t="shared" si="78"/>
        <v>9.2001882053299653</v>
      </c>
      <c r="N65" s="27">
        <f t="shared" si="79"/>
        <v>2.2104619779688619</v>
      </c>
      <c r="O65" s="27">
        <f t="shared" si="80"/>
        <v>5.9840068181307231</v>
      </c>
      <c r="P65" s="27">
        <f t="shared" si="81"/>
        <v>7.1802072953119307</v>
      </c>
      <c r="Q65" s="27">
        <f t="shared" ref="Q65:Q72" si="87">Q9-O9</f>
        <v>13.164214113442654</v>
      </c>
      <c r="W65" t="str">
        <f>$A$9</f>
        <v>Professional occupations</v>
      </c>
      <c r="X65" s="27">
        <f t="shared" si="82"/>
        <v>13.360512457085662</v>
      </c>
      <c r="Y65" s="27">
        <f t="shared" si="83"/>
        <v>3.1208091989903011</v>
      </c>
      <c r="Z65" s="27">
        <f t="shared" si="84"/>
        <v>6.9105680251736743</v>
      </c>
      <c r="AA65" s="27">
        <f t="shared" si="85"/>
        <v>10.241351213029205</v>
      </c>
      <c r="AB65" s="27">
        <f t="shared" ref="AB65:AB72" si="88">AB9-Z9</f>
        <v>17.151919238202879</v>
      </c>
    </row>
    <row r="66" spans="1:31" x14ac:dyDescent="0.25">
      <c r="A66" t="str">
        <f>$A$10</f>
        <v>Associate professional occupations</v>
      </c>
      <c r="B66" s="27">
        <f t="shared" si="77"/>
        <v>6.4076504812109789</v>
      </c>
      <c r="C66" s="27">
        <f t="shared" si="77"/>
        <v>4.2226228083110442</v>
      </c>
      <c r="D66" s="27">
        <f t="shared" si="77"/>
        <v>-2.3463909686366407</v>
      </c>
      <c r="E66" s="27">
        <f t="shared" si="77"/>
        <v>7.2469954550003166</v>
      </c>
      <c r="F66" s="27">
        <f t="shared" si="86"/>
        <v>4.900604486363676</v>
      </c>
      <c r="L66" t="str">
        <f>$A$10</f>
        <v>Associate professional occupations</v>
      </c>
      <c r="M66" s="27">
        <f t="shared" si="78"/>
        <v>1.6645563778613592</v>
      </c>
      <c r="N66" s="27">
        <f t="shared" si="79"/>
        <v>1.8705379236876496</v>
      </c>
      <c r="O66" s="27">
        <f t="shared" si="80"/>
        <v>-3.2697908042162567</v>
      </c>
      <c r="P66" s="27">
        <f t="shared" si="81"/>
        <v>1.7490210779151454</v>
      </c>
      <c r="Q66" s="27">
        <f t="shared" si="87"/>
        <v>-1.5207697263011113</v>
      </c>
      <c r="W66" t="str">
        <f>$A$10</f>
        <v>Associate professional occupations</v>
      </c>
      <c r="X66" s="27">
        <f t="shared" si="82"/>
        <v>4.7430941033496836</v>
      </c>
      <c r="Y66" s="27">
        <f t="shared" si="83"/>
        <v>2.352084884623423</v>
      </c>
      <c r="Z66" s="27">
        <f t="shared" si="84"/>
        <v>0.92339983557962313</v>
      </c>
      <c r="AA66" s="27">
        <f t="shared" si="85"/>
        <v>5.4979743770850789</v>
      </c>
      <c r="AB66" s="27">
        <f t="shared" si="88"/>
        <v>6.421374212664702</v>
      </c>
    </row>
    <row r="67" spans="1:31" x14ac:dyDescent="0.25">
      <c r="A67" t="str">
        <f>$A$11</f>
        <v>Administrative and secretarial occupations</v>
      </c>
      <c r="B67" s="27">
        <f t="shared" si="77"/>
        <v>-3.0654553400732993</v>
      </c>
      <c r="C67" s="27">
        <f t="shared" si="77"/>
        <v>1.1295712790549572</v>
      </c>
      <c r="D67" s="27">
        <f t="shared" si="77"/>
        <v>-6.7723784312523776</v>
      </c>
      <c r="E67" s="27">
        <f t="shared" si="77"/>
        <v>-9.9120051776440476</v>
      </c>
      <c r="F67" s="27">
        <f t="shared" si="86"/>
        <v>-16.684383608896425</v>
      </c>
      <c r="L67" t="str">
        <f>$A$11</f>
        <v>Administrative and secretarial occupations</v>
      </c>
      <c r="M67" s="27">
        <f t="shared" si="78"/>
        <v>-1.3374032783772876</v>
      </c>
      <c r="N67" s="27">
        <f t="shared" si="79"/>
        <v>2.59675786011071</v>
      </c>
      <c r="O67" s="27">
        <f t="shared" si="80"/>
        <v>-1.2280583565229612</v>
      </c>
      <c r="P67" s="27">
        <f t="shared" si="81"/>
        <v>1.0569223325595054</v>
      </c>
      <c r="Q67" s="27">
        <f t="shared" si="87"/>
        <v>-0.17113602396345584</v>
      </c>
      <c r="W67" t="str">
        <f>$A$11</f>
        <v>Administrative and secretarial occupations</v>
      </c>
      <c r="X67" s="27">
        <f t="shared" si="82"/>
        <v>-1.7280520616960189</v>
      </c>
      <c r="Y67" s="27">
        <f t="shared" si="83"/>
        <v>-1.4671865810557136</v>
      </c>
      <c r="Z67" s="27">
        <f t="shared" si="84"/>
        <v>-5.5443200747294554</v>
      </c>
      <c r="AA67" s="27">
        <f t="shared" si="85"/>
        <v>-10.968927510203557</v>
      </c>
      <c r="AB67" s="27">
        <f t="shared" si="88"/>
        <v>-16.513247584933012</v>
      </c>
    </row>
    <row r="68" spans="1:31" x14ac:dyDescent="0.25">
      <c r="A68" t="str">
        <f>$A$12</f>
        <v>Skilled trades occupations</v>
      </c>
      <c r="B68" s="27">
        <f t="shared" si="77"/>
        <v>0.12690246842379338</v>
      </c>
      <c r="C68" s="27">
        <f t="shared" si="77"/>
        <v>-10.408170388354932</v>
      </c>
      <c r="D68" s="27">
        <f t="shared" si="77"/>
        <v>2.1483023815918472</v>
      </c>
      <c r="E68" s="27">
        <f t="shared" si="77"/>
        <v>-0.97918568621226143</v>
      </c>
      <c r="F68" s="27">
        <f t="shared" si="86"/>
        <v>1.1691166953795857</v>
      </c>
      <c r="L68" t="str">
        <f>$A$12</f>
        <v>Skilled trades occupations</v>
      </c>
      <c r="M68" s="27">
        <f t="shared" si="78"/>
        <v>0.98208020177696653</v>
      </c>
      <c r="N68" s="27">
        <f t="shared" si="79"/>
        <v>-10.985976309211409</v>
      </c>
      <c r="O68" s="27">
        <f t="shared" si="80"/>
        <v>0.62645989251870304</v>
      </c>
      <c r="P68" s="27">
        <f t="shared" si="81"/>
        <v>-2.5662701296134998</v>
      </c>
      <c r="Q68" s="27">
        <f t="shared" si="87"/>
        <v>-1.9398102370947967</v>
      </c>
      <c r="W68" t="str">
        <f>$A$12</f>
        <v>Skilled trades occupations</v>
      </c>
      <c r="X68" s="27">
        <f t="shared" si="82"/>
        <v>-0.85517773335317138</v>
      </c>
      <c r="Y68" s="27">
        <f t="shared" si="83"/>
        <v>0.5778059208565125</v>
      </c>
      <c r="Z68" s="27">
        <f t="shared" si="84"/>
        <v>1.5218424890731352</v>
      </c>
      <c r="AA68" s="27">
        <f t="shared" si="85"/>
        <v>1.5870844434012454</v>
      </c>
      <c r="AB68" s="27">
        <f t="shared" si="88"/>
        <v>3.1089269324743807</v>
      </c>
    </row>
    <row r="69" spans="1:31" x14ac:dyDescent="0.25">
      <c r="A69" t="str">
        <f>$A$13</f>
        <v>Caring, leisure and other service occupations</v>
      </c>
      <c r="B69" s="27">
        <f t="shared" si="77"/>
        <v>3.0656493030063956</v>
      </c>
      <c r="C69" s="27">
        <f t="shared" si="77"/>
        <v>-4.2981865299157676</v>
      </c>
      <c r="D69" s="27">
        <f t="shared" si="77"/>
        <v>4.3565135666968899</v>
      </c>
      <c r="E69" s="27">
        <f t="shared" si="77"/>
        <v>5.3117807776341834</v>
      </c>
      <c r="F69" s="27">
        <f t="shared" si="86"/>
        <v>9.6682943443310734</v>
      </c>
      <c r="L69" t="str">
        <f>$A$13</f>
        <v>Caring, leisure and other service occupations</v>
      </c>
      <c r="M69" s="27">
        <f t="shared" si="78"/>
        <v>0.29960387837581948</v>
      </c>
      <c r="N69" s="27">
        <f t="shared" si="79"/>
        <v>-0.511367360754587</v>
      </c>
      <c r="O69" s="27">
        <f t="shared" si="80"/>
        <v>2.5385603013687827</v>
      </c>
      <c r="P69" s="27">
        <f t="shared" si="81"/>
        <v>3.181429849578798</v>
      </c>
      <c r="Q69" s="27">
        <f t="shared" si="87"/>
        <v>5.7199901509475808</v>
      </c>
      <c r="W69" t="str">
        <f>$A$13</f>
        <v>Caring, leisure and other service occupations</v>
      </c>
      <c r="X69" s="27">
        <f t="shared" si="82"/>
        <v>2.7660454246305761</v>
      </c>
      <c r="Y69" s="27">
        <f t="shared" si="83"/>
        <v>-3.786819169161177</v>
      </c>
      <c r="Z69" s="27">
        <f t="shared" si="84"/>
        <v>1.8179532653281854</v>
      </c>
      <c r="AA69" s="27">
        <f t="shared" si="85"/>
        <v>2.1303509280553783</v>
      </c>
      <c r="AB69" s="27">
        <f t="shared" si="88"/>
        <v>3.9483041933835636</v>
      </c>
    </row>
    <row r="70" spans="1:31" x14ac:dyDescent="0.25">
      <c r="A70" t="str">
        <f>$A$14</f>
        <v>Sales and customer service occupations</v>
      </c>
      <c r="B70" s="27">
        <f t="shared" si="77"/>
        <v>-0.85135985027707761</v>
      </c>
      <c r="C70" s="27">
        <f t="shared" si="77"/>
        <v>2.9447316664175105E-3</v>
      </c>
      <c r="D70" s="27">
        <f t="shared" si="77"/>
        <v>-0.18352477979392745</v>
      </c>
      <c r="E70" s="27">
        <f t="shared" si="77"/>
        <v>-3.6713224616661932E-2</v>
      </c>
      <c r="F70" s="27">
        <f t="shared" si="86"/>
        <v>-0.22023800441058938</v>
      </c>
      <c r="L70" t="str">
        <f>$A$14</f>
        <v>Sales and customer service occupations</v>
      </c>
      <c r="M70" s="27">
        <f t="shared" si="78"/>
        <v>-1.4450760955899256E-2</v>
      </c>
      <c r="N70" s="27">
        <f t="shared" si="79"/>
        <v>0.36797185582994274</v>
      </c>
      <c r="O70" s="27">
        <f t="shared" si="80"/>
        <v>0.59550331899358255</v>
      </c>
      <c r="P70" s="27">
        <f t="shared" si="81"/>
        <v>1.0148137475468069</v>
      </c>
      <c r="Q70" s="27">
        <f t="shared" si="87"/>
        <v>1.6103170665403894</v>
      </c>
      <c r="W70" t="str">
        <f>$A$14</f>
        <v>Sales and customer service occupations</v>
      </c>
      <c r="X70" s="27">
        <f t="shared" si="82"/>
        <v>-0.83690908932114638</v>
      </c>
      <c r="Y70" s="27">
        <f t="shared" si="83"/>
        <v>-0.36502712416353233</v>
      </c>
      <c r="Z70" s="27">
        <f t="shared" si="84"/>
        <v>-0.77902809878757751</v>
      </c>
      <c r="AA70" s="27">
        <f t="shared" si="85"/>
        <v>-1.0515269721634084</v>
      </c>
      <c r="AB70" s="27">
        <f t="shared" si="88"/>
        <v>-1.8305550709509859</v>
      </c>
    </row>
    <row r="71" spans="1:31" x14ac:dyDescent="0.25">
      <c r="A71" t="str">
        <f>$A$15</f>
        <v>Process, plant and machine operatives</v>
      </c>
      <c r="B71" s="27">
        <f t="shared" si="77"/>
        <v>4.4653966526178905</v>
      </c>
      <c r="C71" s="27">
        <f t="shared" si="77"/>
        <v>-7.6570823538952837</v>
      </c>
      <c r="D71" s="27">
        <f t="shared" si="77"/>
        <v>3.5539392797418188</v>
      </c>
      <c r="E71" s="27">
        <f t="shared" si="77"/>
        <v>-0.56394482842358684</v>
      </c>
      <c r="F71" s="27">
        <f t="shared" si="86"/>
        <v>2.9899944513182319</v>
      </c>
      <c r="L71" t="str">
        <f>$A$15</f>
        <v>Process, plant and machine operatives</v>
      </c>
      <c r="M71" s="27">
        <f t="shared" si="78"/>
        <v>4.3638516556076254</v>
      </c>
      <c r="N71" s="27">
        <f t="shared" si="79"/>
        <v>-7.0438478954565227</v>
      </c>
      <c r="O71" s="27">
        <f t="shared" si="80"/>
        <v>2.1873167083533858</v>
      </c>
      <c r="P71" s="27">
        <f t="shared" si="81"/>
        <v>-1.0799467170987711</v>
      </c>
      <c r="Q71" s="27">
        <f t="shared" si="87"/>
        <v>1.1073699912546147</v>
      </c>
      <c r="W71" t="str">
        <f>$A$15</f>
        <v>Process, plant and machine operatives</v>
      </c>
      <c r="X71" s="27">
        <f t="shared" si="82"/>
        <v>0.10154499701029795</v>
      </c>
      <c r="Y71" s="27">
        <f t="shared" si="83"/>
        <v>-0.61323445843876989</v>
      </c>
      <c r="Z71" s="27">
        <f t="shared" si="84"/>
        <v>1.3666225713884321</v>
      </c>
      <c r="AA71" s="27">
        <f t="shared" si="85"/>
        <v>0.51600188867518781</v>
      </c>
      <c r="AB71" s="27">
        <f t="shared" si="88"/>
        <v>1.8826244600636199</v>
      </c>
    </row>
    <row r="72" spans="1:31" x14ac:dyDescent="0.25">
      <c r="A72" t="str">
        <f>$A$16</f>
        <v>Elementary occupations</v>
      </c>
      <c r="B72" s="27">
        <f t="shared" si="77"/>
        <v>0.73136760584053206</v>
      </c>
      <c r="C72" s="27">
        <f t="shared" si="77"/>
        <v>-9.1102735113958744</v>
      </c>
      <c r="D72" s="27">
        <f t="shared" si="77"/>
        <v>0.74983263649326659</v>
      </c>
      <c r="E72" s="27">
        <f t="shared" si="77"/>
        <v>-2.640976059214907</v>
      </c>
      <c r="F72" s="27">
        <f t="shared" si="86"/>
        <v>-1.8911434227216404</v>
      </c>
      <c r="L72" t="str">
        <f>$A$16</f>
        <v>Elementary occupations</v>
      </c>
      <c r="M72" s="27">
        <f t="shared" si="78"/>
        <v>-0.59028849029032671</v>
      </c>
      <c r="N72" s="27">
        <f t="shared" si="79"/>
        <v>-4.1188640755835948</v>
      </c>
      <c r="O72" s="27">
        <f t="shared" si="80"/>
        <v>0.99698088523062012</v>
      </c>
      <c r="P72" s="27">
        <f t="shared" si="81"/>
        <v>-2.376183248682942</v>
      </c>
      <c r="Q72" s="27">
        <f t="shared" si="87"/>
        <v>-1.3792023634523218</v>
      </c>
      <c r="W72" t="str">
        <f>$A$16</f>
        <v>Elementary occupations</v>
      </c>
      <c r="X72" s="27">
        <f t="shared" si="82"/>
        <v>1.3216560961309582</v>
      </c>
      <c r="Y72" s="27">
        <f t="shared" si="83"/>
        <v>-4.9914094358124004</v>
      </c>
      <c r="Z72" s="27">
        <f t="shared" si="84"/>
        <v>-0.24714824873739616</v>
      </c>
      <c r="AA72" s="27">
        <f t="shared" si="85"/>
        <v>-0.26479281053189396</v>
      </c>
      <c r="AB72" s="27">
        <f t="shared" si="88"/>
        <v>-0.51194105926929012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46.165000000000191</v>
      </c>
      <c r="C74" s="29">
        <f t="shared" ref="C74" si="89">D18-C18</f>
        <v>-20.90700000000038</v>
      </c>
      <c r="D74" s="29">
        <f>E18-D18</f>
        <v>17.173000000000002</v>
      </c>
      <c r="E74" s="29">
        <f>F18-E18</f>
        <v>27.445000000000164</v>
      </c>
      <c r="F74" s="29">
        <f>F18-D18</f>
        <v>44.618000000000166</v>
      </c>
      <c r="L74" s="24" t="str">
        <f>$A$18</f>
        <v>All occupations</v>
      </c>
      <c r="M74" s="29">
        <f>N18-M18</f>
        <v>21.022483704312094</v>
      </c>
      <c r="N74" s="29">
        <f t="shared" ref="N74" si="90">O18-N18</f>
        <v>-16.888856980078003</v>
      </c>
      <c r="O74" s="29">
        <f>P18-O18</f>
        <v>8.4045579233992385</v>
      </c>
      <c r="P74" s="29">
        <f>Q18-P18</f>
        <v>12.706110473152876</v>
      </c>
      <c r="Q74" s="29">
        <f>Q18-O18</f>
        <v>21.110668396552114</v>
      </c>
      <c r="W74" s="24" t="str">
        <f>$A$18</f>
        <v>All occupations</v>
      </c>
      <c r="X74" s="29">
        <f>Y18-X18</f>
        <v>25.14251629568821</v>
      </c>
      <c r="Y74" s="29">
        <f t="shared" ref="Y74" si="91">Z18-Y18</f>
        <v>-4.01814301992232</v>
      </c>
      <c r="Z74" s="29">
        <f>AA18-Z18</f>
        <v>8.7684420766009907</v>
      </c>
      <c r="AA74" s="29">
        <f>AB18-AA18</f>
        <v>14.738889526847288</v>
      </c>
      <c r="AB74" s="29">
        <f>AB18-Z18</f>
        <v>23.507331603448279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91.810067404810326</v>
      </c>
      <c r="C80" s="11">
        <f t="shared" si="92"/>
        <v>104.53421542164564</v>
      </c>
      <c r="D80" s="11">
        <f t="shared" si="92"/>
        <v>104.41451820921547</v>
      </c>
      <c r="E80" s="11">
        <f t="shared" si="92"/>
        <v>107.18664968107035</v>
      </c>
      <c r="F80" s="11">
        <f t="shared" si="92"/>
        <v>118.78413991620641</v>
      </c>
      <c r="H80" s="40">
        <f>IF(D$6-B$6 &lt;&gt; 0,(EXP(LN(D8/B8)/(D$6-B$6))-1)*100,0)</f>
        <v>2.6063211141845954</v>
      </c>
      <c r="I80" s="40">
        <f t="shared" ref="I80:I88" si="93">F46</f>
        <v>0.86329956537303243</v>
      </c>
      <c r="L80" t="str">
        <f t="shared" ref="L80:Q88" si="94">L8</f>
        <v>Managers, directors and senior officials</v>
      </c>
      <c r="M80" s="11">
        <f t="shared" si="94"/>
        <v>59.063640291350843</v>
      </c>
      <c r="N80" s="11">
        <f t="shared" si="94"/>
        <v>65.51798620633474</v>
      </c>
      <c r="O80" s="11">
        <f t="shared" si="94"/>
        <v>64.243455249665615</v>
      </c>
      <c r="P80" s="11">
        <f t="shared" si="94"/>
        <v>64.217034409208296</v>
      </c>
      <c r="Q80" s="11">
        <f t="shared" si="94"/>
        <v>68.763150674844169</v>
      </c>
      <c r="S80" s="40">
        <f t="shared" ref="S80:S88" si="95">IF(O$6-M$6 &lt;&gt; 0,(EXP(LN(O8/M8)/(O$6-M$6))-1)*100,0)</f>
        <v>1.6955000341972504</v>
      </c>
      <c r="T80" s="40">
        <f t="shared" ref="T80:T88" si="96">Q46</f>
        <v>0.4542830578941226</v>
      </c>
      <c r="W80" t="str">
        <f t="shared" ref="W80:AB88" si="97">W8</f>
        <v>Managers, directors and senior officials</v>
      </c>
      <c r="X80" s="11">
        <f t="shared" si="97"/>
        <v>32.746427113459418</v>
      </c>
      <c r="Y80" s="11">
        <f t="shared" si="97"/>
        <v>39.016229215310858</v>
      </c>
      <c r="Z80" s="11">
        <f t="shared" si="97"/>
        <v>40.1710629595499</v>
      </c>
      <c r="AA80" s="11">
        <f t="shared" si="97"/>
        <v>42.969615271862196</v>
      </c>
      <c r="AB80" s="11">
        <f t="shared" si="97"/>
        <v>50.020989241362216</v>
      </c>
      <c r="AD80" s="40">
        <f t="shared" ref="AD80:AD88" si="98">IF(Z$6-X$6 &lt;&gt; 0,(EXP(LN(Z8/X8)/(Z$6-X$6))-1)*100,0)</f>
        <v>4.1717308853778556</v>
      </c>
      <c r="AE80" s="40">
        <f t="shared" ref="AE80:AE88" si="99">AB46</f>
        <v>1.4727110310307268</v>
      </c>
    </row>
    <row r="81" spans="1:31" x14ac:dyDescent="0.25">
      <c r="A81" t="str">
        <f t="shared" si="92"/>
        <v>Professional occupations</v>
      </c>
      <c r="B81" s="11">
        <f t="shared" si="92"/>
        <v>166.86921080917912</v>
      </c>
      <c r="C81" s="11">
        <f t="shared" si="92"/>
        <v>189.42991147159458</v>
      </c>
      <c r="D81" s="11">
        <f t="shared" si="92"/>
        <v>194.76118264855393</v>
      </c>
      <c r="E81" s="11">
        <f t="shared" si="92"/>
        <v>207.65575749185831</v>
      </c>
      <c r="F81" s="11">
        <f t="shared" si="92"/>
        <v>225.07731600019918</v>
      </c>
      <c r="H81" s="40">
        <f t="shared" ref="H81:H88" si="100">IF(D$6-B$6 &lt;&gt; 0,(EXP(LN(D9/B9)/(D$6-B$6))-1)*100,0)</f>
        <v>3.139551418050357</v>
      </c>
      <c r="I81" s="40">
        <f t="shared" si="93"/>
        <v>0.96913173436221633</v>
      </c>
      <c r="L81" t="str">
        <f t="shared" si="94"/>
        <v>Professional occupations</v>
      </c>
      <c r="M81" s="11">
        <f t="shared" si="94"/>
        <v>84.694207878962544</v>
      </c>
      <c r="N81" s="11">
        <f t="shared" si="94"/>
        <v>93.894396084292509</v>
      </c>
      <c r="O81" s="11">
        <f t="shared" si="94"/>
        <v>96.104858062261371</v>
      </c>
      <c r="P81" s="11">
        <f t="shared" si="94"/>
        <v>102.08886488039209</v>
      </c>
      <c r="Q81" s="11">
        <f t="shared" si="94"/>
        <v>109.26907217570403</v>
      </c>
      <c r="S81" s="40">
        <f t="shared" si="95"/>
        <v>2.5600741625939616</v>
      </c>
      <c r="T81" s="40">
        <f t="shared" si="96"/>
        <v>0.85949614280727005</v>
      </c>
      <c r="W81" t="str">
        <f t="shared" si="97"/>
        <v>Professional occupations</v>
      </c>
      <c r="X81" s="11">
        <f t="shared" si="97"/>
        <v>82.175002930216522</v>
      </c>
      <c r="Y81" s="11">
        <f t="shared" si="97"/>
        <v>95.535515387302183</v>
      </c>
      <c r="Z81" s="11">
        <f t="shared" si="97"/>
        <v>98.656324586292484</v>
      </c>
      <c r="AA81" s="11">
        <f t="shared" si="97"/>
        <v>105.56689261146616</v>
      </c>
      <c r="AB81" s="11">
        <f t="shared" si="97"/>
        <v>115.80824382449536</v>
      </c>
      <c r="AD81" s="40">
        <f t="shared" si="98"/>
        <v>3.7234708022526375</v>
      </c>
      <c r="AE81" s="40">
        <f t="shared" si="99"/>
        <v>1.0743529060279977</v>
      </c>
    </row>
    <row r="82" spans="1:31" x14ac:dyDescent="0.25">
      <c r="A82" t="str">
        <f t="shared" si="92"/>
        <v>Associate professional occupations</v>
      </c>
      <c r="B82" s="11">
        <f t="shared" si="92"/>
        <v>111.2703451271373</v>
      </c>
      <c r="C82" s="11">
        <f t="shared" si="92"/>
        <v>117.67799560834828</v>
      </c>
      <c r="D82" s="11">
        <f t="shared" si="92"/>
        <v>121.90061841665933</v>
      </c>
      <c r="E82" s="11">
        <f t="shared" si="92"/>
        <v>119.55422744802269</v>
      </c>
      <c r="F82" s="11">
        <f t="shared" si="92"/>
        <v>126.801222903023</v>
      </c>
      <c r="H82" s="40">
        <f t="shared" si="100"/>
        <v>1.8416189927356275</v>
      </c>
      <c r="I82" s="40">
        <f t="shared" si="93"/>
        <v>0.26310937130042955</v>
      </c>
      <c r="L82" t="str">
        <f t="shared" si="94"/>
        <v>Associate professional occupations</v>
      </c>
      <c r="M82" s="11">
        <f t="shared" si="94"/>
        <v>58.829952449046147</v>
      </c>
      <c r="N82" s="11">
        <f t="shared" si="94"/>
        <v>60.494508826907506</v>
      </c>
      <c r="O82" s="11">
        <f t="shared" si="94"/>
        <v>62.365046750595155</v>
      </c>
      <c r="P82" s="11">
        <f t="shared" si="94"/>
        <v>59.095255946378899</v>
      </c>
      <c r="Q82" s="11">
        <f t="shared" si="94"/>
        <v>60.844277024294044</v>
      </c>
      <c r="S82" s="40">
        <f t="shared" si="95"/>
        <v>1.1739139071417881</v>
      </c>
      <c r="T82" s="40">
        <f t="shared" si="96"/>
        <v>-0.16444601073909437</v>
      </c>
      <c r="W82" t="str">
        <f t="shared" si="97"/>
        <v>Associate professional occupations</v>
      </c>
      <c r="X82" s="11">
        <f t="shared" si="97"/>
        <v>52.440392678091094</v>
      </c>
      <c r="Y82" s="11">
        <f t="shared" si="97"/>
        <v>57.183486781440777</v>
      </c>
      <c r="Z82" s="11">
        <f t="shared" si="97"/>
        <v>59.5355716660642</v>
      </c>
      <c r="AA82" s="11">
        <f t="shared" si="97"/>
        <v>60.458971501643823</v>
      </c>
      <c r="AB82" s="11">
        <f t="shared" si="97"/>
        <v>65.956945878728902</v>
      </c>
      <c r="AD82" s="40">
        <f t="shared" si="98"/>
        <v>2.5704164017620545</v>
      </c>
      <c r="AE82" s="40">
        <f t="shared" si="99"/>
        <v>0.68519154880763988</v>
      </c>
    </row>
    <row r="83" spans="1:31" x14ac:dyDescent="0.25">
      <c r="A83" t="str">
        <f t="shared" si="92"/>
        <v>Administrative and secretarial occupations</v>
      </c>
      <c r="B83" s="11">
        <f t="shared" si="92"/>
        <v>91.784859546336406</v>
      </c>
      <c r="C83" s="11">
        <f t="shared" si="92"/>
        <v>88.719404206263107</v>
      </c>
      <c r="D83" s="11">
        <f t="shared" si="92"/>
        <v>89.848975485318064</v>
      </c>
      <c r="E83" s="11">
        <f t="shared" si="92"/>
        <v>83.076597054065687</v>
      </c>
      <c r="F83" s="11">
        <f t="shared" si="92"/>
        <v>73.164591876421639</v>
      </c>
      <c r="H83" s="40">
        <f t="shared" si="100"/>
        <v>-0.4254353423269408</v>
      </c>
      <c r="I83" s="40">
        <f t="shared" si="93"/>
        <v>-1.3601230847624879</v>
      </c>
      <c r="L83" t="str">
        <f t="shared" si="94"/>
        <v>Administrative and secretarial occupations</v>
      </c>
      <c r="M83" s="11">
        <f t="shared" si="94"/>
        <v>18.777217014890095</v>
      </c>
      <c r="N83" s="11">
        <f t="shared" si="94"/>
        <v>17.439813736512807</v>
      </c>
      <c r="O83" s="11">
        <f t="shared" si="94"/>
        <v>20.036571596623517</v>
      </c>
      <c r="P83" s="11">
        <f t="shared" si="94"/>
        <v>18.808513240100556</v>
      </c>
      <c r="Q83" s="11">
        <f t="shared" si="94"/>
        <v>19.865435572660061</v>
      </c>
      <c r="S83" s="40">
        <f t="shared" si="95"/>
        <v>1.3067626734988291</v>
      </c>
      <c r="T83" s="40">
        <f t="shared" si="96"/>
        <v>-5.7169438074877732E-2</v>
      </c>
      <c r="W83" t="str">
        <f t="shared" si="97"/>
        <v>Administrative and secretarial occupations</v>
      </c>
      <c r="X83" s="11">
        <f t="shared" si="97"/>
        <v>73.00764253144628</v>
      </c>
      <c r="Y83" s="11">
        <f t="shared" si="97"/>
        <v>71.279590469750261</v>
      </c>
      <c r="Z83" s="11">
        <f t="shared" si="97"/>
        <v>69.812403888694547</v>
      </c>
      <c r="AA83" s="11">
        <f t="shared" si="97"/>
        <v>64.268083813965092</v>
      </c>
      <c r="AB83" s="11">
        <f t="shared" si="97"/>
        <v>53.299156303761535</v>
      </c>
      <c r="AD83" s="40">
        <f t="shared" si="98"/>
        <v>-0.89105491945262738</v>
      </c>
      <c r="AE83" s="40">
        <f t="shared" si="99"/>
        <v>-1.7831843561455618</v>
      </c>
    </row>
    <row r="84" spans="1:31" x14ac:dyDescent="0.25">
      <c r="A84" t="str">
        <f t="shared" si="92"/>
        <v>Skilled trades occupations</v>
      </c>
      <c r="B84" s="11">
        <f t="shared" si="92"/>
        <v>79.937154354161578</v>
      </c>
      <c r="C84" s="11">
        <f t="shared" si="92"/>
        <v>80.064056822585371</v>
      </c>
      <c r="D84" s="11">
        <f t="shared" si="92"/>
        <v>69.655886434230439</v>
      </c>
      <c r="E84" s="11">
        <f t="shared" si="92"/>
        <v>71.804188815822286</v>
      </c>
      <c r="F84" s="11">
        <f t="shared" si="92"/>
        <v>70.825003129610025</v>
      </c>
      <c r="H84" s="40">
        <f t="shared" si="100"/>
        <v>-2.7159084218842722</v>
      </c>
      <c r="I84" s="40">
        <f t="shared" si="93"/>
        <v>0.1110274482865492</v>
      </c>
      <c r="L84" t="str">
        <f t="shared" si="94"/>
        <v>Skilled trades occupations</v>
      </c>
      <c r="M84" s="11">
        <f t="shared" si="94"/>
        <v>69.212675807693302</v>
      </c>
      <c r="N84" s="11">
        <f t="shared" si="94"/>
        <v>70.194756009470268</v>
      </c>
      <c r="O84" s="11">
        <f t="shared" si="94"/>
        <v>59.208779700258859</v>
      </c>
      <c r="P84" s="11">
        <f t="shared" si="94"/>
        <v>59.835239592777562</v>
      </c>
      <c r="Q84" s="11">
        <f t="shared" si="94"/>
        <v>57.268969463164062</v>
      </c>
      <c r="S84" s="40">
        <f t="shared" si="95"/>
        <v>-3.0740438003785453</v>
      </c>
      <c r="T84" s="40">
        <f t="shared" si="96"/>
        <v>-0.22182629937648191</v>
      </c>
      <c r="W84" t="str">
        <f t="shared" si="97"/>
        <v>Skilled trades occupations</v>
      </c>
      <c r="X84" s="11">
        <f t="shared" si="97"/>
        <v>10.724478546468237</v>
      </c>
      <c r="Y84" s="11">
        <f t="shared" si="97"/>
        <v>9.8693008131150659</v>
      </c>
      <c r="Z84" s="11">
        <f t="shared" si="97"/>
        <v>10.447106733971578</v>
      </c>
      <c r="AA84" s="11">
        <f t="shared" si="97"/>
        <v>11.968949223044714</v>
      </c>
      <c r="AB84" s="11">
        <f t="shared" si="97"/>
        <v>13.556033666445959</v>
      </c>
      <c r="AD84" s="40">
        <f t="shared" si="98"/>
        <v>-0.52270453551226392</v>
      </c>
      <c r="AE84" s="40">
        <f t="shared" si="99"/>
        <v>1.7518796092809374</v>
      </c>
    </row>
    <row r="85" spans="1:31" x14ac:dyDescent="0.25">
      <c r="A85" t="str">
        <f t="shared" si="92"/>
        <v>Caring, leisure and other service occupations</v>
      </c>
      <c r="B85" s="11">
        <f t="shared" si="92"/>
        <v>87.720623739007053</v>
      </c>
      <c r="C85" s="11">
        <f t="shared" si="92"/>
        <v>90.786273042013448</v>
      </c>
      <c r="D85" s="11">
        <f t="shared" si="92"/>
        <v>86.488086512097681</v>
      </c>
      <c r="E85" s="11">
        <f t="shared" si="92"/>
        <v>90.844600078794571</v>
      </c>
      <c r="F85" s="11">
        <f t="shared" si="92"/>
        <v>96.156380856428754</v>
      </c>
      <c r="H85" s="40">
        <f t="shared" si="100"/>
        <v>-0.28260706873374231</v>
      </c>
      <c r="I85" s="40">
        <f t="shared" si="93"/>
        <v>0.70896237038367005</v>
      </c>
      <c r="L85" t="str">
        <f t="shared" si="94"/>
        <v>Caring, leisure and other service occupations</v>
      </c>
      <c r="M85" s="11">
        <f t="shared" si="94"/>
        <v>19.594473937196906</v>
      </c>
      <c r="N85" s="11">
        <f t="shared" si="94"/>
        <v>19.894077815572725</v>
      </c>
      <c r="O85" s="11">
        <f t="shared" si="94"/>
        <v>19.382710454818138</v>
      </c>
      <c r="P85" s="11">
        <f t="shared" si="94"/>
        <v>21.921270756186921</v>
      </c>
      <c r="Q85" s="11">
        <f t="shared" si="94"/>
        <v>25.102700605765719</v>
      </c>
      <c r="S85" s="40">
        <f t="shared" si="95"/>
        <v>-0.21708661484377556</v>
      </c>
      <c r="T85" s="40">
        <f t="shared" si="96"/>
        <v>1.7389058130346635</v>
      </c>
      <c r="W85" t="str">
        <f t="shared" si="97"/>
        <v>Caring, leisure and other service occupations</v>
      </c>
      <c r="X85" s="11">
        <f t="shared" si="97"/>
        <v>68.126149801810115</v>
      </c>
      <c r="Y85" s="11">
        <f t="shared" si="97"/>
        <v>70.892195226440691</v>
      </c>
      <c r="Z85" s="11">
        <f t="shared" si="97"/>
        <v>67.105376057279514</v>
      </c>
      <c r="AA85" s="11">
        <f t="shared" si="97"/>
        <v>68.9233293226077</v>
      </c>
      <c r="AB85" s="11">
        <f t="shared" si="97"/>
        <v>71.053680250663078</v>
      </c>
      <c r="AD85" s="40">
        <f>IF(Z$6-X$6 &lt;&gt; 0,(EXP(LN(Z13/X13)/(Z$6-X$6))-1)*100,0)</f>
        <v>-0.30148401781908696</v>
      </c>
      <c r="AE85" s="40">
        <f t="shared" si="99"/>
        <v>0.38187054394220876</v>
      </c>
    </row>
    <row r="86" spans="1:31" x14ac:dyDescent="0.25">
      <c r="A86" t="str">
        <f t="shared" si="92"/>
        <v>Sales and customer service occupations</v>
      </c>
      <c r="B86" s="11">
        <f t="shared" si="92"/>
        <v>65.308653794271663</v>
      </c>
      <c r="C86" s="11">
        <f t="shared" si="92"/>
        <v>64.457293943994586</v>
      </c>
      <c r="D86" s="11">
        <f t="shared" si="92"/>
        <v>64.460238675661003</v>
      </c>
      <c r="E86" s="11">
        <f t="shared" si="92"/>
        <v>64.276713895867076</v>
      </c>
      <c r="F86" s="11">
        <f t="shared" si="92"/>
        <v>64.240000671250414</v>
      </c>
      <c r="H86" s="40">
        <f t="shared" si="100"/>
        <v>-0.26117777733790648</v>
      </c>
      <c r="I86" s="40">
        <f t="shared" si="93"/>
        <v>-2.281405711088702E-2</v>
      </c>
      <c r="L86" t="str">
        <f t="shared" si="94"/>
        <v>Sales and customer service occupations</v>
      </c>
      <c r="M86" s="11">
        <f t="shared" si="94"/>
        <v>27.234317751105319</v>
      </c>
      <c r="N86" s="11">
        <f t="shared" si="94"/>
        <v>27.21986699014942</v>
      </c>
      <c r="O86" s="11">
        <f t="shared" si="94"/>
        <v>27.587838845979363</v>
      </c>
      <c r="P86" s="11">
        <f t="shared" si="94"/>
        <v>28.183342164972945</v>
      </c>
      <c r="Q86" s="11">
        <f t="shared" si="94"/>
        <v>29.198155912519752</v>
      </c>
      <c r="S86" s="40">
        <f t="shared" si="95"/>
        <v>0.25827684189996258</v>
      </c>
      <c r="T86" s="40">
        <f t="shared" si="96"/>
        <v>0.37891942127452616</v>
      </c>
      <c r="W86" t="str">
        <f t="shared" si="97"/>
        <v>Sales and customer service occupations</v>
      </c>
      <c r="X86" s="11">
        <f t="shared" si="97"/>
        <v>38.074336043166305</v>
      </c>
      <c r="Y86" s="11">
        <f t="shared" si="97"/>
        <v>37.237426953845159</v>
      </c>
      <c r="Z86" s="11">
        <f t="shared" si="97"/>
        <v>36.872399829681626</v>
      </c>
      <c r="AA86" s="11">
        <f t="shared" si="97"/>
        <v>36.093371730894049</v>
      </c>
      <c r="AB86" s="11">
        <f t="shared" si="97"/>
        <v>35.04184475873064</v>
      </c>
      <c r="AD86" s="40">
        <f t="shared" si="98"/>
        <v>-0.63948973348685323</v>
      </c>
      <c r="AE86" s="40">
        <f t="shared" si="99"/>
        <v>-0.3388937024264238</v>
      </c>
    </row>
    <row r="87" spans="1:31" x14ac:dyDescent="0.25">
      <c r="A87" t="str">
        <f t="shared" si="92"/>
        <v>Process, plant and machine operatives</v>
      </c>
      <c r="B87" s="11">
        <f t="shared" si="92"/>
        <v>41.086970145359132</v>
      </c>
      <c r="C87" s="11">
        <f t="shared" si="92"/>
        <v>45.552366797977022</v>
      </c>
      <c r="D87" s="11">
        <f t="shared" si="92"/>
        <v>37.895284444081739</v>
      </c>
      <c r="E87" s="11">
        <f t="shared" si="92"/>
        <v>41.449223723823557</v>
      </c>
      <c r="F87" s="11">
        <f t="shared" si="92"/>
        <v>40.885278895399971</v>
      </c>
      <c r="H87" s="40">
        <f t="shared" si="100"/>
        <v>-1.6042793258643662</v>
      </c>
      <c r="I87" s="40">
        <f t="shared" si="93"/>
        <v>0.50757304767099498</v>
      </c>
      <c r="L87" t="str">
        <f t="shared" si="94"/>
        <v>Process, plant and machine operatives</v>
      </c>
      <c r="M87" s="11">
        <f t="shared" si="94"/>
        <v>36.465419392440268</v>
      </c>
      <c r="N87" s="11">
        <f t="shared" si="94"/>
        <v>40.829271048047893</v>
      </c>
      <c r="O87" s="11">
        <f t="shared" si="94"/>
        <v>33.78542315259137</v>
      </c>
      <c r="P87" s="11">
        <f t="shared" si="94"/>
        <v>35.972739860944756</v>
      </c>
      <c r="Q87" s="11">
        <f t="shared" si="94"/>
        <v>34.892793143845985</v>
      </c>
      <c r="S87" s="40">
        <f t="shared" si="95"/>
        <v>-1.5151041470209292</v>
      </c>
      <c r="T87" s="40">
        <f t="shared" si="96"/>
        <v>0.21523707592989716</v>
      </c>
      <c r="W87" t="str">
        <f t="shared" si="97"/>
        <v>Process, plant and machine operatives</v>
      </c>
      <c r="X87" s="11">
        <f t="shared" si="97"/>
        <v>4.6215507529188447</v>
      </c>
      <c r="Y87" s="11">
        <f t="shared" si="97"/>
        <v>4.7230957499291426</v>
      </c>
      <c r="Z87" s="11">
        <f t="shared" si="97"/>
        <v>4.1098612914903727</v>
      </c>
      <c r="AA87" s="11">
        <f t="shared" si="97"/>
        <v>5.4764838628788048</v>
      </c>
      <c r="AB87" s="11">
        <f t="shared" si="97"/>
        <v>5.9924857515539927</v>
      </c>
      <c r="AD87" s="40">
        <f t="shared" si="98"/>
        <v>-2.319496941612964</v>
      </c>
      <c r="AE87" s="40">
        <f t="shared" si="99"/>
        <v>2.5459838975852467</v>
      </c>
    </row>
    <row r="88" spans="1:31" x14ac:dyDescent="0.25">
      <c r="A88" t="str">
        <f t="shared" si="92"/>
        <v>Elementary occupations</v>
      </c>
      <c r="B88" s="11">
        <f t="shared" si="92"/>
        <v>100.84511507973771</v>
      </c>
      <c r="C88" s="11">
        <f t="shared" si="92"/>
        <v>101.57648268557824</v>
      </c>
      <c r="D88" s="11">
        <f t="shared" si="92"/>
        <v>92.466209174182367</v>
      </c>
      <c r="E88" s="11">
        <f t="shared" si="92"/>
        <v>93.216041810675634</v>
      </c>
      <c r="F88" s="11">
        <f t="shared" si="92"/>
        <v>90.575065751460727</v>
      </c>
      <c r="H88" s="40">
        <f t="shared" si="100"/>
        <v>-1.7198891895277235</v>
      </c>
      <c r="I88" s="40">
        <f t="shared" si="93"/>
        <v>-0.13766721055561426</v>
      </c>
      <c r="L88" t="str">
        <f t="shared" si="94"/>
        <v>Elementary occupations</v>
      </c>
      <c r="M88" s="11">
        <f t="shared" si="94"/>
        <v>51.444817314910146</v>
      </c>
      <c r="N88" s="11">
        <f t="shared" si="94"/>
        <v>50.85452882461982</v>
      </c>
      <c r="O88" s="11">
        <f t="shared" si="94"/>
        <v>46.735664749036225</v>
      </c>
      <c r="P88" s="11">
        <f t="shared" si="94"/>
        <v>47.732645634266845</v>
      </c>
      <c r="Q88" s="11">
        <f t="shared" si="94"/>
        <v>45.356462385583903</v>
      </c>
      <c r="S88" s="40">
        <f t="shared" si="95"/>
        <v>-1.9017276304402198</v>
      </c>
      <c r="T88" s="40">
        <f t="shared" si="96"/>
        <v>-0.19950010470944912</v>
      </c>
      <c r="W88" t="str">
        <f t="shared" si="97"/>
        <v>Elementary occupations</v>
      </c>
      <c r="X88" s="11">
        <f t="shared" si="97"/>
        <v>49.400297764827428</v>
      </c>
      <c r="Y88" s="11">
        <f t="shared" si="97"/>
        <v>50.721953860958386</v>
      </c>
      <c r="Z88" s="11">
        <f t="shared" si="97"/>
        <v>45.730544425145986</v>
      </c>
      <c r="AA88" s="11">
        <f t="shared" si="97"/>
        <v>45.48339617640859</v>
      </c>
      <c r="AB88" s="11">
        <f t="shared" si="97"/>
        <v>45.218603365876696</v>
      </c>
      <c r="AD88" s="40">
        <f t="shared" si="98"/>
        <v>-1.5319446718213725</v>
      </c>
      <c r="AE88" s="40">
        <f t="shared" si="99"/>
        <v>-7.5024254407829449E-2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836.63300000000027</v>
      </c>
      <c r="C90" s="34">
        <f t="shared" si="101"/>
        <v>882.79800000000046</v>
      </c>
      <c r="D90" s="34">
        <f t="shared" si="101"/>
        <v>861.89100000000008</v>
      </c>
      <c r="E90" s="34">
        <f t="shared" si="101"/>
        <v>879.06400000000008</v>
      </c>
      <c r="F90" s="34">
        <f t="shared" si="101"/>
        <v>906.50900000000024</v>
      </c>
      <c r="H90" s="43">
        <f>IF(D$6-B$6 &lt;&gt; 0,(EXP(LN(D18/B18)/(D$6-B$6))-1)*100,0)</f>
        <v>0.59663902141595671</v>
      </c>
      <c r="I90" s="43">
        <f>F56</f>
        <v>0.33704770528932837</v>
      </c>
      <c r="L90" s="24" t="str">
        <f t="shared" ref="L90:Q90" si="102">L18</f>
        <v>All occupations</v>
      </c>
      <c r="M90" s="34">
        <f t="shared" si="102"/>
        <v>425.31672183759554</v>
      </c>
      <c r="N90" s="34">
        <f t="shared" si="102"/>
        <v>446.33920554190763</v>
      </c>
      <c r="O90" s="34">
        <f t="shared" si="102"/>
        <v>429.45034856182963</v>
      </c>
      <c r="P90" s="34">
        <f t="shared" si="102"/>
        <v>437.85490648522887</v>
      </c>
      <c r="Q90" s="34">
        <f t="shared" si="102"/>
        <v>450.56101695838174</v>
      </c>
      <c r="S90" s="43">
        <f>IF(O$6-M$6 &lt;&gt; 0,(EXP(LN(O18/M18)/(O$6-M$6))-1)*100,0)</f>
        <v>0.19362746886979476</v>
      </c>
      <c r="T90" s="43">
        <f>Q56</f>
        <v>0.32042813536707904</v>
      </c>
      <c r="W90" s="24" t="str">
        <f t="shared" ref="W90:AB90" si="103">W18</f>
        <v>All occupations</v>
      </c>
      <c r="X90" s="34">
        <f t="shared" si="103"/>
        <v>411.31627816240422</v>
      </c>
      <c r="Y90" s="34">
        <f t="shared" si="103"/>
        <v>436.45879445809243</v>
      </c>
      <c r="Z90" s="34">
        <f t="shared" si="103"/>
        <v>432.44065143817011</v>
      </c>
      <c r="AA90" s="34">
        <f t="shared" si="103"/>
        <v>441.2090935147711</v>
      </c>
      <c r="AB90" s="34">
        <f t="shared" si="103"/>
        <v>455.94798304161839</v>
      </c>
      <c r="AD90" s="43">
        <f>IF(Z$6-X$6 &lt;&gt; 0,(EXP(LN(Z18/X18)/(Z$6-X$6))-1)*100,0)</f>
        <v>1.0066861947156447</v>
      </c>
      <c r="AE90" s="43">
        <f>AB56</f>
        <v>0.3535142989250728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topLeftCell="J33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Brighton and Hove East Sussex West Sussex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Brighton and Hove East Sussex West Sussex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Brighton and Hove East Sussex West Sussex</v>
      </c>
    </row>
    <row r="2" spans="1:32" ht="12.75" customHeight="1" x14ac:dyDescent="0.3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61.870408513420152</v>
      </c>
      <c r="C8" s="11">
        <v>73.008860771764105</v>
      </c>
      <c r="D8" s="11">
        <v>73.586660053837292</v>
      </c>
      <c r="E8" s="11">
        <v>68.633893224545218</v>
      </c>
      <c r="F8" s="11">
        <v>74.097870611469489</v>
      </c>
      <c r="G8" s="10"/>
      <c r="H8" s="11">
        <f>F8-D8</f>
        <v>0.51121055763219658</v>
      </c>
      <c r="I8" s="11">
        <f>'RD T1'!E7</f>
        <v>36.221288192326327</v>
      </c>
      <c r="J8" s="11">
        <f>SUM(H8:I8)</f>
        <v>36.732498749958523</v>
      </c>
      <c r="L8" s="10" t="str">
        <f>name!D4</f>
        <v>11 Corporate managers and directors</v>
      </c>
      <c r="M8" s="11">
        <v>41.932731132933682</v>
      </c>
      <c r="N8" s="11">
        <v>47.477673630887857</v>
      </c>
      <c r="O8" s="11">
        <v>47.453637241168437</v>
      </c>
      <c r="P8" s="11">
        <v>42.78908731521939</v>
      </c>
      <c r="Q8" s="11">
        <v>44.311660314765895</v>
      </c>
      <c r="R8" s="10"/>
      <c r="S8" s="11">
        <f>Q8-O8</f>
        <v>-3.1419769264025419</v>
      </c>
      <c r="T8" s="11">
        <f>'RD T1'!T7</f>
        <v>20.285693804198619</v>
      </c>
      <c r="U8" s="11">
        <f>SUM(S8:T8)</f>
        <v>17.143716877796077</v>
      </c>
      <c r="W8" s="10" t="str">
        <f>name!D4</f>
        <v>11 Corporate managers and directors</v>
      </c>
      <c r="X8" s="11">
        <v>19.937677380486456</v>
      </c>
      <c r="Y8" s="11">
        <v>25.531187140876234</v>
      </c>
      <c r="Z8" s="11">
        <v>26.133022812668887</v>
      </c>
      <c r="AA8" s="11">
        <v>25.844805909325952</v>
      </c>
      <c r="AB8" s="11">
        <v>29.786210296703626</v>
      </c>
      <c r="AC8" s="10"/>
      <c r="AD8" s="11">
        <f>AB8-Z8</f>
        <v>3.6531874840347385</v>
      </c>
      <c r="AE8" s="11">
        <f>'RD T1'!T36</f>
        <v>15.935594388127708</v>
      </c>
      <c r="AF8" s="11">
        <f>SUM(AD8:AE8)</f>
        <v>19.588781872162446</v>
      </c>
    </row>
    <row r="9" spans="1:32" x14ac:dyDescent="0.25">
      <c r="A9" s="10" t="str">
        <f>name!D5</f>
        <v>12 Other managers and proprietors</v>
      </c>
      <c r="B9" s="11">
        <v>29.939658891390167</v>
      </c>
      <c r="C9" s="11">
        <v>31.525354649881535</v>
      </c>
      <c r="D9" s="11">
        <v>30.827858155378181</v>
      </c>
      <c r="E9" s="11">
        <v>38.552756456525131</v>
      </c>
      <c r="F9" s="11">
        <v>44.686269304736932</v>
      </c>
      <c r="H9" s="11">
        <f t="shared" ref="H9:H32" si="2">F9-D9</f>
        <v>13.858411149358751</v>
      </c>
      <c r="I9" s="11">
        <f>'RD T1'!E8</f>
        <v>22.687034814461249</v>
      </c>
      <c r="J9" s="11">
        <f>SUM(H9:I9)</f>
        <v>36.545445963820001</v>
      </c>
      <c r="L9" s="10" t="str">
        <f>name!D5</f>
        <v>12 Other managers and proprietors</v>
      </c>
      <c r="M9" s="11">
        <v>17.130909158417161</v>
      </c>
      <c r="N9" s="11">
        <v>18.040312575446887</v>
      </c>
      <c r="O9" s="11">
        <v>16.789818008497182</v>
      </c>
      <c r="P9" s="11">
        <v>21.427947093988909</v>
      </c>
      <c r="Q9" s="11">
        <v>24.451490360078271</v>
      </c>
      <c r="S9" s="11">
        <f t="shared" ref="S9:S32" si="3">Q9-O9</f>
        <v>7.6616723515810889</v>
      </c>
      <c r="T9" s="11">
        <f>'RD T1'!T8</f>
        <v>11.130354873668805</v>
      </c>
      <c r="U9" s="11">
        <f>SUM(S9:T9)</f>
        <v>18.792027225249896</v>
      </c>
      <c r="W9" s="10" t="str">
        <f>name!D5</f>
        <v>12 Other managers and proprietors</v>
      </c>
      <c r="X9" s="11">
        <v>12.808749732972965</v>
      </c>
      <c r="Y9" s="11">
        <v>13.485042074434627</v>
      </c>
      <c r="Z9" s="11">
        <v>14.038040146881015</v>
      </c>
      <c r="AA9" s="11">
        <v>17.12480936253624</v>
      </c>
      <c r="AB9" s="11">
        <v>20.234778944658594</v>
      </c>
      <c r="AD9" s="11">
        <f t="shared" ref="AD9:AD32" si="4">AB9-Z9</f>
        <v>6.196738797777579</v>
      </c>
      <c r="AE9" s="11">
        <f>'RD T1'!T37</f>
        <v>11.556679940792446</v>
      </c>
      <c r="AF9" s="11">
        <f>SUM(AD9:AE9)</f>
        <v>17.753418738570026</v>
      </c>
    </row>
    <row r="10" spans="1:32" x14ac:dyDescent="0.25">
      <c r="A10" s="10" t="str">
        <f>name!D6</f>
        <v>21 Science, research, engineering and technology professionals</v>
      </c>
      <c r="B10" s="11">
        <v>47.882149274114816</v>
      </c>
      <c r="C10" s="11">
        <v>53.657742979638797</v>
      </c>
      <c r="D10" s="11">
        <v>55.520620907436232</v>
      </c>
      <c r="E10" s="11">
        <v>58.492670390787445</v>
      </c>
      <c r="F10" s="11">
        <v>63.776685984512568</v>
      </c>
      <c r="G10" s="11"/>
      <c r="H10" s="11">
        <f t="shared" si="2"/>
        <v>8.256065077076336</v>
      </c>
      <c r="I10" s="11">
        <f>'RD T1'!E9</f>
        <v>22.537661040038344</v>
      </c>
      <c r="J10" s="11">
        <f t="shared" ref="J10:J32" si="5">SUM(H10:I10)</f>
        <v>30.79372611711468</v>
      </c>
      <c r="L10" s="10" t="str">
        <f>name!D6</f>
        <v>21 Science, research, engineering and technology professionals</v>
      </c>
      <c r="M10" s="11">
        <v>37.437508883443229</v>
      </c>
      <c r="N10" s="11">
        <v>42.263202753222991</v>
      </c>
      <c r="O10" s="11">
        <v>41.893349497728423</v>
      </c>
      <c r="P10" s="11">
        <v>42.580786339587149</v>
      </c>
      <c r="Q10" s="11">
        <v>45.13040834509232</v>
      </c>
      <c r="R10" s="11"/>
      <c r="S10" s="11">
        <f t="shared" si="3"/>
        <v>3.2370588473638975</v>
      </c>
      <c r="T10" s="11">
        <f>'RD T1'!T9</f>
        <v>14.088905557727097</v>
      </c>
      <c r="U10" s="11">
        <f t="shared" ref="U10:U32" si="6">SUM(S10:T10)</f>
        <v>17.325964405090993</v>
      </c>
      <c r="W10" s="10" t="str">
        <f>name!D6</f>
        <v>21 Science, research, engineering and technology professionals</v>
      </c>
      <c r="X10" s="11">
        <v>10.444640390671516</v>
      </c>
      <c r="Y10" s="11">
        <v>11.394540226415829</v>
      </c>
      <c r="Z10" s="11">
        <v>13.627271409707751</v>
      </c>
      <c r="AA10" s="11">
        <v>15.911884051200307</v>
      </c>
      <c r="AB10" s="11">
        <v>18.646277639420312</v>
      </c>
      <c r="AC10" s="11"/>
      <c r="AD10" s="11">
        <f t="shared" si="4"/>
        <v>5.0190062297125611</v>
      </c>
      <c r="AE10" s="11">
        <f>'RD T1'!T38</f>
        <v>8.4487554823112507</v>
      </c>
      <c r="AF10" s="11">
        <f t="shared" ref="AF10:AF32" si="7">SUM(AD10:AE10)</f>
        <v>13.467761712023812</v>
      </c>
    </row>
    <row r="11" spans="1:32" x14ac:dyDescent="0.25">
      <c r="A11" s="10" t="str">
        <f>name!D7</f>
        <v>22 Health professionals</v>
      </c>
      <c r="B11" s="11">
        <v>31.925830751175209</v>
      </c>
      <c r="C11" s="11">
        <v>37.805456291675505</v>
      </c>
      <c r="D11" s="11">
        <v>37.56352913452303</v>
      </c>
      <c r="E11" s="11">
        <v>39.422144849317924</v>
      </c>
      <c r="F11" s="11">
        <v>41.076161081844731</v>
      </c>
      <c r="G11" s="11"/>
      <c r="H11" s="11">
        <f t="shared" si="2"/>
        <v>3.5126319473217009</v>
      </c>
      <c r="I11" s="11">
        <f>'RD T1'!E10</f>
        <v>21.353921037985504</v>
      </c>
      <c r="J11" s="11">
        <f t="shared" si="5"/>
        <v>24.866552985307205</v>
      </c>
      <c r="L11" s="10" t="str">
        <f>name!D7</f>
        <v>22 Health professionals</v>
      </c>
      <c r="M11" s="11">
        <v>6.6483750728481121</v>
      </c>
      <c r="N11" s="11">
        <v>7.7613366884742812</v>
      </c>
      <c r="O11" s="11">
        <v>8.3765992989637272</v>
      </c>
      <c r="P11" s="11">
        <v>8.6979683672734112</v>
      </c>
      <c r="Q11" s="11">
        <v>9.0555132387509953</v>
      </c>
      <c r="R11" s="11"/>
      <c r="S11" s="11">
        <f t="shared" si="3"/>
        <v>0.67891393978726811</v>
      </c>
      <c r="T11" s="11">
        <f>'RD T1'!T10</f>
        <v>3.2738832634280879</v>
      </c>
      <c r="U11" s="11">
        <f t="shared" si="6"/>
        <v>3.952797203215356</v>
      </c>
      <c r="W11" s="10" t="str">
        <f>name!D7</f>
        <v>22 Health professionals</v>
      </c>
      <c r="X11" s="11">
        <v>25.277455678327073</v>
      </c>
      <c r="Y11" s="11">
        <v>30.044119603201278</v>
      </c>
      <c r="Z11" s="11">
        <v>29.186929835559308</v>
      </c>
      <c r="AA11" s="11">
        <v>30.724176482044523</v>
      </c>
      <c r="AB11" s="11">
        <v>32.020647843093741</v>
      </c>
      <c r="AC11" s="11"/>
      <c r="AD11" s="11">
        <f t="shared" si="4"/>
        <v>2.8337180075344328</v>
      </c>
      <c r="AE11" s="11">
        <f>'RD T1'!T39</f>
        <v>18.080037774557411</v>
      </c>
      <c r="AF11" s="11">
        <f t="shared" si="7"/>
        <v>20.913755782091844</v>
      </c>
    </row>
    <row r="12" spans="1:32" x14ac:dyDescent="0.25">
      <c r="A12" s="10" t="str">
        <f>name!D8</f>
        <v>23 Teaching and other educational professionals</v>
      </c>
      <c r="B12" s="11">
        <v>37.098818505446175</v>
      </c>
      <c r="C12" s="11">
        <v>39.950188910411839</v>
      </c>
      <c r="D12" s="11">
        <v>40.334911885580304</v>
      </c>
      <c r="E12" s="11">
        <v>41.612325041308466</v>
      </c>
      <c r="F12" s="11">
        <v>44.737062867809058</v>
      </c>
      <c r="G12" s="11"/>
      <c r="H12" s="11">
        <f t="shared" si="2"/>
        <v>4.4021509822287541</v>
      </c>
      <c r="I12" s="11">
        <f>'RD T1'!E11</f>
        <v>21.898909509977138</v>
      </c>
      <c r="J12" s="11">
        <f t="shared" si="5"/>
        <v>26.301060492205892</v>
      </c>
      <c r="L12" s="10" t="str">
        <f>name!D8</f>
        <v>23 Teaching and other educational professionals</v>
      </c>
      <c r="M12" s="11">
        <v>11.519008064279749</v>
      </c>
      <c r="N12" s="11">
        <v>11.782454687679873</v>
      </c>
      <c r="O12" s="11">
        <v>12.531576163495021</v>
      </c>
      <c r="P12" s="11">
        <v>13.416211674928888</v>
      </c>
      <c r="Q12" s="11">
        <v>14.350080758347632</v>
      </c>
      <c r="R12" s="11"/>
      <c r="S12" s="11">
        <f t="shared" si="3"/>
        <v>1.8185045948526106</v>
      </c>
      <c r="T12" s="11">
        <f>'RD T1'!T11</f>
        <v>5.8423378449049892</v>
      </c>
      <c r="U12" s="11">
        <f t="shared" si="6"/>
        <v>7.6608424397575998</v>
      </c>
      <c r="W12" s="10" t="str">
        <f>name!D8</f>
        <v>23 Teaching and other educational professionals</v>
      </c>
      <c r="X12" s="11">
        <v>25.579810441166387</v>
      </c>
      <c r="Y12" s="11">
        <v>28.167734222731983</v>
      </c>
      <c r="Z12" s="11">
        <v>27.803335722085311</v>
      </c>
      <c r="AA12" s="11">
        <v>28.196113366379596</v>
      </c>
      <c r="AB12" s="11">
        <v>30.386982109461499</v>
      </c>
      <c r="AC12" s="11"/>
      <c r="AD12" s="11">
        <f t="shared" si="4"/>
        <v>2.5836463873761879</v>
      </c>
      <c r="AE12" s="11">
        <f>'RD T1'!T40</f>
        <v>16.056571665072148</v>
      </c>
      <c r="AF12" s="11">
        <f t="shared" si="7"/>
        <v>18.640218052448336</v>
      </c>
    </row>
    <row r="13" spans="1:32" x14ac:dyDescent="0.25">
      <c r="A13" s="10" t="str">
        <f>name!D9</f>
        <v>24 Business, media and public service professionals</v>
      </c>
      <c r="B13" s="11">
        <v>49.962412278442926</v>
      </c>
      <c r="C13" s="11">
        <v>58.016523289868452</v>
      </c>
      <c r="D13" s="11">
        <v>61.342120721014361</v>
      </c>
      <c r="E13" s="11">
        <v>68.128617210444474</v>
      </c>
      <c r="F13" s="11">
        <v>75.487406066032804</v>
      </c>
      <c r="G13" s="11"/>
      <c r="H13" s="11">
        <f t="shared" si="2"/>
        <v>14.145285345018443</v>
      </c>
      <c r="I13" s="11">
        <f>'RD T1'!E12</f>
        <v>33.233223470898935</v>
      </c>
      <c r="J13" s="11">
        <f t="shared" si="5"/>
        <v>47.378508815917378</v>
      </c>
      <c r="L13" s="10" t="str">
        <f>name!D9</f>
        <v>24 Business, media and public service professionals</v>
      </c>
      <c r="M13" s="11">
        <v>29.089315858391462</v>
      </c>
      <c r="N13" s="11">
        <v>32.087401954915364</v>
      </c>
      <c r="O13" s="11">
        <v>33.303333102074205</v>
      </c>
      <c r="P13" s="11">
        <v>37.393898498602645</v>
      </c>
      <c r="Q13" s="11">
        <v>40.733069833513071</v>
      </c>
      <c r="R13" s="11"/>
      <c r="S13" s="11">
        <f t="shared" si="3"/>
        <v>7.4297367314388651</v>
      </c>
      <c r="T13" s="11">
        <f>'RD T1'!T12</f>
        <v>15.989730773999485</v>
      </c>
      <c r="U13" s="11">
        <f t="shared" si="6"/>
        <v>23.419467505438348</v>
      </c>
      <c r="W13" s="10" t="str">
        <f>name!D9</f>
        <v>24 Business, media and public service professionals</v>
      </c>
      <c r="X13" s="11">
        <v>20.873096420051553</v>
      </c>
      <c r="Y13" s="11">
        <v>25.929121334953102</v>
      </c>
      <c r="Z13" s="11">
        <v>28.03878761894012</v>
      </c>
      <c r="AA13" s="11">
        <v>30.734718711841744</v>
      </c>
      <c r="AB13" s="11">
        <v>34.754336232519805</v>
      </c>
      <c r="AC13" s="11"/>
      <c r="AD13" s="11">
        <f t="shared" si="4"/>
        <v>6.7155486135796849</v>
      </c>
      <c r="AE13" s="11">
        <f>'RD T1'!T41</f>
        <v>17.243492696899452</v>
      </c>
      <c r="AF13" s="11">
        <f t="shared" si="7"/>
        <v>23.959041310479137</v>
      </c>
    </row>
    <row r="14" spans="1:32" x14ac:dyDescent="0.25">
      <c r="A14" s="10" t="str">
        <f>name!D10</f>
        <v>31 Science, engineering and technology associate professionals</v>
      </c>
      <c r="B14" s="11">
        <v>12.456623600110081</v>
      </c>
      <c r="C14" s="11">
        <v>14.611743492598517</v>
      </c>
      <c r="D14" s="11">
        <v>15.823309258077057</v>
      </c>
      <c r="E14" s="11">
        <v>13.927666862071472</v>
      </c>
      <c r="F14" s="11">
        <v>14.762237834071831</v>
      </c>
      <c r="G14" s="11"/>
      <c r="H14" s="11">
        <f t="shared" si="2"/>
        <v>-1.0610714240052257</v>
      </c>
      <c r="I14" s="11">
        <f>'RD T1'!E13</f>
        <v>5.9349536116944099</v>
      </c>
      <c r="J14" s="11">
        <f t="shared" si="5"/>
        <v>4.8738821876891842</v>
      </c>
      <c r="L14" s="10" t="str">
        <f>name!D10</f>
        <v>31 Science, engineering and technology associate professionals</v>
      </c>
      <c r="M14" s="11">
        <v>8.5176811006524868</v>
      </c>
      <c r="N14" s="11">
        <v>10.497678404346683</v>
      </c>
      <c r="O14" s="11">
        <v>10.84201457432469</v>
      </c>
      <c r="P14" s="11">
        <v>8.8144980057411448</v>
      </c>
      <c r="Q14" s="11">
        <v>8.7786168709001533</v>
      </c>
      <c r="R14" s="11"/>
      <c r="S14" s="11">
        <f t="shared" si="3"/>
        <v>-2.0633977034245365</v>
      </c>
      <c r="T14" s="11">
        <f>'RD T1'!T13</f>
        <v>3.2345721637749123</v>
      </c>
      <c r="U14" s="11">
        <f t="shared" si="6"/>
        <v>1.1711744603503758</v>
      </c>
      <c r="W14" s="10" t="str">
        <f>name!D10</f>
        <v>31 Science, engineering and technology associate professionals</v>
      </c>
      <c r="X14" s="11">
        <v>3.9389424994575761</v>
      </c>
      <c r="Y14" s="11">
        <v>4.114065088251821</v>
      </c>
      <c r="Z14" s="11">
        <v>4.9812946837523615</v>
      </c>
      <c r="AA14" s="11">
        <v>5.1131688563303372</v>
      </c>
      <c r="AB14" s="11">
        <v>5.9836209631716883</v>
      </c>
      <c r="AC14" s="11"/>
      <c r="AD14" s="11">
        <f t="shared" si="4"/>
        <v>1.0023262794193268</v>
      </c>
      <c r="AE14" s="11">
        <f>'RD T1'!T42</f>
        <v>2.7003814479194972</v>
      </c>
      <c r="AF14" s="11">
        <f t="shared" si="7"/>
        <v>3.702707727338824</v>
      </c>
    </row>
    <row r="15" spans="1:32" x14ac:dyDescent="0.25">
      <c r="A15" s="10" t="str">
        <f>name!D11</f>
        <v>32 Health and social care associate professionals</v>
      </c>
      <c r="B15" s="11">
        <v>14.34830258923366</v>
      </c>
      <c r="C15" s="11">
        <v>16.226924805717125</v>
      </c>
      <c r="D15" s="11">
        <v>16.598549428185041</v>
      </c>
      <c r="E15" s="11">
        <v>16.460962780430158</v>
      </c>
      <c r="F15" s="11">
        <v>17.401643392786518</v>
      </c>
      <c r="G15" s="11"/>
      <c r="H15" s="11">
        <f t="shared" si="2"/>
        <v>0.80309396460147653</v>
      </c>
      <c r="I15" s="11">
        <f>'RD T1'!E14</f>
        <v>9.5990746739589543</v>
      </c>
      <c r="J15" s="11">
        <f t="shared" si="5"/>
        <v>10.402168638560431</v>
      </c>
      <c r="L15" s="10" t="str">
        <f>name!D11</f>
        <v>32 Health and social care associate professionals</v>
      </c>
      <c r="M15" s="11">
        <v>2.9128380538680947</v>
      </c>
      <c r="N15" s="11">
        <v>2.9334372866364329</v>
      </c>
      <c r="O15" s="11">
        <v>3.3540727004550681</v>
      </c>
      <c r="P15" s="11">
        <v>2.9651876643273822</v>
      </c>
      <c r="Q15" s="11">
        <v>3.0608603109049897</v>
      </c>
      <c r="R15" s="11"/>
      <c r="S15" s="11">
        <f t="shared" si="3"/>
        <v>-0.29321238955007844</v>
      </c>
      <c r="T15" s="11">
        <f>'RD T1'!T14</f>
        <v>1.3908101513191526</v>
      </c>
      <c r="U15" s="11">
        <f t="shared" si="6"/>
        <v>1.0975977617690742</v>
      </c>
      <c r="W15" s="10" t="str">
        <f>name!D11</f>
        <v>32 Health and social care associate professionals</v>
      </c>
      <c r="X15" s="11">
        <v>11.435464535365561</v>
      </c>
      <c r="Y15" s="11">
        <v>13.29348751908069</v>
      </c>
      <c r="Z15" s="11">
        <v>13.244476727729943</v>
      </c>
      <c r="AA15" s="11">
        <v>13.495775116102767</v>
      </c>
      <c r="AB15" s="11">
        <v>14.340783081881529</v>
      </c>
      <c r="AC15" s="11"/>
      <c r="AD15" s="11">
        <f t="shared" si="4"/>
        <v>1.0963063541515865</v>
      </c>
      <c r="AE15" s="11">
        <f>'RD T1'!T43</f>
        <v>8.2082645226398014</v>
      </c>
      <c r="AF15" s="11">
        <f t="shared" si="7"/>
        <v>9.3045708767913879</v>
      </c>
    </row>
    <row r="16" spans="1:32" x14ac:dyDescent="0.25">
      <c r="A16" s="10" t="str">
        <f>name!D12</f>
        <v>33 Protective service occupations</v>
      </c>
      <c r="B16" s="11">
        <v>10.940452389436857</v>
      </c>
      <c r="C16" s="11">
        <v>11.156443571340839</v>
      </c>
      <c r="D16" s="11">
        <v>11.754956757398883</v>
      </c>
      <c r="E16" s="11">
        <v>13.977469723831183</v>
      </c>
      <c r="F16" s="11">
        <v>15.793242911666828</v>
      </c>
      <c r="G16" s="11"/>
      <c r="H16" s="11">
        <f t="shared" si="2"/>
        <v>4.0382861542679453</v>
      </c>
      <c r="I16" s="11">
        <f>'RD T1'!E15</f>
        <v>5.0400125026191462</v>
      </c>
      <c r="J16" s="11">
        <f t="shared" si="5"/>
        <v>9.0782986568870925</v>
      </c>
      <c r="L16" s="10" t="str">
        <f>name!D12</f>
        <v>33 Protective service occupations</v>
      </c>
      <c r="M16" s="11">
        <v>8.4595274051201681</v>
      </c>
      <c r="N16" s="11">
        <v>8.2901219893213742</v>
      </c>
      <c r="O16" s="11">
        <v>8.5698064131440326</v>
      </c>
      <c r="P16" s="11">
        <v>9.710311735849924</v>
      </c>
      <c r="Q16" s="11">
        <v>10.270979451963568</v>
      </c>
      <c r="R16" s="11"/>
      <c r="S16" s="11">
        <f t="shared" si="3"/>
        <v>1.701173038819535</v>
      </c>
      <c r="T16" s="11">
        <f>'RD T1'!T15</f>
        <v>2.7510011195811117</v>
      </c>
      <c r="U16" s="11">
        <f t="shared" si="6"/>
        <v>4.4521741584006467</v>
      </c>
      <c r="W16" s="10" t="str">
        <f>name!D12</f>
        <v>33 Protective service occupations</v>
      </c>
      <c r="X16" s="11">
        <v>2.4809249843166921</v>
      </c>
      <c r="Y16" s="11">
        <v>2.8663215820194532</v>
      </c>
      <c r="Z16" s="11">
        <v>3.1851503442548523</v>
      </c>
      <c r="AA16" s="11">
        <v>4.2671579879812542</v>
      </c>
      <c r="AB16" s="11">
        <v>5.5222634597032574</v>
      </c>
      <c r="AC16" s="11"/>
      <c r="AD16" s="11">
        <f t="shared" si="4"/>
        <v>2.3371131154484051</v>
      </c>
      <c r="AE16" s="11">
        <f>'RD T1'!T44</f>
        <v>2.2890113830380345</v>
      </c>
      <c r="AF16" s="11">
        <f t="shared" si="7"/>
        <v>4.6261244984864396</v>
      </c>
    </row>
    <row r="17" spans="1:32" x14ac:dyDescent="0.25">
      <c r="A17" s="10" t="str">
        <f>name!D13</f>
        <v>34 Culture, media and sports occupations</v>
      </c>
      <c r="B17" s="11">
        <v>20.061897522988822</v>
      </c>
      <c r="C17" s="11">
        <v>18.398698257110343</v>
      </c>
      <c r="D17" s="11">
        <v>19.153358641954284</v>
      </c>
      <c r="E17" s="11">
        <v>18.845056503160489</v>
      </c>
      <c r="F17" s="11">
        <v>20.611770367542221</v>
      </c>
      <c r="G17" s="11"/>
      <c r="H17" s="11">
        <f t="shared" si="2"/>
        <v>1.4584117255879363</v>
      </c>
      <c r="I17" s="11">
        <f>'RD T1'!E16</f>
        <v>9.0527375897574061</v>
      </c>
      <c r="J17" s="11">
        <f t="shared" si="5"/>
        <v>10.511149315345342</v>
      </c>
      <c r="L17" s="10" t="str">
        <f>name!D13</f>
        <v>34 Culture, media and sports occupations</v>
      </c>
      <c r="M17" s="11">
        <v>10.882578759294965</v>
      </c>
      <c r="N17" s="11">
        <v>9.4060513312988334</v>
      </c>
      <c r="O17" s="11">
        <v>9.2970467319234356</v>
      </c>
      <c r="P17" s="11">
        <v>9.3099946560958404</v>
      </c>
      <c r="Q17" s="11">
        <v>10.503014636270038</v>
      </c>
      <c r="R17" s="11"/>
      <c r="S17" s="11">
        <f t="shared" si="3"/>
        <v>1.2059679043466023</v>
      </c>
      <c r="T17" s="11">
        <f>'RD T1'!T16</f>
        <v>3.8840923811035575</v>
      </c>
      <c r="U17" s="11">
        <f t="shared" si="6"/>
        <v>5.0900602854501598</v>
      </c>
      <c r="W17" s="10" t="str">
        <f>name!D13</f>
        <v>34 Culture, media and sports occupations</v>
      </c>
      <c r="X17" s="11">
        <v>9.1793187636938534</v>
      </c>
      <c r="Y17" s="11">
        <v>8.9926469258115045</v>
      </c>
      <c r="Z17" s="11">
        <v>9.8563119100308203</v>
      </c>
      <c r="AA17" s="11">
        <v>9.5350618470646555</v>
      </c>
      <c r="AB17" s="11">
        <v>10.108755731272183</v>
      </c>
      <c r="AC17" s="11"/>
      <c r="AD17" s="11">
        <f t="shared" si="4"/>
        <v>0.25244382124136244</v>
      </c>
      <c r="AE17" s="11">
        <f>'RD T1'!T45</f>
        <v>5.1686452086538495</v>
      </c>
      <c r="AF17" s="11">
        <f t="shared" si="7"/>
        <v>5.4210890298952119</v>
      </c>
    </row>
    <row r="18" spans="1:32" x14ac:dyDescent="0.25">
      <c r="A18" s="10" t="str">
        <f>name!D14</f>
        <v>35 Business and public service associate professionals</v>
      </c>
      <c r="B18" s="11">
        <v>53.463069025367886</v>
      </c>
      <c r="C18" s="11">
        <v>57.28418548158146</v>
      </c>
      <c r="D18" s="11">
        <v>58.570444331044058</v>
      </c>
      <c r="E18" s="11">
        <v>56.34307157852939</v>
      </c>
      <c r="F18" s="11">
        <v>58.232328396955594</v>
      </c>
      <c r="G18" s="11"/>
      <c r="H18" s="11">
        <f t="shared" si="2"/>
        <v>-0.33811593408846363</v>
      </c>
      <c r="I18" s="11">
        <f>'RD T1'!E17</f>
        <v>26.231015717567068</v>
      </c>
      <c r="J18" s="11">
        <f t="shared" si="5"/>
        <v>25.892899783478605</v>
      </c>
      <c r="L18" s="10" t="str">
        <f>name!D14</f>
        <v>35 Business and public service associate professionals</v>
      </c>
      <c r="M18" s="11">
        <v>28.057327130110426</v>
      </c>
      <c r="N18" s="11">
        <v>29.367219815304182</v>
      </c>
      <c r="O18" s="11">
        <v>30.302106330747929</v>
      </c>
      <c r="P18" s="11">
        <v>28.295263884364608</v>
      </c>
      <c r="Q18" s="11">
        <v>28.230805754255297</v>
      </c>
      <c r="R18" s="11"/>
      <c r="S18" s="11">
        <f t="shared" si="3"/>
        <v>-2.0713005764926322</v>
      </c>
      <c r="T18" s="11">
        <f>'RD T1'!T17</f>
        <v>10.908579994782487</v>
      </c>
      <c r="U18" s="11">
        <f t="shared" si="6"/>
        <v>8.8372794182898549</v>
      </c>
      <c r="W18" s="10" t="str">
        <f>name!D14</f>
        <v>35 Business and public service associate professionals</v>
      </c>
      <c r="X18" s="11">
        <v>25.40574189525741</v>
      </c>
      <c r="Y18" s="11">
        <v>27.916965666277303</v>
      </c>
      <c r="Z18" s="11">
        <v>28.268338000296229</v>
      </c>
      <c r="AA18" s="11">
        <v>28.04780769416481</v>
      </c>
      <c r="AB18" s="11">
        <v>30.001522642700252</v>
      </c>
      <c r="AC18" s="11"/>
      <c r="AD18" s="11">
        <f t="shared" si="4"/>
        <v>1.7331846424040229</v>
      </c>
      <c r="AE18" s="11">
        <f>'RD T1'!T46</f>
        <v>15.322435722784581</v>
      </c>
      <c r="AF18" s="11">
        <f t="shared" si="7"/>
        <v>17.055620365188602</v>
      </c>
    </row>
    <row r="19" spans="1:32" x14ac:dyDescent="0.25">
      <c r="A19" s="10" t="str">
        <f>name!D15</f>
        <v>41 Administrative occupations</v>
      </c>
      <c r="B19" s="11">
        <v>70.705405223856772</v>
      </c>
      <c r="C19" s="11">
        <v>69.593047625310646</v>
      </c>
      <c r="D19" s="11">
        <v>71.223543752315265</v>
      </c>
      <c r="E19" s="11">
        <v>64.092360348392987</v>
      </c>
      <c r="F19" s="11">
        <v>58.22162287875976</v>
      </c>
      <c r="G19" s="11"/>
      <c r="H19" s="11">
        <f t="shared" si="2"/>
        <v>-13.001920873555505</v>
      </c>
      <c r="I19" s="11">
        <f>'RD T1'!E18</f>
        <v>31.504596819711651</v>
      </c>
      <c r="J19" s="11">
        <f t="shared" si="5"/>
        <v>18.502675946156145</v>
      </c>
      <c r="L19" s="10" t="str">
        <f>name!D15</f>
        <v>41 Administrative occupations</v>
      </c>
      <c r="M19" s="11">
        <v>17.771305480393693</v>
      </c>
      <c r="N19" s="11">
        <v>16.622830992440129</v>
      </c>
      <c r="O19" s="11">
        <v>19.302642763872122</v>
      </c>
      <c r="P19" s="11">
        <v>17.818400207195854</v>
      </c>
      <c r="Q19" s="11">
        <v>18.718606137436655</v>
      </c>
      <c r="R19" s="11"/>
      <c r="S19" s="11">
        <f t="shared" si="3"/>
        <v>-0.58403662643546639</v>
      </c>
      <c r="T19" s="11">
        <f>'RD T1'!T18</f>
        <v>6.7169764402422532</v>
      </c>
      <c r="U19" s="11">
        <f t="shared" si="6"/>
        <v>6.1329398138067868</v>
      </c>
      <c r="W19" s="10" t="str">
        <f>name!D15</f>
        <v>41 Administrative occupations</v>
      </c>
      <c r="X19" s="11">
        <v>52.934099743463044</v>
      </c>
      <c r="Y19" s="11">
        <v>52.970216632870482</v>
      </c>
      <c r="Z19" s="11">
        <v>51.920900988443144</v>
      </c>
      <c r="AA19" s="11">
        <v>46.273960141197108</v>
      </c>
      <c r="AB19" s="11">
        <v>39.503016741323052</v>
      </c>
      <c r="AC19" s="11"/>
      <c r="AD19" s="11">
        <f t="shared" si="4"/>
        <v>-12.417884247120092</v>
      </c>
      <c r="AE19" s="11">
        <f>'RD T1'!T47</f>
        <v>24.787620379469391</v>
      </c>
      <c r="AF19" s="11">
        <f t="shared" si="7"/>
        <v>12.369736132349299</v>
      </c>
    </row>
    <row r="20" spans="1:32" x14ac:dyDescent="0.25">
      <c r="A20" s="10" t="str">
        <f>name!D16</f>
        <v>42 Secretarial and related occupations</v>
      </c>
      <c r="B20" s="11">
        <v>21.079454322479634</v>
      </c>
      <c r="C20" s="11">
        <v>19.126356580952454</v>
      </c>
      <c r="D20" s="11">
        <v>18.625431733002802</v>
      </c>
      <c r="E20" s="11">
        <v>18.984236705672696</v>
      </c>
      <c r="F20" s="11">
        <v>14.942968997661884</v>
      </c>
      <c r="G20" s="11"/>
      <c r="H20" s="11">
        <f t="shared" si="2"/>
        <v>-3.6824627353409181</v>
      </c>
      <c r="I20" s="11">
        <f>'RD T1'!E19</f>
        <v>9.3541163615001661</v>
      </c>
      <c r="J20" s="11">
        <f t="shared" si="5"/>
        <v>5.6716536261592481</v>
      </c>
      <c r="L20" s="10" t="str">
        <f>name!D16</f>
        <v>42 Secretarial and related occupations</v>
      </c>
      <c r="M20" s="11">
        <v>1.0059115344964018</v>
      </c>
      <c r="N20" s="11">
        <v>0.81698274407267923</v>
      </c>
      <c r="O20" s="11">
        <v>0.73392883275139509</v>
      </c>
      <c r="P20" s="11">
        <v>0.9901130329047021</v>
      </c>
      <c r="Q20" s="11">
        <v>1.1468294352234045</v>
      </c>
      <c r="R20" s="11"/>
      <c r="S20" s="11">
        <f t="shared" si="3"/>
        <v>0.41290060247200944</v>
      </c>
      <c r="T20" s="11">
        <f>'RD T1'!T19</f>
        <v>0.32652835102594335</v>
      </c>
      <c r="U20" s="11">
        <f t="shared" si="6"/>
        <v>0.73942895349795279</v>
      </c>
      <c r="W20" s="10" t="str">
        <f>name!D16</f>
        <v>42 Secretarial and related occupations</v>
      </c>
      <c r="X20" s="11">
        <v>20.073542787983236</v>
      </c>
      <c r="Y20" s="11">
        <v>18.309373836879779</v>
      </c>
      <c r="Z20" s="11">
        <v>17.891502900251407</v>
      </c>
      <c r="AA20" s="11">
        <v>17.994123672767991</v>
      </c>
      <c r="AB20" s="11">
        <v>13.79613956243848</v>
      </c>
      <c r="AC20" s="11"/>
      <c r="AD20" s="11">
        <f t="shared" si="4"/>
        <v>-4.0953633378129268</v>
      </c>
      <c r="AE20" s="11">
        <f>'RD T1'!T48</f>
        <v>9.0275880104742221</v>
      </c>
      <c r="AF20" s="11">
        <f t="shared" si="7"/>
        <v>4.9322246726612953</v>
      </c>
    </row>
    <row r="21" spans="1:32" x14ac:dyDescent="0.25">
      <c r="A21" s="10" t="str">
        <f>name!D17</f>
        <v>51 Skilled agricultural and related trades</v>
      </c>
      <c r="B21" s="11">
        <v>9.1144972278364129</v>
      </c>
      <c r="C21" s="11">
        <v>10.506713451148928</v>
      </c>
      <c r="D21" s="11">
        <v>7.8976820765494322</v>
      </c>
      <c r="E21" s="11">
        <v>8.3202338487579883</v>
      </c>
      <c r="F21" s="11">
        <v>9.4986155915448371</v>
      </c>
      <c r="G21" s="11"/>
      <c r="H21" s="11">
        <f t="shared" si="2"/>
        <v>1.6009335149954049</v>
      </c>
      <c r="I21" s="11">
        <f>'RD T1'!E20</f>
        <v>4.8884135003807287</v>
      </c>
      <c r="J21" s="11">
        <f t="shared" si="5"/>
        <v>6.4893470153761337</v>
      </c>
      <c r="L21" s="10" t="str">
        <f>name!D17</f>
        <v>51 Skilled agricultural and related trades</v>
      </c>
      <c r="M21" s="11">
        <v>6.9378149963018299</v>
      </c>
      <c r="N21" s="11">
        <v>8.9654266228936415</v>
      </c>
      <c r="O21" s="11">
        <v>5.8996411328162504</v>
      </c>
      <c r="P21" s="11">
        <v>5.9672354913794559</v>
      </c>
      <c r="Q21" s="11">
        <v>6.615826357365628</v>
      </c>
      <c r="R21" s="11"/>
      <c r="S21" s="11">
        <f t="shared" si="3"/>
        <v>0.71618522454937761</v>
      </c>
      <c r="T21" s="11">
        <f>'RD T1'!T20</f>
        <v>3.1821836679037512</v>
      </c>
      <c r="U21" s="11">
        <f t="shared" si="6"/>
        <v>3.8983688924531288</v>
      </c>
      <c r="W21" s="10" t="str">
        <f>name!D17</f>
        <v>51 Skilled agricultural and related trades</v>
      </c>
      <c r="X21" s="11">
        <v>2.1766822315345924</v>
      </c>
      <c r="Y21" s="11">
        <v>1.5412868282552936</v>
      </c>
      <c r="Z21" s="11">
        <v>1.9980409437331839</v>
      </c>
      <c r="AA21" s="11">
        <v>2.3529983573785342</v>
      </c>
      <c r="AB21" s="11">
        <v>2.8827892341792083</v>
      </c>
      <c r="AC21" s="11"/>
      <c r="AD21" s="11">
        <f t="shared" si="4"/>
        <v>0.88474829044602443</v>
      </c>
      <c r="AE21" s="11">
        <f>'RD T1'!T49</f>
        <v>1.7062298324769785</v>
      </c>
      <c r="AF21" s="11">
        <f t="shared" si="7"/>
        <v>2.5909781229230031</v>
      </c>
    </row>
    <row r="22" spans="1:32" x14ac:dyDescent="0.25">
      <c r="A22" s="10" t="str">
        <f>name!D18</f>
        <v>52 Skilled metal, electrical and electronic trades</v>
      </c>
      <c r="B22" s="11">
        <v>26.151077927082735</v>
      </c>
      <c r="C22" s="11">
        <v>27.599942245771381</v>
      </c>
      <c r="D22" s="11">
        <v>24.055737894421142</v>
      </c>
      <c r="E22" s="11">
        <v>24.399969485271871</v>
      </c>
      <c r="F22" s="11">
        <v>23.498510576016997</v>
      </c>
      <c r="G22" s="11"/>
      <c r="H22" s="11">
        <f t="shared" si="2"/>
        <v>-0.55722731840414497</v>
      </c>
      <c r="I22" s="11">
        <f>'RD T1'!E21</f>
        <v>9.2829727589565714</v>
      </c>
      <c r="J22" s="11">
        <f t="shared" si="5"/>
        <v>8.7257454405524264</v>
      </c>
      <c r="L22" s="10" t="str">
        <f>name!D18</f>
        <v>52 Skilled metal, electrical and electronic trades</v>
      </c>
      <c r="M22" s="11">
        <v>25.556189590987564</v>
      </c>
      <c r="N22" s="11">
        <v>26.550831258970955</v>
      </c>
      <c r="O22" s="11">
        <v>23.269803752604606</v>
      </c>
      <c r="P22" s="11">
        <v>22.609574778964955</v>
      </c>
      <c r="Q22" s="11">
        <v>21.118376764204712</v>
      </c>
      <c r="R22" s="11"/>
      <c r="S22" s="11">
        <f t="shared" si="3"/>
        <v>-2.1514269883998942</v>
      </c>
      <c r="T22" s="11">
        <f>'RD T1'!T21</f>
        <v>8.2338582154508781</v>
      </c>
      <c r="U22" s="11">
        <f t="shared" si="6"/>
        <v>6.0824312270509839</v>
      </c>
      <c r="W22" s="10" t="str">
        <f>name!D18</f>
        <v>52 Skilled metal, electrical and electronic trades</v>
      </c>
      <c r="X22" s="11">
        <v>0.59488833609517644</v>
      </c>
      <c r="Y22" s="11">
        <v>1.0491109868003952</v>
      </c>
      <c r="Z22" s="11">
        <v>0.78593414181651933</v>
      </c>
      <c r="AA22" s="11">
        <v>1.7903947063069272</v>
      </c>
      <c r="AB22" s="11">
        <v>2.3801338118122772</v>
      </c>
      <c r="AC22" s="11"/>
      <c r="AD22" s="11">
        <f t="shared" si="4"/>
        <v>1.5941996699957579</v>
      </c>
      <c r="AE22" s="11">
        <f>'RD T1'!T50</f>
        <v>1.0491145435056926</v>
      </c>
      <c r="AF22" s="11">
        <f t="shared" si="7"/>
        <v>2.6433142135014505</v>
      </c>
    </row>
    <row r="23" spans="1:32" x14ac:dyDescent="0.25">
      <c r="A23" s="10" t="str">
        <f>name!D19</f>
        <v>53 Skilled construction and building trades</v>
      </c>
      <c r="B23" s="11">
        <v>23.938602136186613</v>
      </c>
      <c r="C23" s="11">
        <v>22.894561221755033</v>
      </c>
      <c r="D23" s="11">
        <v>20.276194452163697</v>
      </c>
      <c r="E23" s="11">
        <v>21.240274489757812</v>
      </c>
      <c r="F23" s="11">
        <v>19.253836624561433</v>
      </c>
      <c r="G23" s="11"/>
      <c r="H23" s="11">
        <f t="shared" si="2"/>
        <v>-1.0223578276022636</v>
      </c>
      <c r="I23" s="11">
        <f>'RD T1'!E22</f>
        <v>8.6056944083988878</v>
      </c>
      <c r="J23" s="11">
        <f t="shared" si="5"/>
        <v>7.5833365807966242</v>
      </c>
      <c r="L23" s="10" t="str">
        <f>name!D19</f>
        <v>53 Skilled construction and building trades</v>
      </c>
      <c r="M23" s="11">
        <v>23.560313991541239</v>
      </c>
      <c r="N23" s="11">
        <v>22.446460111944624</v>
      </c>
      <c r="O23" s="11">
        <v>19.864064973875973</v>
      </c>
      <c r="P23" s="11">
        <v>20.86338147004356</v>
      </c>
      <c r="Q23" s="11">
        <v>18.792921063157468</v>
      </c>
      <c r="R23" s="11"/>
      <c r="S23" s="11">
        <f t="shared" si="3"/>
        <v>-1.0711439107185043</v>
      </c>
      <c r="T23" s="11">
        <f>'RD T1'!T22</f>
        <v>8.3897385252196486</v>
      </c>
      <c r="U23" s="11">
        <f t="shared" si="6"/>
        <v>7.3185946145011442</v>
      </c>
      <c r="W23" s="10" t="str">
        <f>name!D19</f>
        <v>53 Skilled construction and building trades</v>
      </c>
      <c r="X23" s="11">
        <v>0.37828814464534527</v>
      </c>
      <c r="Y23" s="11">
        <v>0.4481011098104129</v>
      </c>
      <c r="Z23" s="11">
        <v>0.41212947828771113</v>
      </c>
      <c r="AA23" s="11">
        <v>0.37689301971422323</v>
      </c>
      <c r="AB23" s="11">
        <v>0.46091556140396966</v>
      </c>
      <c r="AC23" s="11"/>
      <c r="AD23" s="11">
        <f t="shared" si="4"/>
        <v>4.8786083116258538E-2</v>
      </c>
      <c r="AE23" s="11">
        <f>'RD T1'!T51</f>
        <v>0.21595588317924178</v>
      </c>
      <c r="AF23" s="11">
        <f t="shared" si="7"/>
        <v>0.26474196629550029</v>
      </c>
    </row>
    <row r="24" spans="1:32" x14ac:dyDescent="0.25">
      <c r="A24" s="10" t="str">
        <f>name!D20</f>
        <v>54 Textiles, printing and other skilled trades</v>
      </c>
      <c r="B24" s="11">
        <v>20.73297706305582</v>
      </c>
      <c r="C24" s="11">
        <v>19.062839903910035</v>
      </c>
      <c r="D24" s="11">
        <v>17.42627201109617</v>
      </c>
      <c r="E24" s="11">
        <v>17.84371099203462</v>
      </c>
      <c r="F24" s="11">
        <v>18.57404033748676</v>
      </c>
      <c r="G24" s="11"/>
      <c r="H24" s="11">
        <f t="shared" si="2"/>
        <v>1.1477683263905902</v>
      </c>
      <c r="I24" s="11">
        <f>'RD T1'!E23</f>
        <v>7.7295973842206553</v>
      </c>
      <c r="J24" s="11">
        <f t="shared" si="5"/>
        <v>8.8773657106112456</v>
      </c>
      <c r="L24" s="10" t="str">
        <f>name!D20</f>
        <v>54 Textiles, printing and other skilled trades</v>
      </c>
      <c r="M24" s="11">
        <v>13.158357228862675</v>
      </c>
      <c r="N24" s="11">
        <v>12.232038015661042</v>
      </c>
      <c r="O24" s="11">
        <v>10.175269840962027</v>
      </c>
      <c r="P24" s="11">
        <v>10.395047852389586</v>
      </c>
      <c r="Q24" s="11">
        <v>10.741845278436251</v>
      </c>
      <c r="R24" s="11"/>
      <c r="S24" s="11">
        <f t="shared" si="3"/>
        <v>0.56657543747422423</v>
      </c>
      <c r="T24" s="11">
        <f>'RD T1'!T23</f>
        <v>3.3870595352168995</v>
      </c>
      <c r="U24" s="11">
        <f t="shared" si="6"/>
        <v>3.9536349726911237</v>
      </c>
      <c r="W24" s="10" t="str">
        <f>name!D20</f>
        <v>54 Textiles, printing and other skilled trades</v>
      </c>
      <c r="X24" s="11">
        <v>7.5746198341931237</v>
      </c>
      <c r="Y24" s="11">
        <v>6.8308018882489634</v>
      </c>
      <c r="Z24" s="11">
        <v>7.2510021701341643</v>
      </c>
      <c r="AA24" s="11">
        <v>7.4486631396450278</v>
      </c>
      <c r="AB24" s="11">
        <v>7.8321950590505036</v>
      </c>
      <c r="AC24" s="11"/>
      <c r="AD24" s="11">
        <f t="shared" si="4"/>
        <v>0.58119288891633936</v>
      </c>
      <c r="AE24" s="11">
        <f>'RD T1'!T52</f>
        <v>4.3425378490037563</v>
      </c>
      <c r="AF24" s="11">
        <f t="shared" si="7"/>
        <v>4.9237307379200956</v>
      </c>
    </row>
    <row r="25" spans="1:32" x14ac:dyDescent="0.25">
      <c r="A25" s="10" t="str">
        <f>name!D21</f>
        <v>61 Caring personal service occupations</v>
      </c>
      <c r="B25" s="11">
        <v>64.124594408314678</v>
      </c>
      <c r="C25" s="11">
        <v>66.102783490844828</v>
      </c>
      <c r="D25" s="11">
        <v>63.612764290075475</v>
      </c>
      <c r="E25" s="11">
        <v>68.106604236131602</v>
      </c>
      <c r="F25" s="11">
        <v>72.642765816137626</v>
      </c>
      <c r="G25" s="11"/>
      <c r="H25" s="11">
        <f t="shared" si="2"/>
        <v>9.0300015260621507</v>
      </c>
      <c r="I25" s="11">
        <f>'RD T1'!E24</f>
        <v>38.074001874556892</v>
      </c>
      <c r="J25" s="11">
        <f t="shared" si="5"/>
        <v>47.104003400619042</v>
      </c>
      <c r="L25" s="10" t="str">
        <f>name!D21</f>
        <v>61 Caring personal service occupations</v>
      </c>
      <c r="M25" s="11">
        <v>12.277415159061205</v>
      </c>
      <c r="N25" s="11">
        <v>11.988163142481413</v>
      </c>
      <c r="O25" s="11">
        <v>12.014307542339539</v>
      </c>
      <c r="P25" s="11">
        <v>14.587823652328103</v>
      </c>
      <c r="Q25" s="11">
        <v>16.871969883625624</v>
      </c>
      <c r="R25" s="11"/>
      <c r="S25" s="11">
        <f t="shared" si="3"/>
        <v>4.8576623412860851</v>
      </c>
      <c r="T25" s="11">
        <f>'RD T1'!T24</f>
        <v>6.6755931247012157</v>
      </c>
      <c r="U25" s="11">
        <f t="shared" si="6"/>
        <v>11.533255465987301</v>
      </c>
      <c r="W25" s="10" t="str">
        <f>name!D21</f>
        <v>61 Caring personal service occupations</v>
      </c>
      <c r="X25" s="11">
        <v>51.847179249253472</v>
      </c>
      <c r="Y25" s="11">
        <v>54.114620348363395</v>
      </c>
      <c r="Z25" s="11">
        <v>51.598456747735916</v>
      </c>
      <c r="AA25" s="11">
        <v>53.518780583803526</v>
      </c>
      <c r="AB25" s="11">
        <v>55.77079593251203</v>
      </c>
      <c r="AC25" s="11"/>
      <c r="AD25" s="11">
        <f t="shared" si="4"/>
        <v>4.1723391847761135</v>
      </c>
      <c r="AE25" s="11">
        <f>'RD T1'!T53</f>
        <v>31.39840874985568</v>
      </c>
      <c r="AF25" s="11">
        <f t="shared" si="7"/>
        <v>35.570747934631797</v>
      </c>
    </row>
    <row r="26" spans="1:32" x14ac:dyDescent="0.25">
      <c r="A26" s="10" t="str">
        <f>name!D22</f>
        <v>62 Leisure, travel and related personal service occupations</v>
      </c>
      <c r="B26" s="11">
        <v>22.612755190622785</v>
      </c>
      <c r="C26" s="11">
        <v>23.82426051366939</v>
      </c>
      <c r="D26" s="11">
        <v>21.81251734644178</v>
      </c>
      <c r="E26" s="11">
        <v>21.869061081326308</v>
      </c>
      <c r="F26" s="11">
        <v>22.610198059385226</v>
      </c>
      <c r="G26" s="11"/>
      <c r="H26" s="11">
        <f t="shared" si="2"/>
        <v>0.79768071294344622</v>
      </c>
      <c r="I26" s="11">
        <f>'RD T1'!E25</f>
        <v>11.216832583439452</v>
      </c>
      <c r="J26" s="11">
        <f t="shared" si="5"/>
        <v>12.014513296382898</v>
      </c>
      <c r="L26" s="10" t="str">
        <f>name!D22</f>
        <v>62 Leisure, travel and related personal service occupations</v>
      </c>
      <c r="M26" s="11">
        <v>6.580478407820797</v>
      </c>
      <c r="N26" s="11">
        <v>7.356642737814524</v>
      </c>
      <c r="O26" s="11">
        <v>6.5724993961442548</v>
      </c>
      <c r="P26" s="11">
        <v>6.8224057564215039</v>
      </c>
      <c r="Q26" s="11">
        <v>7.6745754040736962</v>
      </c>
      <c r="R26" s="11"/>
      <c r="S26" s="11">
        <f t="shared" si="3"/>
        <v>1.1020760079294414</v>
      </c>
      <c r="T26" s="11">
        <f>'RD T1'!T25</f>
        <v>3.0996075449934994</v>
      </c>
      <c r="U26" s="11">
        <f t="shared" si="6"/>
        <v>4.2016835529229404</v>
      </c>
      <c r="W26" s="10" t="str">
        <f>name!D22</f>
        <v>62 Leisure, travel and related personal service occupations</v>
      </c>
      <c r="X26" s="11">
        <v>16.032276782801958</v>
      </c>
      <c r="Y26" s="11">
        <v>16.467617775854855</v>
      </c>
      <c r="Z26" s="11">
        <v>15.240017950297519</v>
      </c>
      <c r="AA26" s="11">
        <v>15.046655324904824</v>
      </c>
      <c r="AB26" s="11">
        <v>14.935622655311533</v>
      </c>
      <c r="AC26" s="11"/>
      <c r="AD26" s="11">
        <f t="shared" si="4"/>
        <v>-0.30439529498598539</v>
      </c>
      <c r="AE26" s="11">
        <f>'RD T1'!T54</f>
        <v>8.1172250384459517</v>
      </c>
      <c r="AF26" s="11">
        <f t="shared" si="7"/>
        <v>7.8128297434599663</v>
      </c>
    </row>
    <row r="27" spans="1:32" x14ac:dyDescent="0.25">
      <c r="A27" s="10" t="str">
        <f>name!D23</f>
        <v>63 Community and civil enforcement occupations</v>
      </c>
      <c r="B27" s="11">
        <v>0.98327414006958647</v>
      </c>
      <c r="C27" s="11">
        <v>0.85922903749923041</v>
      </c>
      <c r="D27" s="11">
        <v>1.0628048755804189</v>
      </c>
      <c r="E27" s="11">
        <v>0.86893476133665548</v>
      </c>
      <c r="F27" s="11">
        <v>0.9034169809059075</v>
      </c>
      <c r="G27" s="11"/>
      <c r="H27" s="11">
        <f t="shared" si="2"/>
        <v>-0.15938789467451142</v>
      </c>
      <c r="I27" s="11">
        <f>'RD T1'!E26</f>
        <v>0.43788916428762975</v>
      </c>
      <c r="J27" s="11">
        <f t="shared" si="5"/>
        <v>0.27850126961311833</v>
      </c>
      <c r="L27" s="10" t="str">
        <f>name!D23</f>
        <v>63 Community and civil enforcement occupations</v>
      </c>
      <c r="M27" s="11">
        <v>0.73658037031490509</v>
      </c>
      <c r="N27" s="11">
        <v>0.5492719352767883</v>
      </c>
      <c r="O27" s="11">
        <v>0.79590351633434608</v>
      </c>
      <c r="P27" s="11">
        <v>0.51104134743731378</v>
      </c>
      <c r="Q27" s="11">
        <v>0.5561553180663974</v>
      </c>
      <c r="R27" s="11"/>
      <c r="S27" s="11">
        <f t="shared" si="3"/>
        <v>-0.23974819826794869</v>
      </c>
      <c r="T27" s="11">
        <f>'RD T1'!T26</f>
        <v>0.22375954968838507</v>
      </c>
      <c r="U27" s="11">
        <f t="shared" si="6"/>
        <v>-1.5988648579563614E-2</v>
      </c>
      <c r="W27" s="10" t="str">
        <f>name!D23</f>
        <v>63 Community and civil enforcement occupations</v>
      </c>
      <c r="X27" s="11">
        <v>0.24669376975468207</v>
      </c>
      <c r="Y27" s="11">
        <v>0.30995710222244199</v>
      </c>
      <c r="Z27" s="11">
        <v>0.26690135924607317</v>
      </c>
      <c r="AA27" s="11">
        <v>0.35789341389934215</v>
      </c>
      <c r="AB27" s="11">
        <v>0.3472616628395111</v>
      </c>
      <c r="AC27" s="11"/>
      <c r="AD27" s="11">
        <f t="shared" si="4"/>
        <v>8.0360303593437932E-2</v>
      </c>
      <c r="AE27" s="11">
        <f>'RD T1'!T55</f>
        <v>0.21412961459924473</v>
      </c>
      <c r="AF27" s="11">
        <f t="shared" si="7"/>
        <v>0.29448991819268266</v>
      </c>
    </row>
    <row r="28" spans="1:32" x14ac:dyDescent="0.25">
      <c r="A28" s="10" t="str">
        <f>name!D24</f>
        <v>71 Sales occupations</v>
      </c>
      <c r="B28" s="11">
        <v>53.008244839321968</v>
      </c>
      <c r="C28" s="11">
        <v>51.121105372790844</v>
      </c>
      <c r="D28" s="11">
        <v>50.88352259650383</v>
      </c>
      <c r="E28" s="11">
        <v>47.126489407905822</v>
      </c>
      <c r="F28" s="11">
        <v>44.891114545870579</v>
      </c>
      <c r="G28" s="11"/>
      <c r="H28" s="11">
        <f t="shared" si="2"/>
        <v>-5.9924080506332515</v>
      </c>
      <c r="I28" s="11">
        <f>'RD T1'!E27</f>
        <v>20.517284228124012</v>
      </c>
      <c r="J28" s="11">
        <f t="shared" si="5"/>
        <v>14.524876177490761</v>
      </c>
      <c r="L28" s="10" t="str">
        <f>name!D24</f>
        <v>71 Sales occupations</v>
      </c>
      <c r="M28" s="11">
        <v>22.836622904105518</v>
      </c>
      <c r="N28" s="11">
        <v>23.146373352476871</v>
      </c>
      <c r="O28" s="11">
        <v>22.892227210589734</v>
      </c>
      <c r="P28" s="11">
        <v>21.759915543272172</v>
      </c>
      <c r="Q28" s="11">
        <v>21.539433569394657</v>
      </c>
      <c r="R28" s="11"/>
      <c r="S28" s="11">
        <f t="shared" si="3"/>
        <v>-1.3527936411950776</v>
      </c>
      <c r="T28" s="11">
        <f>'RD T1'!T27</f>
        <v>7.2524764553599717</v>
      </c>
      <c r="U28" s="11">
        <f t="shared" si="6"/>
        <v>5.899682814164894</v>
      </c>
      <c r="W28" s="10" t="str">
        <f>name!D24</f>
        <v>71 Sales occupations</v>
      </c>
      <c r="X28" s="11">
        <v>30.171621935216436</v>
      </c>
      <c r="Y28" s="11">
        <v>27.974732020313969</v>
      </c>
      <c r="Z28" s="11">
        <v>27.991295385914096</v>
      </c>
      <c r="AA28" s="11">
        <v>25.366573864633583</v>
      </c>
      <c r="AB28" s="11">
        <v>23.351680976475901</v>
      </c>
      <c r="AC28" s="11"/>
      <c r="AD28" s="11">
        <f t="shared" si="4"/>
        <v>-4.6396144094381953</v>
      </c>
      <c r="AE28" s="11">
        <f>'RD T1'!T56</f>
        <v>13.264807772764032</v>
      </c>
      <c r="AF28" s="11">
        <f t="shared" si="7"/>
        <v>8.6251933633258364</v>
      </c>
    </row>
    <row r="29" spans="1:32" x14ac:dyDescent="0.25">
      <c r="A29" s="10" t="str">
        <f>name!D25</f>
        <v>72 Customer service occupations</v>
      </c>
      <c r="B29" s="11">
        <v>12.30040895494969</v>
      </c>
      <c r="C29" s="11">
        <v>13.336188571203747</v>
      </c>
      <c r="D29" s="11">
        <v>13.576716079157165</v>
      </c>
      <c r="E29" s="11">
        <v>17.150224487961253</v>
      </c>
      <c r="F29" s="11">
        <v>19.348886125379838</v>
      </c>
      <c r="G29" s="11"/>
      <c r="H29" s="11">
        <f t="shared" si="2"/>
        <v>5.7721700462226728</v>
      </c>
      <c r="I29" s="11">
        <f>'RD T1'!E28</f>
        <v>8.0119545989323164</v>
      </c>
      <c r="J29" s="11">
        <f t="shared" si="5"/>
        <v>13.784124645154989</v>
      </c>
      <c r="L29" s="10" t="str">
        <f>name!D25</f>
        <v>72 Customer service occupations</v>
      </c>
      <c r="M29" s="11">
        <v>4.3976948469998023</v>
      </c>
      <c r="N29" s="11">
        <v>4.0734936376725495</v>
      </c>
      <c r="O29" s="11">
        <v>4.6956116353896276</v>
      </c>
      <c r="P29" s="11">
        <v>6.4234266217007727</v>
      </c>
      <c r="Q29" s="11">
        <v>7.6587223431250955</v>
      </c>
      <c r="R29" s="11"/>
      <c r="S29" s="11">
        <f t="shared" si="3"/>
        <v>2.9631107077354679</v>
      </c>
      <c r="T29" s="11">
        <f>'RD T1'!T28</f>
        <v>2.2508695838789063</v>
      </c>
      <c r="U29" s="11">
        <f t="shared" si="6"/>
        <v>5.2139802916143747</v>
      </c>
      <c r="W29" s="10" t="str">
        <f>name!D25</f>
        <v>72 Customer service occupations</v>
      </c>
      <c r="X29" s="11">
        <v>7.9027141079498699</v>
      </c>
      <c r="Y29" s="11">
        <v>9.2626949335311934</v>
      </c>
      <c r="Z29" s="11">
        <v>8.8811044437675299</v>
      </c>
      <c r="AA29" s="11">
        <v>10.726797866260467</v>
      </c>
      <c r="AB29" s="11">
        <v>11.690163782254741</v>
      </c>
      <c r="AC29" s="11"/>
      <c r="AD29" s="11">
        <f t="shared" si="4"/>
        <v>2.8090593384872111</v>
      </c>
      <c r="AE29" s="11">
        <f>'RD T1'!T57</f>
        <v>5.7610850150534105</v>
      </c>
      <c r="AF29" s="11">
        <f t="shared" si="7"/>
        <v>8.5701443535406217</v>
      </c>
    </row>
    <row r="30" spans="1:32" x14ac:dyDescent="0.25">
      <c r="A30" s="10" t="str">
        <f>name!D26</f>
        <v>81 Process, plant and machine operatives</v>
      </c>
      <c r="B30" s="11">
        <v>12.546740827196322</v>
      </c>
      <c r="C30" s="11">
        <v>12.922280244848787</v>
      </c>
      <c r="D30" s="11">
        <v>11.327204931235848</v>
      </c>
      <c r="E30" s="11">
        <v>13.800983904233053</v>
      </c>
      <c r="F30" s="11">
        <v>13.703755401858333</v>
      </c>
      <c r="G30" s="11"/>
      <c r="H30" s="11">
        <f t="shared" si="2"/>
        <v>2.3765504706224849</v>
      </c>
      <c r="I30" s="11">
        <f>'RD T1'!E29</f>
        <v>5.1369522978376869</v>
      </c>
      <c r="J30" s="11">
        <f t="shared" si="5"/>
        <v>7.5135027684601718</v>
      </c>
      <c r="L30" s="10" t="str">
        <f>name!D26</f>
        <v>81 Process, plant and machine operatives</v>
      </c>
      <c r="M30" s="11">
        <v>10.440115410822877</v>
      </c>
      <c r="N30" s="11">
        <v>10.768519215428244</v>
      </c>
      <c r="O30" s="11">
        <v>9.4088493123300818</v>
      </c>
      <c r="P30" s="11">
        <v>11.525759296117908</v>
      </c>
      <c r="Q30" s="11">
        <v>11.394851327187011</v>
      </c>
      <c r="R30" s="11"/>
      <c r="S30" s="11">
        <f t="shared" si="3"/>
        <v>1.9860020148569291</v>
      </c>
      <c r="T30" s="11">
        <f>'RD T1'!T29</f>
        <v>4.0878716358032952</v>
      </c>
      <c r="U30" s="11">
        <f t="shared" si="6"/>
        <v>6.0738736506602242</v>
      </c>
      <c r="W30" s="10" t="str">
        <f>name!D26</f>
        <v>81 Process, plant and machine operatives</v>
      </c>
      <c r="X30" s="11">
        <v>2.1066254163734532</v>
      </c>
      <c r="Y30" s="11">
        <v>2.1537610294205352</v>
      </c>
      <c r="Z30" s="11">
        <v>1.9183556189057651</v>
      </c>
      <c r="AA30" s="11">
        <v>2.2752246081151362</v>
      </c>
      <c r="AB30" s="11">
        <v>2.3089040746713163</v>
      </c>
      <c r="AC30" s="11"/>
      <c r="AD30" s="11">
        <f t="shared" si="4"/>
        <v>0.39054845576555119</v>
      </c>
      <c r="AE30" s="11">
        <f>'RD T1'!T58</f>
        <v>1.0490806620343915</v>
      </c>
      <c r="AF30" s="11">
        <f t="shared" si="7"/>
        <v>1.4396291177999427</v>
      </c>
    </row>
    <row r="31" spans="1:32" x14ac:dyDescent="0.25">
      <c r="A31" s="10" t="str">
        <f>name!D27</f>
        <v>82 Transport and mobile machine drivers and operatives</v>
      </c>
      <c r="B31" s="11">
        <v>28.540229318162812</v>
      </c>
      <c r="C31" s="11">
        <v>32.630086553128237</v>
      </c>
      <c r="D31" s="11">
        <v>26.568079512845891</v>
      </c>
      <c r="E31" s="11">
        <v>27.648239819590504</v>
      </c>
      <c r="F31" s="11">
        <v>27.18152349354164</v>
      </c>
      <c r="G31" s="11"/>
      <c r="H31" s="11">
        <f t="shared" si="2"/>
        <v>0.61344398069574879</v>
      </c>
      <c r="I31" s="11">
        <f>'RD T1'!E30</f>
        <v>14.388700943495706</v>
      </c>
      <c r="J31" s="11">
        <f t="shared" si="5"/>
        <v>15.002144924191455</v>
      </c>
      <c r="L31" s="10" t="str">
        <f>name!D27</f>
        <v>82 Transport and mobile machine drivers and operatives</v>
      </c>
      <c r="M31" s="11">
        <v>26.025303981617387</v>
      </c>
      <c r="N31" s="11">
        <v>30.060751832619651</v>
      </c>
      <c r="O31" s="11">
        <v>24.37657384026129</v>
      </c>
      <c r="P31" s="11">
        <v>24.446980564826845</v>
      </c>
      <c r="Q31" s="11">
        <v>23.497941816658976</v>
      </c>
      <c r="R31" s="11"/>
      <c r="S31" s="11">
        <f t="shared" si="3"/>
        <v>-0.8786320236023144</v>
      </c>
      <c r="T31" s="11">
        <f>'RD T1'!T30</f>
        <v>12.465378186425843</v>
      </c>
      <c r="U31" s="11">
        <f t="shared" si="6"/>
        <v>11.586746162823529</v>
      </c>
      <c r="W31" s="10" t="str">
        <f>name!D27</f>
        <v>82 Transport and mobile machine drivers and operatives</v>
      </c>
      <c r="X31" s="11">
        <v>2.514925336545391</v>
      </c>
      <c r="Y31" s="11">
        <v>2.5693347205086075</v>
      </c>
      <c r="Z31" s="11">
        <v>2.1915056725846074</v>
      </c>
      <c r="AA31" s="11">
        <v>3.2012592547636682</v>
      </c>
      <c r="AB31" s="11">
        <v>3.6835816768826768</v>
      </c>
      <c r="AC31" s="11"/>
      <c r="AD31" s="11">
        <f t="shared" si="4"/>
        <v>1.4920760042980694</v>
      </c>
      <c r="AE31" s="11">
        <f>'RD T1'!T59</f>
        <v>1.9233227570698608</v>
      </c>
      <c r="AF31" s="11">
        <f t="shared" si="7"/>
        <v>3.4153987613679302</v>
      </c>
    </row>
    <row r="32" spans="1:32" x14ac:dyDescent="0.25">
      <c r="A32" s="10" t="str">
        <f>name!D28</f>
        <v>91 Elementary trades and related occupations</v>
      </c>
      <c r="B32" s="11">
        <v>11.768536310765185</v>
      </c>
      <c r="C32" s="11">
        <v>10.58131847234316</v>
      </c>
      <c r="D32" s="11">
        <v>9.4127069100926199</v>
      </c>
      <c r="E32" s="11">
        <v>7.7727159318427503</v>
      </c>
      <c r="F32" s="11">
        <v>7.1969218231042387</v>
      </c>
      <c r="G32" s="11"/>
      <c r="H32" s="11">
        <f t="shared" si="2"/>
        <v>-2.2157850869883813</v>
      </c>
      <c r="I32" s="11">
        <f>'RD T1'!E31</f>
        <v>2.8522812673543934</v>
      </c>
      <c r="J32" s="11">
        <f t="shared" si="5"/>
        <v>0.63649618036601208</v>
      </c>
      <c r="L32" s="10" t="str">
        <f>name!D28</f>
        <v>91 Elementary trades and related occupations</v>
      </c>
      <c r="M32" s="11">
        <v>9.5560849468263793</v>
      </c>
      <c r="N32" s="11">
        <v>8.8254908278790278</v>
      </c>
      <c r="O32" s="11">
        <v>7.8475338260043026</v>
      </c>
      <c r="P32" s="11">
        <v>6.39533734245909</v>
      </c>
      <c r="Q32" s="11">
        <v>5.8879493106089811</v>
      </c>
      <c r="R32" s="11"/>
      <c r="S32" s="11">
        <f t="shared" si="3"/>
        <v>-1.9595845153953215</v>
      </c>
      <c r="T32" s="11">
        <f>'RD T1'!T31</f>
        <v>2.0768599941685353</v>
      </c>
      <c r="U32" s="11">
        <f t="shared" si="6"/>
        <v>0.11727547877321376</v>
      </c>
      <c r="W32" s="10" t="str">
        <f>name!D28</f>
        <v>91 Elementary trades and related occupations</v>
      </c>
      <c r="X32" s="11">
        <v>2.2124513639387957</v>
      </c>
      <c r="Y32" s="11">
        <v>1.7558276444641212</v>
      </c>
      <c r="Z32" s="11">
        <v>1.5651730840883209</v>
      </c>
      <c r="AA32" s="11">
        <v>1.3773785893836588</v>
      </c>
      <c r="AB32" s="11">
        <v>1.3089725124952614</v>
      </c>
      <c r="AC32" s="11"/>
      <c r="AD32" s="11">
        <f t="shared" si="4"/>
        <v>-0.25620057159305953</v>
      </c>
      <c r="AE32" s="11">
        <f>'RD T1'!T60</f>
        <v>0.77542127318585841</v>
      </c>
      <c r="AF32" s="11">
        <f t="shared" si="7"/>
        <v>0.51922070159279887</v>
      </c>
    </row>
    <row r="33" spans="1:32" x14ac:dyDescent="0.25">
      <c r="A33" s="10" t="str">
        <f>name!D29</f>
        <v>92 Elementary administration and service occupations</v>
      </c>
      <c r="B33" s="11">
        <v>89.076578768972524</v>
      </c>
      <c r="C33" s="11">
        <v>90.995164213235086</v>
      </c>
      <c r="D33" s="11">
        <v>83.053502264089744</v>
      </c>
      <c r="E33" s="11">
        <v>85.44332587883288</v>
      </c>
      <c r="F33" s="11">
        <v>83.378143928356494</v>
      </c>
      <c r="G33" s="11"/>
      <c r="H33" s="11">
        <f t="shared" ref="H33" si="8">F33-D33</f>
        <v>0.32464166426674979</v>
      </c>
      <c r="I33" s="11">
        <f>'RD T1'!E32</f>
        <v>41.152065851913882</v>
      </c>
      <c r="J33" s="11">
        <f>SUM(H33:I33)</f>
        <v>41.476707516180632</v>
      </c>
      <c r="L33" s="10" t="str">
        <f>name!D29</f>
        <v>92 Elementary administration and service occupations</v>
      </c>
      <c r="M33" s="11">
        <v>41.888732368083765</v>
      </c>
      <c r="N33" s="11">
        <v>42.02903799674079</v>
      </c>
      <c r="O33" s="11">
        <v>38.888130923031923</v>
      </c>
      <c r="P33" s="11">
        <v>41.337308291807759</v>
      </c>
      <c r="Q33" s="11">
        <v>39.468513074974922</v>
      </c>
      <c r="R33" s="11"/>
      <c r="S33" s="11">
        <f t="shared" ref="S33" si="9">Q33-O33</f>
        <v>0.5803821519429988</v>
      </c>
      <c r="T33" s="11">
        <f>'RD T1'!T32</f>
        <v>15.889639950177211</v>
      </c>
      <c r="U33" s="11">
        <f t="shared" ref="U33" si="10">SUM(S33:T33)</f>
        <v>16.470022102120211</v>
      </c>
      <c r="W33" s="10" t="str">
        <f>name!D29</f>
        <v>92 Elementary administration and service occupations</v>
      </c>
      <c r="X33" s="11">
        <v>47.187846400888631</v>
      </c>
      <c r="Y33" s="11">
        <v>48.966126216494267</v>
      </c>
      <c r="Z33" s="11">
        <v>44.165371341057664</v>
      </c>
      <c r="AA33" s="11">
        <v>44.10601758702493</v>
      </c>
      <c r="AB33" s="11">
        <v>43.909630853381437</v>
      </c>
      <c r="AC33" s="11"/>
      <c r="AD33" s="11">
        <f t="shared" ref="AD33" si="11">AB33-Z33</f>
        <v>-0.2557404876762277</v>
      </c>
      <c r="AE33" s="11">
        <f>'RD T1'!T61</f>
        <v>25.262425901736673</v>
      </c>
      <c r="AF33" s="11">
        <f t="shared" ref="AF33" si="12">SUM(AD33:AE33)</f>
        <v>25.006685414060446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836.63300000000049</v>
      </c>
      <c r="C35" s="34">
        <f>SUM(C8:C33)</f>
        <v>882.798</v>
      </c>
      <c r="D35" s="34">
        <f>SUM(D8:D33)</f>
        <v>861.8910000000003</v>
      </c>
      <c r="E35" s="34">
        <f>SUM(E8:E33)</f>
        <v>879.06400000000019</v>
      </c>
      <c r="F35" s="34">
        <f>SUM(F8:F33)</f>
        <v>906.50900000000013</v>
      </c>
      <c r="G35" s="11"/>
      <c r="H35" s="34">
        <f>F35-D35</f>
        <v>44.617999999999824</v>
      </c>
      <c r="I35" s="34">
        <f>SUM(I8:I33)</f>
        <v>426.9431862043952</v>
      </c>
      <c r="J35" s="34">
        <f>SUM(J8:J33)</f>
        <v>471.5611862043952</v>
      </c>
      <c r="L35" s="231" t="str">
        <f>name!D3</f>
        <v>All occupations</v>
      </c>
      <c r="M35" s="34">
        <f>SUM(M8:M33)</f>
        <v>425.31672183759559</v>
      </c>
      <c r="N35" s="34">
        <f>SUM(N8:N33)</f>
        <v>446.33920554190769</v>
      </c>
      <c r="O35" s="34">
        <f>SUM(O8:O33)</f>
        <v>429.45034856182963</v>
      </c>
      <c r="P35" s="34">
        <f>SUM(P8:P33)</f>
        <v>437.85490648522892</v>
      </c>
      <c r="Q35" s="34">
        <f>SUM(Q8:Q33)</f>
        <v>450.56101695838163</v>
      </c>
      <c r="R35" s="11"/>
      <c r="S35" s="34">
        <f>Q35-O35</f>
        <v>21.110668396552001</v>
      </c>
      <c r="T35" s="34">
        <f>SUM(T8:T33)</f>
        <v>177.03836268874457</v>
      </c>
      <c r="U35" s="34">
        <f>SUM(U8:U33)</f>
        <v>198.14903108529666</v>
      </c>
      <c r="W35" s="231" t="str">
        <f>name!D3</f>
        <v>All occupations</v>
      </c>
      <c r="X35" s="34">
        <f>SUM(X8:X33)</f>
        <v>411.31627816240422</v>
      </c>
      <c r="Y35" s="34">
        <f>SUM(Y8:Y33)</f>
        <v>436.45879445809254</v>
      </c>
      <c r="Z35" s="34">
        <f>SUM(Z8:Z33)</f>
        <v>432.44065143817016</v>
      </c>
      <c r="AA35" s="34">
        <f>SUM(AA8:AA33)</f>
        <v>441.20909351477115</v>
      </c>
      <c r="AB35" s="34">
        <f>SUM(AB8:AB33)</f>
        <v>455.94798304161839</v>
      </c>
      <c r="AC35" s="11"/>
      <c r="AD35" s="34">
        <f t="shared" ref="AD35" si="13">AB35-Z35</f>
        <v>23.507331603448222</v>
      </c>
      <c r="AE35" s="34">
        <f>SUM(AE8:AE33)</f>
        <v>249.90482351565058</v>
      </c>
      <c r="AF35" s="34">
        <f>SUM(AF8:AF33)</f>
        <v>273.41215511909866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Brighton and Hove East Sussex West Sussex (Continued)</v>
      </c>
      <c r="L38" s="19" t="str">
        <f>CONCATENATE(L$1," (Continued)")</f>
        <v>Occupation Table 2.1  Males: Employment Change by Occupation (SOC 2020) and Replacement Demand, 2015-2035, Brighton and Hove East Sussex West Sussex (Continued)</v>
      </c>
      <c r="W38" s="19" t="str">
        <f>CONCATENATE(W$1," (Continued)")</f>
        <v>Occupation Table 2.2  Females: Employment Change by Occupation (SOC 2020) and Replacement Demand, 2015-2035, Brighton and Hove East Sussex West Sussex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7.3951671178904155</v>
      </c>
      <c r="C45" s="173">
        <f t="shared" si="20"/>
        <v>8.270166082361321</v>
      </c>
      <c r="D45" s="173">
        <f t="shared" si="20"/>
        <v>8.5378151127970092</v>
      </c>
      <c r="E45" s="173">
        <f t="shared" si="20"/>
        <v>7.8076105066917991</v>
      </c>
      <c r="F45" s="173">
        <f t="shared" si="20"/>
        <v>8.1739806898187961</v>
      </c>
      <c r="H45" s="68">
        <f t="shared" ref="H45:H70" si="21">IF(D8&gt;0,(H8/D8)*100,0)</f>
        <v>0.69470547685978135</v>
      </c>
      <c r="I45" s="69">
        <f t="shared" ref="I45:I70" si="22">IF(D8&gt;0,I8/D8*100,0)</f>
        <v>49.222628348434618</v>
      </c>
      <c r="J45" s="69">
        <f t="shared" ref="J45:J70" si="23">IF(D8&gt;0,(J8/D8)*100,0)</f>
        <v>49.917333825294399</v>
      </c>
      <c r="L45" t="str">
        <f t="shared" ref="L45:L70" si="24">L8</f>
        <v>11 Corporate managers and directors</v>
      </c>
      <c r="M45" s="173">
        <f t="shared" ref="M45:Q45" si="25">M8/M$35*100</f>
        <v>9.8591776386693351</v>
      </c>
      <c r="N45" s="173">
        <f t="shared" si="25"/>
        <v>10.637128229245388</v>
      </c>
      <c r="O45" s="173">
        <f t="shared" si="25"/>
        <v>11.049854168260467</v>
      </c>
      <c r="P45" s="173">
        <f t="shared" si="25"/>
        <v>9.7724352705552899</v>
      </c>
      <c r="Q45" s="173">
        <f t="shared" si="25"/>
        <v>9.8347745692475126</v>
      </c>
      <c r="S45" s="68">
        <f t="shared" ref="S45:S70" si="26">IF(O8&gt;0,(S8/O8)*100,0)</f>
        <v>-6.6211508939439474</v>
      </c>
      <c r="T45" s="69">
        <f t="shared" ref="T45:T70" si="27">IF(O8&gt;0,T8/O8*100,0)</f>
        <v>42.748448767167943</v>
      </c>
      <c r="U45" s="69">
        <f t="shared" ref="U45:U70" si="28">IF(O8&gt;0,(U8/O8)*100,0)</f>
        <v>36.127297873224002</v>
      </c>
      <c r="W45" t="str">
        <f t="shared" ref="W45:W70" si="29">W8</f>
        <v>11 Corporate managers and directors</v>
      </c>
      <c r="X45" s="173">
        <f t="shared" ref="X45:AB45" si="30">X8/X$35*100</f>
        <v>4.8472862463795456</v>
      </c>
      <c r="Y45" s="173">
        <f t="shared" si="30"/>
        <v>5.8496214224703085</v>
      </c>
      <c r="Z45" s="173">
        <f t="shared" si="30"/>
        <v>6.0431466666600739</v>
      </c>
      <c r="AA45" s="173">
        <f t="shared" si="30"/>
        <v>5.8577228550391833</v>
      </c>
      <c r="AB45" s="173">
        <f t="shared" si="30"/>
        <v>6.5328088739422672</v>
      </c>
      <c r="AD45" s="68">
        <f t="shared" ref="AD45:AD70" si="31">IF(Z8&gt;0,(AD8/Z8)*100,0)</f>
        <v>13.979199843133836</v>
      </c>
      <c r="AE45" s="69">
        <f t="shared" ref="AE45:AE70" si="32">IF(Z8&gt;0,AE8/Z8*100,0)</f>
        <v>60.97876431042787</v>
      </c>
      <c r="AF45" s="69">
        <f t="shared" ref="AF45:AF70" si="33">IF(Z8&gt;0,(AF8/Z8)*100,0)</f>
        <v>74.95796415356169</v>
      </c>
    </row>
    <row r="46" spans="1:32" x14ac:dyDescent="0.25">
      <c r="A46" t="str">
        <f t="shared" si="19"/>
        <v>12 Other managers and proprietors</v>
      </c>
      <c r="B46" s="173">
        <f t="shared" si="20"/>
        <v>3.5785892848345866</v>
      </c>
      <c r="C46" s="173">
        <f t="shared" si="20"/>
        <v>3.5710722781294857</v>
      </c>
      <c r="D46" s="173">
        <f t="shared" si="20"/>
        <v>3.576769934409127</v>
      </c>
      <c r="E46" s="173">
        <f t="shared" si="20"/>
        <v>4.385659799118736</v>
      </c>
      <c r="F46" s="173">
        <f t="shared" si="20"/>
        <v>4.9294898676943006</v>
      </c>
      <c r="H46" s="68">
        <f t="shared" si="21"/>
        <v>44.954180986268213</v>
      </c>
      <c r="I46" s="69">
        <f t="shared" si="22"/>
        <v>73.592640462124692</v>
      </c>
      <c r="J46" s="69">
        <f t="shared" si="23"/>
        <v>118.5468214483929</v>
      </c>
      <c r="L46" t="str">
        <f t="shared" si="24"/>
        <v>12 Other managers and proprietors</v>
      </c>
      <c r="M46" s="173">
        <f t="shared" ref="M46:Q46" si="34">M9/M$35*100</f>
        <v>4.0278005257828742</v>
      </c>
      <c r="N46" s="173">
        <f t="shared" si="34"/>
        <v>4.0418391105804492</v>
      </c>
      <c r="O46" s="173">
        <f t="shared" si="34"/>
        <v>3.9096063292820649</v>
      </c>
      <c r="P46" s="173">
        <f t="shared" si="34"/>
        <v>4.8938465177874582</v>
      </c>
      <c r="Q46" s="173">
        <f t="shared" si="34"/>
        <v>5.4268987861275306</v>
      </c>
      <c r="S46" s="68">
        <f t="shared" si="26"/>
        <v>45.632849312026984</v>
      </c>
      <c r="T46" s="69">
        <f t="shared" si="27"/>
        <v>66.292290172745339</v>
      </c>
      <c r="U46" s="69">
        <f t="shared" si="28"/>
        <v>111.92513948477234</v>
      </c>
      <c r="W46" t="str">
        <f t="shared" si="29"/>
        <v>12 Other managers and proprietors</v>
      </c>
      <c r="X46" s="173">
        <f t="shared" ref="X46:AB46" si="35">X9/X$35*100</f>
        <v>3.1140877259215971</v>
      </c>
      <c r="Y46" s="173">
        <f t="shared" si="35"/>
        <v>3.089648380479459</v>
      </c>
      <c r="Z46" s="173">
        <f t="shared" si="35"/>
        <v>3.2462350845589167</v>
      </c>
      <c r="AA46" s="173">
        <f t="shared" si="35"/>
        <v>3.8813364489195235</v>
      </c>
      <c r="AB46" s="173">
        <f t="shared" si="35"/>
        <v>4.4379577709002795</v>
      </c>
      <c r="AD46" s="68">
        <f t="shared" si="31"/>
        <v>44.142478101933456</v>
      </c>
      <c r="AE46" s="69">
        <f t="shared" si="32"/>
        <v>82.324026857553335</v>
      </c>
      <c r="AF46" s="69">
        <f t="shared" si="33"/>
        <v>126.4665049594868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5.7231963446475085</v>
      </c>
      <c r="C47" s="173">
        <f t="shared" si="20"/>
        <v>6.0781450546601601</v>
      </c>
      <c r="D47" s="173">
        <f t="shared" si="20"/>
        <v>6.4417218543222061</v>
      </c>
      <c r="E47" s="173">
        <f t="shared" si="20"/>
        <v>6.6539717689255191</v>
      </c>
      <c r="F47" s="173">
        <f t="shared" si="20"/>
        <v>7.0354167453949774</v>
      </c>
      <c r="H47" s="68">
        <f t="shared" si="21"/>
        <v>14.870267915124394</v>
      </c>
      <c r="I47" s="69">
        <f t="shared" si="22"/>
        <v>40.593315909800516</v>
      </c>
      <c r="J47" s="69">
        <f t="shared" si="23"/>
        <v>55.46358382492491</v>
      </c>
      <c r="L47" t="str">
        <f t="shared" si="24"/>
        <v>21 Science, research, engineering and technology professionals</v>
      </c>
      <c r="M47" s="173">
        <f t="shared" ref="M47:Q47" si="36">M10/M$35*100</f>
        <v>8.8022659258947495</v>
      </c>
      <c r="N47" s="173">
        <f t="shared" si="36"/>
        <v>9.4688528877741192</v>
      </c>
      <c r="O47" s="173">
        <f t="shared" si="36"/>
        <v>9.7551089754667828</v>
      </c>
      <c r="P47" s="173">
        <f t="shared" si="36"/>
        <v>9.7248622109533489</v>
      </c>
      <c r="Q47" s="173">
        <f t="shared" si="36"/>
        <v>10.016492028040016</v>
      </c>
      <c r="S47" s="68">
        <f t="shared" si="26"/>
        <v>7.7269038789543911</v>
      </c>
      <c r="T47" s="69">
        <f t="shared" si="27"/>
        <v>33.630410856718527</v>
      </c>
      <c r="U47" s="69">
        <f t="shared" si="28"/>
        <v>41.357314735672915</v>
      </c>
      <c r="W47" t="str">
        <f t="shared" si="29"/>
        <v>21 Science, research, engineering and technology professionals</v>
      </c>
      <c r="X47" s="173">
        <f t="shared" ref="X47:AB47" si="37">X10/X$35*100</f>
        <v>2.5393209423497582</v>
      </c>
      <c r="Y47" s="173">
        <f t="shared" si="37"/>
        <v>2.6106794893578202</v>
      </c>
      <c r="Z47" s="173">
        <f t="shared" si="37"/>
        <v>3.151246619481185</v>
      </c>
      <c r="AA47" s="173">
        <f t="shared" si="37"/>
        <v>3.6064270399421394</v>
      </c>
      <c r="AB47" s="173">
        <f t="shared" si="37"/>
        <v>4.0895624792616534</v>
      </c>
      <c r="AD47" s="68">
        <f t="shared" si="31"/>
        <v>36.830602978503372</v>
      </c>
      <c r="AE47" s="69">
        <f t="shared" si="32"/>
        <v>61.998878779889523</v>
      </c>
      <c r="AF47" s="69">
        <f t="shared" si="33"/>
        <v>98.829481758392888</v>
      </c>
    </row>
    <row r="48" spans="1:32" x14ac:dyDescent="0.25">
      <c r="A48" t="str">
        <f t="shared" si="19"/>
        <v>22 Health professionals</v>
      </c>
      <c r="B48" s="173">
        <f t="shared" si="20"/>
        <v>3.8159898965466565</v>
      </c>
      <c r="C48" s="173">
        <f t="shared" si="20"/>
        <v>4.2824583077527931</v>
      </c>
      <c r="D48" s="173">
        <f t="shared" si="20"/>
        <v>4.3582691006778145</v>
      </c>
      <c r="E48" s="173">
        <f t="shared" si="20"/>
        <v>4.4845591275854675</v>
      </c>
      <c r="F48" s="173">
        <f t="shared" si="20"/>
        <v>4.5312469133615574</v>
      </c>
      <c r="H48" s="68">
        <f t="shared" si="21"/>
        <v>9.3511766020232407</v>
      </c>
      <c r="I48" s="69">
        <f t="shared" si="22"/>
        <v>56.847483529868946</v>
      </c>
      <c r="J48" s="69">
        <f t="shared" si="23"/>
        <v>66.198660131892197</v>
      </c>
      <c r="L48" t="str">
        <f t="shared" si="24"/>
        <v>22 Health professionals</v>
      </c>
      <c r="M48" s="173">
        <f t="shared" ref="M48:Q48" si="38">M11/M$35*100</f>
        <v>1.5631586371971404</v>
      </c>
      <c r="N48" s="173">
        <f t="shared" si="38"/>
        <v>1.7388875079999113</v>
      </c>
      <c r="O48" s="173">
        <f t="shared" si="38"/>
        <v>1.9505396437599389</v>
      </c>
      <c r="P48" s="173">
        <f t="shared" si="38"/>
        <v>1.9864955807151239</v>
      </c>
      <c r="Q48" s="173">
        <f t="shared" si="38"/>
        <v>2.0098306107089274</v>
      </c>
      <c r="S48" s="68">
        <f t="shared" si="26"/>
        <v>8.1048873839680589</v>
      </c>
      <c r="T48" s="69">
        <f t="shared" si="27"/>
        <v>39.083679982556902</v>
      </c>
      <c r="U48" s="69">
        <f t="shared" si="28"/>
        <v>47.188567366524957</v>
      </c>
      <c r="W48" t="str">
        <f t="shared" si="29"/>
        <v>22 Health professionals</v>
      </c>
      <c r="X48" s="173">
        <f t="shared" ref="X48:AB48" si="39">X11/X$35*100</f>
        <v>6.145503356019991</v>
      </c>
      <c r="Y48" s="173">
        <f t="shared" si="39"/>
        <v>6.8836096292902234</v>
      </c>
      <c r="Z48" s="173">
        <f t="shared" si="39"/>
        <v>6.749349243298977</v>
      </c>
      <c r="AA48" s="173">
        <f t="shared" si="39"/>
        <v>6.9636317414241855</v>
      </c>
      <c r="AB48" s="173">
        <f t="shared" si="39"/>
        <v>7.0228730105317592</v>
      </c>
      <c r="AD48" s="68">
        <f t="shared" si="31"/>
        <v>9.7088594912166126</v>
      </c>
      <c r="AE48" s="69">
        <f t="shared" si="32"/>
        <v>61.945664982309857</v>
      </c>
      <c r="AF48" s="69">
        <f t="shared" si="33"/>
        <v>71.654524473526465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4.4343001657173637</v>
      </c>
      <c r="C49" s="173">
        <f t="shared" si="20"/>
        <v>4.52540546199831</v>
      </c>
      <c r="D49" s="173">
        <f t="shared" si="20"/>
        <v>4.6798158799175633</v>
      </c>
      <c r="E49" s="173">
        <f t="shared" si="20"/>
        <v>4.7337082443722478</v>
      </c>
      <c r="F49" s="173">
        <f t="shared" si="20"/>
        <v>4.9350930732964651</v>
      </c>
      <c r="H49" s="68">
        <f t="shared" si="21"/>
        <v>10.913996774596944</v>
      </c>
      <c r="I49" s="69">
        <f t="shared" si="22"/>
        <v>54.292692078015868</v>
      </c>
      <c r="J49" s="69">
        <f t="shared" si="23"/>
        <v>65.206688852612814</v>
      </c>
      <c r="L49" t="str">
        <f t="shared" si="24"/>
        <v>23 Teaching and other educational professionals</v>
      </c>
      <c r="M49" s="173">
        <f t="shared" ref="M49:Q49" si="40">M12/M$35*100</f>
        <v>2.7083365108504265</v>
      </c>
      <c r="N49" s="173">
        <f t="shared" si="40"/>
        <v>2.6397982837681946</v>
      </c>
      <c r="O49" s="173">
        <f t="shared" si="40"/>
        <v>2.9180500622392214</v>
      </c>
      <c r="P49" s="173">
        <f t="shared" si="40"/>
        <v>3.0640770438372344</v>
      </c>
      <c r="Q49" s="173">
        <f t="shared" si="40"/>
        <v>3.1849361614152141</v>
      </c>
      <c r="S49" s="68">
        <f t="shared" si="26"/>
        <v>14.511379663078507</v>
      </c>
      <c r="T49" s="69">
        <f t="shared" si="27"/>
        <v>46.620933940647873</v>
      </c>
      <c r="U49" s="69">
        <f t="shared" si="28"/>
        <v>61.132313603726388</v>
      </c>
      <c r="W49" t="str">
        <f t="shared" si="29"/>
        <v>23 Teaching and other educational professionals</v>
      </c>
      <c r="X49" s="173">
        <f t="shared" ref="X49:AB49" si="41">X12/X$35*100</f>
        <v>6.2190124240758715</v>
      </c>
      <c r="Y49" s="173">
        <f t="shared" si="41"/>
        <v>6.4536983972805624</v>
      </c>
      <c r="Z49" s="173">
        <f t="shared" si="41"/>
        <v>6.4293991856731347</v>
      </c>
      <c r="AA49" s="173">
        <f t="shared" si="41"/>
        <v>6.3906464714412383</v>
      </c>
      <c r="AB49" s="173">
        <f t="shared" si="41"/>
        <v>6.6645721090267021</v>
      </c>
      <c r="AD49" s="68">
        <f t="shared" si="31"/>
        <v>9.2925770245758432</v>
      </c>
      <c r="AE49" s="69">
        <f t="shared" si="32"/>
        <v>57.750522547255954</v>
      </c>
      <c r="AF49" s="69">
        <f t="shared" si="33"/>
        <v>67.043099571831803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5.9718433624352487</v>
      </c>
      <c r="C50" s="173">
        <f t="shared" si="20"/>
        <v>6.5718911109753826</v>
      </c>
      <c r="D50" s="173">
        <f t="shared" si="20"/>
        <v>7.1171552691714313</v>
      </c>
      <c r="E50" s="173">
        <f t="shared" si="20"/>
        <v>7.7501316412052432</v>
      </c>
      <c r="F50" s="173">
        <f t="shared" si="20"/>
        <v>8.3272649323981103</v>
      </c>
      <c r="H50" s="68">
        <f t="shared" si="21"/>
        <v>23.059661418214716</v>
      </c>
      <c r="I50" s="69">
        <f t="shared" si="22"/>
        <v>54.176841426863184</v>
      </c>
      <c r="J50" s="69">
        <f t="shared" si="23"/>
        <v>77.236502845077908</v>
      </c>
      <c r="L50" t="str">
        <f t="shared" si="24"/>
        <v>24 Business, media and public service professionals</v>
      </c>
      <c r="M50" s="173">
        <f t="shared" ref="M50:Q50" si="42">M13/M$35*100</f>
        <v>6.8394479607361935</v>
      </c>
      <c r="N50" s="173">
        <f t="shared" si="42"/>
        <v>7.1890171323752581</v>
      </c>
      <c r="O50" s="173">
        <f t="shared" si="42"/>
        <v>7.7548739251469945</v>
      </c>
      <c r="P50" s="173">
        <f t="shared" si="42"/>
        <v>8.5402488232398355</v>
      </c>
      <c r="Q50" s="173">
        <f t="shared" si="42"/>
        <v>9.0405224376692122</v>
      </c>
      <c r="S50" s="68">
        <f t="shared" si="26"/>
        <v>22.309288708931433</v>
      </c>
      <c r="T50" s="69">
        <f t="shared" si="27"/>
        <v>48.012403818534331</v>
      </c>
      <c r="U50" s="69">
        <f t="shared" si="28"/>
        <v>70.321692527465757</v>
      </c>
      <c r="W50" t="str">
        <f t="shared" si="29"/>
        <v>24 Business, media and public service professionals</v>
      </c>
      <c r="X50" s="173">
        <f t="shared" ref="X50:AB50" si="43">X13/X$35*100</f>
        <v>5.0747071118371876</v>
      </c>
      <c r="Y50" s="173">
        <f t="shared" si="43"/>
        <v>5.9407947930449456</v>
      </c>
      <c r="Z50" s="173">
        <f t="shared" si="43"/>
        <v>6.4838464019724737</v>
      </c>
      <c r="AA50" s="173">
        <f t="shared" si="43"/>
        <v>6.9660211368269955</v>
      </c>
      <c r="AB50" s="173">
        <f t="shared" si="43"/>
        <v>7.622434471729524</v>
      </c>
      <c r="AD50" s="68">
        <f t="shared" si="31"/>
        <v>23.950923644941593</v>
      </c>
      <c r="AE50" s="69">
        <f t="shared" si="32"/>
        <v>61.498710041412494</v>
      </c>
      <c r="AF50" s="69">
        <f t="shared" si="33"/>
        <v>85.44963368635409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1.4888993860043858</v>
      </c>
      <c r="C51" s="173">
        <f t="shared" si="20"/>
        <v>1.6551627317459392</v>
      </c>
      <c r="D51" s="173">
        <f t="shared" si="20"/>
        <v>1.8358828735973634</v>
      </c>
      <c r="E51" s="173">
        <f t="shared" si="20"/>
        <v>1.5843746145981941</v>
      </c>
      <c r="F51" s="173">
        <f t="shared" si="20"/>
        <v>1.6284711827540408</v>
      </c>
      <c r="H51" s="68">
        <f t="shared" si="21"/>
        <v>-6.7057491369170998</v>
      </c>
      <c r="I51" s="69">
        <f t="shared" si="22"/>
        <v>37.507663630254171</v>
      </c>
      <c r="J51" s="69">
        <f t="shared" si="23"/>
        <v>30.801914493337073</v>
      </c>
      <c r="L51" t="str">
        <f t="shared" si="24"/>
        <v>31 Science, engineering and technology associate professionals</v>
      </c>
      <c r="M51" s="173">
        <f t="shared" ref="M51:Q51" si="44">M14/M$35*100</f>
        <v>2.0026678151405739</v>
      </c>
      <c r="N51" s="173">
        <f t="shared" si="44"/>
        <v>2.3519507751064084</v>
      </c>
      <c r="O51" s="173">
        <f t="shared" si="44"/>
        <v>2.5246258643480233</v>
      </c>
      <c r="P51" s="173">
        <f t="shared" si="44"/>
        <v>2.0131093371768585</v>
      </c>
      <c r="Q51" s="173">
        <f t="shared" si="44"/>
        <v>1.948374701868856</v>
      </c>
      <c r="S51" s="68">
        <f t="shared" si="26"/>
        <v>-19.031497230329613</v>
      </c>
      <c r="T51" s="69">
        <f t="shared" si="27"/>
        <v>29.833682122460921</v>
      </c>
      <c r="U51" s="69">
        <f t="shared" si="28"/>
        <v>10.802184892131304</v>
      </c>
      <c r="W51" t="str">
        <f t="shared" si="29"/>
        <v>31 Science, engineering and technology associate professionals</v>
      </c>
      <c r="X51" s="173">
        <f t="shared" ref="X51:AB51" si="45">X14/X$35*100</f>
        <v>0.95764323188354905</v>
      </c>
      <c r="Y51" s="173">
        <f t="shared" si="45"/>
        <v>0.9426010291211675</v>
      </c>
      <c r="Z51" s="173">
        <f t="shared" si="45"/>
        <v>1.1519025020395386</v>
      </c>
      <c r="AA51" s="173">
        <f t="shared" si="45"/>
        <v>1.1588992456156515</v>
      </c>
      <c r="AB51" s="173">
        <f t="shared" si="45"/>
        <v>1.3123472820857967</v>
      </c>
      <c r="AD51" s="68">
        <f t="shared" si="31"/>
        <v>20.121802524324544</v>
      </c>
      <c r="AE51" s="69">
        <f t="shared" si="32"/>
        <v>54.210433619344236</v>
      </c>
      <c r="AF51" s="69">
        <f t="shared" si="33"/>
        <v>74.33223614366878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1.7150055746347144</v>
      </c>
      <c r="C52" s="173">
        <f t="shared" si="20"/>
        <v>1.8381243280701958</v>
      </c>
      <c r="D52" s="173">
        <f t="shared" si="20"/>
        <v>1.9258293018705421</v>
      </c>
      <c r="E52" s="173">
        <f t="shared" si="20"/>
        <v>1.8725556706258195</v>
      </c>
      <c r="F52" s="173">
        <f t="shared" si="20"/>
        <v>1.9196327221005547</v>
      </c>
      <c r="H52" s="68">
        <f t="shared" si="21"/>
        <v>4.8383382420019725</v>
      </c>
      <c r="I52" s="69">
        <f t="shared" si="22"/>
        <v>57.830804525962478</v>
      </c>
      <c r="J52" s="69">
        <f t="shared" si="23"/>
        <v>62.669142767964445</v>
      </c>
      <c r="L52" t="str">
        <f t="shared" si="24"/>
        <v>32 Health and social care associate professionals</v>
      </c>
      <c r="M52" s="173">
        <f t="shared" ref="M52:Q52" si="46">M15/M$35*100</f>
        <v>0.68486328054139922</v>
      </c>
      <c r="N52" s="173">
        <f t="shared" si="46"/>
        <v>0.65722151453733468</v>
      </c>
      <c r="O52" s="173">
        <f t="shared" si="46"/>
        <v>0.78101524697497582</v>
      </c>
      <c r="P52" s="173">
        <f t="shared" si="46"/>
        <v>0.6772078193960841</v>
      </c>
      <c r="Q52" s="173">
        <f t="shared" si="46"/>
        <v>0.67934423878214067</v>
      </c>
      <c r="S52" s="68">
        <f t="shared" si="26"/>
        <v>-8.7419807421078417</v>
      </c>
      <c r="T52" s="69">
        <f t="shared" si="27"/>
        <v>41.466309037679856</v>
      </c>
      <c r="U52" s="69">
        <f t="shared" si="28"/>
        <v>32.724328295572015</v>
      </c>
      <c r="W52" t="str">
        <f t="shared" si="29"/>
        <v>32 Health and social care associate professionals</v>
      </c>
      <c r="X52" s="173">
        <f t="shared" ref="X52:AB52" si="47">X15/X$35*100</f>
        <v>2.7802120029031236</v>
      </c>
      <c r="Y52" s="173">
        <f t="shared" si="47"/>
        <v>3.0457600323040555</v>
      </c>
      <c r="Z52" s="173">
        <f t="shared" si="47"/>
        <v>3.0627270317170034</v>
      </c>
      <c r="AA52" s="173">
        <f t="shared" si="47"/>
        <v>3.0588161745698348</v>
      </c>
      <c r="AB52" s="173">
        <f t="shared" si="47"/>
        <v>3.1452673583978812</v>
      </c>
      <c r="AD52" s="68">
        <f t="shared" si="31"/>
        <v>8.277460685602259</v>
      </c>
      <c r="AE52" s="69">
        <f t="shared" si="32"/>
        <v>61.975000533272627</v>
      </c>
      <c r="AF52" s="69">
        <f t="shared" si="33"/>
        <v>70.252461218874885</v>
      </c>
    </row>
    <row r="53" spans="1:32" x14ac:dyDescent="0.25">
      <c r="A53" t="str">
        <f t="shared" si="19"/>
        <v>33 Protective service occupations</v>
      </c>
      <c r="B53" s="173">
        <f t="shared" si="20"/>
        <v>1.3076764112145767</v>
      </c>
      <c r="C53" s="173">
        <f t="shared" si="20"/>
        <v>1.2637594977946076</v>
      </c>
      <c r="D53" s="173">
        <f t="shared" si="20"/>
        <v>1.3638565384020578</v>
      </c>
      <c r="E53" s="173">
        <f t="shared" si="20"/>
        <v>1.5900400566774637</v>
      </c>
      <c r="F53" s="173">
        <f t="shared" si="20"/>
        <v>1.7422047560108975</v>
      </c>
      <c r="H53" s="68">
        <f t="shared" si="21"/>
        <v>34.353900551153799</v>
      </c>
      <c r="I53" s="69">
        <f t="shared" si="22"/>
        <v>42.875636266775949</v>
      </c>
      <c r="J53" s="69">
        <f t="shared" si="23"/>
        <v>77.229536817929755</v>
      </c>
      <c r="L53" t="str">
        <f t="shared" si="24"/>
        <v>33 Protective service occupations</v>
      </c>
      <c r="M53" s="173">
        <f t="shared" ref="M53:Q53" si="48">M16/M$35*100</f>
        <v>1.988994782187375</v>
      </c>
      <c r="N53" s="173">
        <f t="shared" si="48"/>
        <v>1.8573591309901181</v>
      </c>
      <c r="O53" s="173">
        <f t="shared" si="48"/>
        <v>1.99552903888497</v>
      </c>
      <c r="P53" s="173">
        <f t="shared" si="48"/>
        <v>2.2177007935795512</v>
      </c>
      <c r="Q53" s="173">
        <f t="shared" si="48"/>
        <v>2.2795978935994587</v>
      </c>
      <c r="S53" s="68">
        <f t="shared" si="26"/>
        <v>19.850775581235329</v>
      </c>
      <c r="T53" s="69">
        <f t="shared" si="27"/>
        <v>32.101088250508603</v>
      </c>
      <c r="U53" s="69">
        <f t="shared" si="28"/>
        <v>51.951863831743928</v>
      </c>
      <c r="W53" t="str">
        <f t="shared" si="29"/>
        <v>33 Protective service occupations</v>
      </c>
      <c r="X53" s="173">
        <f t="shared" ref="X53:AB53" si="49">X16/X$35*100</f>
        <v>0.60316722581475923</v>
      </c>
      <c r="Y53" s="173">
        <f t="shared" si="49"/>
        <v>0.65672215073092521</v>
      </c>
      <c r="Z53" s="173">
        <f t="shared" si="49"/>
        <v>0.73655201786926849</v>
      </c>
      <c r="AA53" s="173">
        <f t="shared" si="49"/>
        <v>0.96715096100765086</v>
      </c>
      <c r="AB53" s="173">
        <f t="shared" si="49"/>
        <v>1.2111608484073921</v>
      </c>
      <c r="AD53" s="68">
        <f t="shared" si="31"/>
        <v>73.37528414204759</v>
      </c>
      <c r="AE53" s="69">
        <f t="shared" si="32"/>
        <v>71.865096954270641</v>
      </c>
      <c r="AF53" s="69">
        <f t="shared" si="33"/>
        <v>145.24038109631823</v>
      </c>
    </row>
    <row r="54" spans="1:32" x14ac:dyDescent="0.25">
      <c r="A54" t="str">
        <f t="shared" si="19"/>
        <v>34 Culture, media and sports occupations</v>
      </c>
      <c r="B54" s="173">
        <f t="shared" si="20"/>
        <v>2.3979328478542934</v>
      </c>
      <c r="C54" s="173">
        <f t="shared" si="20"/>
        <v>2.0841345649979206</v>
      </c>
      <c r="D54" s="173">
        <f t="shared" si="20"/>
        <v>2.2222483634188404</v>
      </c>
      <c r="E54" s="173">
        <f t="shared" si="20"/>
        <v>2.1437638787574609</v>
      </c>
      <c r="F54" s="173">
        <f t="shared" si="20"/>
        <v>2.273752424691009</v>
      </c>
      <c r="H54" s="68">
        <f t="shared" si="21"/>
        <v>7.6143915688675765</v>
      </c>
      <c r="I54" s="69">
        <f t="shared" si="22"/>
        <v>47.26449161729748</v>
      </c>
      <c r="J54" s="69">
        <f t="shared" si="23"/>
        <v>54.878883186165062</v>
      </c>
      <c r="L54" t="str">
        <f t="shared" si="24"/>
        <v>34 Culture, media and sports occupations</v>
      </c>
      <c r="M54" s="173">
        <f t="shared" ref="M54:Q54" si="50">M17/M$35*100</f>
        <v>2.5586999524204947</v>
      </c>
      <c r="N54" s="173">
        <f t="shared" si="50"/>
        <v>2.1073773521371022</v>
      </c>
      <c r="O54" s="173">
        <f t="shared" si="50"/>
        <v>2.1648711575291464</v>
      </c>
      <c r="P54" s="173">
        <f t="shared" si="50"/>
        <v>2.1262739136188973</v>
      </c>
      <c r="Q54" s="173">
        <f t="shared" si="50"/>
        <v>2.3310970636503607</v>
      </c>
      <c r="S54" s="68">
        <f t="shared" si="26"/>
        <v>12.971515999867449</v>
      </c>
      <c r="T54" s="69">
        <f t="shared" si="27"/>
        <v>41.777700952784066</v>
      </c>
      <c r="U54" s="69">
        <f t="shared" si="28"/>
        <v>54.749216952651523</v>
      </c>
      <c r="W54" t="str">
        <f t="shared" si="29"/>
        <v>34 Culture, media and sports occupations</v>
      </c>
      <c r="X54" s="173">
        <f t="shared" ref="X54:AB54" si="51">X17/X$35*100</f>
        <v>2.2316935290534476</v>
      </c>
      <c r="Y54" s="173">
        <f t="shared" si="51"/>
        <v>2.0603656152642724</v>
      </c>
      <c r="Z54" s="173">
        <f t="shared" si="51"/>
        <v>2.2792288091444757</v>
      </c>
      <c r="AA54" s="173">
        <f t="shared" si="51"/>
        <v>2.1611208806024829</v>
      </c>
      <c r="AB54" s="173">
        <f t="shared" si="51"/>
        <v>2.2170853051782151</v>
      </c>
      <c r="AD54" s="68">
        <f t="shared" si="31"/>
        <v>2.5612401834041907</v>
      </c>
      <c r="AE54" s="69">
        <f t="shared" si="32"/>
        <v>52.439951736852933</v>
      </c>
      <c r="AF54" s="69">
        <f t="shared" si="33"/>
        <v>55.001191920257121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6.390265388212975</v>
      </c>
      <c r="C55" s="173">
        <f t="shared" si="52"/>
        <v>6.4889346692653875</v>
      </c>
      <c r="D55" s="173">
        <f t="shared" si="52"/>
        <v>6.7955744207845354</v>
      </c>
      <c r="E55" s="173">
        <f t="shared" si="52"/>
        <v>6.4094390827663714</v>
      </c>
      <c r="F55" s="173">
        <f t="shared" si="52"/>
        <v>6.4238003590648951</v>
      </c>
      <c r="H55" s="68">
        <f t="shared" si="21"/>
        <v>-0.57728080766710566</v>
      </c>
      <c r="I55" s="69">
        <f t="shared" si="22"/>
        <v>44.785413559964852</v>
      </c>
      <c r="J55" s="69">
        <f t="shared" si="23"/>
        <v>44.208132752297743</v>
      </c>
      <c r="L55" t="str">
        <f t="shared" si="24"/>
        <v>35 Business and public service associate professionals</v>
      </c>
      <c r="M55" s="173">
        <f t="shared" ref="M55:Q55" si="53">M18/M$35*100</f>
        <v>6.5968079056209632</v>
      </c>
      <c r="N55" s="173">
        <f t="shared" si="53"/>
        <v>6.579574335095427</v>
      </c>
      <c r="O55" s="173">
        <f t="shared" si="53"/>
        <v>7.0560208955995796</v>
      </c>
      <c r="P55" s="173">
        <f t="shared" si="53"/>
        <v>6.4622466176062252</v>
      </c>
      <c r="Q55" s="173">
        <f t="shared" si="53"/>
        <v>6.265700913237902</v>
      </c>
      <c r="S55" s="68">
        <f t="shared" si="26"/>
        <v>-6.8355003242492662</v>
      </c>
      <c r="T55" s="69">
        <f t="shared" si="27"/>
        <v>35.999411643914051</v>
      </c>
      <c r="U55" s="69">
        <f t="shared" si="28"/>
        <v>29.163911319664788</v>
      </c>
      <c r="W55" t="str">
        <f t="shared" si="29"/>
        <v>35 Business and public service associate professionals</v>
      </c>
      <c r="X55" s="173">
        <f t="shared" ref="X55:AB55" si="54">X18/X$35*100</f>
        <v>6.176692546368467</v>
      </c>
      <c r="Y55" s="173">
        <f t="shared" si="54"/>
        <v>6.3962431323990208</v>
      </c>
      <c r="Z55" s="173">
        <f t="shared" si="54"/>
        <v>6.5369289187508315</v>
      </c>
      <c r="AA55" s="173">
        <f t="shared" si="54"/>
        <v>6.3570330046304457</v>
      </c>
      <c r="AB55" s="173">
        <f t="shared" si="54"/>
        <v>6.5800318805142615</v>
      </c>
      <c r="AD55" s="68">
        <f t="shared" si="31"/>
        <v>6.1311869215157273</v>
      </c>
      <c r="AE55" s="69">
        <f t="shared" si="32"/>
        <v>54.203525239524218</v>
      </c>
      <c r="AF55" s="69">
        <f t="shared" si="33"/>
        <v>60.334712161039938</v>
      </c>
    </row>
    <row r="56" spans="1:32" x14ac:dyDescent="0.25">
      <c r="A56" t="str">
        <f t="shared" si="19"/>
        <v>41 Administrative occupations</v>
      </c>
      <c r="B56" s="173">
        <f t="shared" si="52"/>
        <v>8.4511853134954897</v>
      </c>
      <c r="C56" s="173">
        <f t="shared" si="52"/>
        <v>7.8832357600844869</v>
      </c>
      <c r="D56" s="173">
        <f t="shared" si="52"/>
        <v>8.2636370204950786</v>
      </c>
      <c r="E56" s="173">
        <f t="shared" si="52"/>
        <v>7.2909777158879185</v>
      </c>
      <c r="F56" s="173">
        <f t="shared" si="52"/>
        <v>6.4226193980158772</v>
      </c>
      <c r="H56" s="68">
        <f t="shared" si="21"/>
        <v>-18.255088399940579</v>
      </c>
      <c r="I56" s="69">
        <f t="shared" si="22"/>
        <v>44.23340255193007</v>
      </c>
      <c r="J56" s="69">
        <f t="shared" si="23"/>
        <v>25.978314151989494</v>
      </c>
      <c r="L56" t="str">
        <f t="shared" si="24"/>
        <v>41 Administrative occupations</v>
      </c>
      <c r="M56" s="173">
        <f t="shared" ref="M56:Q56" si="55">M19/M$35*100</f>
        <v>4.1783698048861453</v>
      </c>
      <c r="N56" s="173">
        <f t="shared" si="55"/>
        <v>3.7242596630645699</v>
      </c>
      <c r="O56" s="173">
        <f t="shared" si="55"/>
        <v>4.4947321217724063</v>
      </c>
      <c r="P56" s="173">
        <f t="shared" si="55"/>
        <v>4.0694759709851418</v>
      </c>
      <c r="Q56" s="173">
        <f t="shared" si="55"/>
        <v>4.1545108060615226</v>
      </c>
      <c r="S56" s="68">
        <f t="shared" si="26"/>
        <v>-3.0256822010330171</v>
      </c>
      <c r="T56" s="69">
        <f t="shared" si="27"/>
        <v>34.798221789682145</v>
      </c>
      <c r="U56" s="69">
        <f t="shared" si="28"/>
        <v>31.772539588649128</v>
      </c>
      <c r="W56" t="str">
        <f t="shared" si="29"/>
        <v>41 Administrative occupations</v>
      </c>
      <c r="X56" s="173">
        <f t="shared" ref="X56:AB56" si="56">X19/X$35*100</f>
        <v>12.869439541744207</v>
      </c>
      <c r="Y56" s="173">
        <f t="shared" si="56"/>
        <v>12.136361394353006</v>
      </c>
      <c r="Z56" s="173">
        <f t="shared" si="56"/>
        <v>12.006480153003546</v>
      </c>
      <c r="AA56" s="173">
        <f t="shared" si="56"/>
        <v>10.487988761194449</v>
      </c>
      <c r="AB56" s="173">
        <f t="shared" si="56"/>
        <v>8.663930582124598</v>
      </c>
      <c r="AD56" s="68">
        <f t="shared" si="31"/>
        <v>-23.916927500707541</v>
      </c>
      <c r="AE56" s="69">
        <f t="shared" si="32"/>
        <v>47.741121412717327</v>
      </c>
      <c r="AF56" s="69">
        <f t="shared" si="33"/>
        <v>23.824193912009783</v>
      </c>
    </row>
    <row r="57" spans="1:32" x14ac:dyDescent="0.25">
      <c r="A57" t="str">
        <f t="shared" si="19"/>
        <v>42 Secretarial and related occupations</v>
      </c>
      <c r="B57" s="173">
        <f t="shared" si="52"/>
        <v>2.5195580765376957</v>
      </c>
      <c r="C57" s="173">
        <f t="shared" si="52"/>
        <v>2.1665609325069215</v>
      </c>
      <c r="D57" s="173">
        <f t="shared" si="52"/>
        <v>2.1609961970832501</v>
      </c>
      <c r="E57" s="173">
        <f t="shared" si="52"/>
        <v>2.1595966511735996</v>
      </c>
      <c r="F57" s="173">
        <f t="shared" si="52"/>
        <v>1.6484082339680999</v>
      </c>
      <c r="H57" s="68">
        <f t="shared" si="21"/>
        <v>-19.771153700646217</v>
      </c>
      <c r="I57" s="69">
        <f t="shared" si="22"/>
        <v>50.222279384404324</v>
      </c>
      <c r="J57" s="69">
        <f t="shared" si="23"/>
        <v>30.4511256837581</v>
      </c>
      <c r="L57" t="str">
        <f t="shared" si="24"/>
        <v>42 Secretarial and related occupations</v>
      </c>
      <c r="M57" s="173">
        <f t="shared" ref="M57:Q57" si="57">M20/M$35*100</f>
        <v>0.2365088139846292</v>
      </c>
      <c r="N57" s="173">
        <f t="shared" si="57"/>
        <v>0.1830407756990039</v>
      </c>
      <c r="O57" s="173">
        <f t="shared" si="57"/>
        <v>0.17089957784624513</v>
      </c>
      <c r="P57" s="173">
        <f t="shared" si="57"/>
        <v>0.22612811190185983</v>
      </c>
      <c r="Q57" s="173">
        <f t="shared" si="57"/>
        <v>0.25453365738681677</v>
      </c>
      <c r="S57" s="68">
        <f t="shared" si="26"/>
        <v>56.258942835656647</v>
      </c>
      <c r="T57" s="69">
        <f t="shared" si="27"/>
        <v>44.490465077088587</v>
      </c>
      <c r="U57" s="69">
        <f t="shared" si="28"/>
        <v>100.74940791274523</v>
      </c>
      <c r="W57" t="str">
        <f t="shared" si="29"/>
        <v>42 Secretarial and related occupations</v>
      </c>
      <c r="X57" s="173">
        <f t="shared" ref="X57:AB57" si="58">X20/X$35*100</f>
        <v>4.8803181040302501</v>
      </c>
      <c r="Y57" s="173">
        <f t="shared" si="58"/>
        <v>4.1949833682725322</v>
      </c>
      <c r="Z57" s="173">
        <f t="shared" si="58"/>
        <v>4.1373314096973859</v>
      </c>
      <c r="AA57" s="173">
        <f t="shared" si="58"/>
        <v>4.0783664564623416</v>
      </c>
      <c r="AB57" s="173">
        <f t="shared" si="58"/>
        <v>3.025814363823863</v>
      </c>
      <c r="AD57" s="68">
        <f t="shared" si="31"/>
        <v>-22.889990632119449</v>
      </c>
      <c r="AE57" s="69">
        <f t="shared" si="32"/>
        <v>50.4574046171793</v>
      </c>
      <c r="AF57" s="69">
        <f t="shared" si="33"/>
        <v>27.567413985059851</v>
      </c>
    </row>
    <row r="58" spans="1:32" x14ac:dyDescent="0.25">
      <c r="A58" t="str">
        <f t="shared" si="19"/>
        <v>51 Skilled agricultural and related trades</v>
      </c>
      <c r="B58" s="173">
        <f t="shared" si="52"/>
        <v>1.08942597624483</v>
      </c>
      <c r="C58" s="173">
        <f t="shared" si="52"/>
        <v>1.1901605408200888</v>
      </c>
      <c r="D58" s="173">
        <f t="shared" si="52"/>
        <v>0.91632028603958382</v>
      </c>
      <c r="E58" s="173">
        <f t="shared" si="52"/>
        <v>0.94648783805934344</v>
      </c>
      <c r="F58" s="173">
        <f t="shared" si="52"/>
        <v>1.047823638987019</v>
      </c>
      <c r="H58" s="68">
        <f t="shared" si="21"/>
        <v>20.270928855810148</v>
      </c>
      <c r="I58" s="69">
        <f t="shared" si="22"/>
        <v>61.896812925603619</v>
      </c>
      <c r="J58" s="69">
        <f t="shared" si="23"/>
        <v>82.167741781413767</v>
      </c>
      <c r="L58" t="str">
        <f t="shared" si="24"/>
        <v>51 Skilled agricultural and related trades</v>
      </c>
      <c r="M58" s="173">
        <f t="shared" ref="M58:Q58" si="59">M21/M$35*100</f>
        <v>1.6312114337585319</v>
      </c>
      <c r="N58" s="173">
        <f t="shared" si="59"/>
        <v>2.0086576557863811</v>
      </c>
      <c r="O58" s="173">
        <f t="shared" si="59"/>
        <v>1.3737655942237188</v>
      </c>
      <c r="P58" s="173">
        <f t="shared" si="59"/>
        <v>1.3628339897524389</v>
      </c>
      <c r="Q58" s="173">
        <f t="shared" si="59"/>
        <v>1.4683530328538683</v>
      </c>
      <c r="S58" s="68">
        <f t="shared" si="26"/>
        <v>12.139471002153986</v>
      </c>
      <c r="T58" s="69">
        <f t="shared" si="27"/>
        <v>53.938597217432871</v>
      </c>
      <c r="U58" s="69">
        <f t="shared" si="28"/>
        <v>66.078068219586868</v>
      </c>
      <c r="W58" t="str">
        <f t="shared" si="29"/>
        <v>51 Skilled agricultural and related trades</v>
      </c>
      <c r="X58" s="173">
        <f t="shared" ref="X58:AB58" si="60">X21/X$35*100</f>
        <v>0.52919914603407714</v>
      </c>
      <c r="Y58" s="173">
        <f t="shared" si="60"/>
        <v>0.35313455653218218</v>
      </c>
      <c r="Z58" s="173">
        <f t="shared" si="60"/>
        <v>0.46203818653225331</v>
      </c>
      <c r="AA58" s="173">
        <f t="shared" si="60"/>
        <v>0.53330685880338924</v>
      </c>
      <c r="AB58" s="173">
        <f t="shared" si="60"/>
        <v>0.63226274518162984</v>
      </c>
      <c r="AD58" s="68">
        <f t="shared" si="31"/>
        <v>44.280788800701011</v>
      </c>
      <c r="AE58" s="69">
        <f t="shared" si="32"/>
        <v>85.395138564529162</v>
      </c>
      <c r="AF58" s="69">
        <f t="shared" si="33"/>
        <v>129.67592736523017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3.1257526211711371</v>
      </c>
      <c r="C59" s="173">
        <f t="shared" si="52"/>
        <v>3.1264164900431788</v>
      </c>
      <c r="D59" s="173">
        <f t="shared" si="52"/>
        <v>2.791041778417588</v>
      </c>
      <c r="E59" s="173">
        <f t="shared" si="52"/>
        <v>2.7756761151943277</v>
      </c>
      <c r="F59" s="173">
        <f t="shared" si="52"/>
        <v>2.5921982656561591</v>
      </c>
      <c r="H59" s="68">
        <f t="shared" si="21"/>
        <v>-2.3164008555870312</v>
      </c>
      <c r="I59" s="69">
        <f t="shared" si="22"/>
        <v>38.589432590672764</v>
      </c>
      <c r="J59" s="69">
        <f t="shared" si="23"/>
        <v>36.273031735085738</v>
      </c>
      <c r="L59" t="str">
        <f t="shared" si="24"/>
        <v>52 Skilled metal, electrical and electronic trades</v>
      </c>
      <c r="M59" s="173">
        <f t="shared" ref="M59:Q59" si="61">M22/M$35*100</f>
        <v>6.0087431974391139</v>
      </c>
      <c r="N59" s="173">
        <f t="shared" si="61"/>
        <v>5.9485769856885327</v>
      </c>
      <c r="O59" s="173">
        <f t="shared" si="61"/>
        <v>5.4185085261967973</v>
      </c>
      <c r="P59" s="173">
        <f t="shared" si="61"/>
        <v>5.1637139253406286</v>
      </c>
      <c r="Q59" s="173">
        <f t="shared" si="61"/>
        <v>4.6871291499582659</v>
      </c>
      <c r="S59" s="68">
        <f t="shared" si="26"/>
        <v>-9.2455742698693086</v>
      </c>
      <c r="T59" s="69">
        <f t="shared" si="27"/>
        <v>35.38430449603279</v>
      </c>
      <c r="U59" s="69">
        <f t="shared" si="28"/>
        <v>26.138730226163482</v>
      </c>
      <c r="W59" t="str">
        <f t="shared" si="29"/>
        <v>52 Skilled metal, electrical and electronic trades</v>
      </c>
      <c r="X59" s="173">
        <f t="shared" ref="X59:AB59" si="62">X22/X$35*100</f>
        <v>0.14463038972172421</v>
      </c>
      <c r="Y59" s="173">
        <f t="shared" si="62"/>
        <v>0.24036885042102812</v>
      </c>
      <c r="Z59" s="173">
        <f t="shared" si="62"/>
        <v>0.181743815990179</v>
      </c>
      <c r="AA59" s="173">
        <f t="shared" si="62"/>
        <v>0.40579279362631426</v>
      </c>
      <c r="AB59" s="173">
        <f t="shared" si="62"/>
        <v>0.52201871712085668</v>
      </c>
      <c r="AD59" s="68">
        <f t="shared" si="31"/>
        <v>202.84138137975594</v>
      </c>
      <c r="AE59" s="69">
        <f t="shared" si="32"/>
        <v>133.48631745159813</v>
      </c>
      <c r="AF59" s="69">
        <f t="shared" si="33"/>
        <v>336.3276988313541</v>
      </c>
    </row>
    <row r="60" spans="1:32" x14ac:dyDescent="0.25">
      <c r="A60" t="str">
        <f t="shared" si="19"/>
        <v>53 Skilled construction and building trades</v>
      </c>
      <c r="B60" s="173">
        <f t="shared" si="52"/>
        <v>2.8613026423995467</v>
      </c>
      <c r="C60" s="173">
        <f t="shared" si="52"/>
        <v>2.5934088230552215</v>
      </c>
      <c r="D60" s="173">
        <f t="shared" si="52"/>
        <v>2.3525242115492202</v>
      </c>
      <c r="E60" s="173">
        <f t="shared" si="52"/>
        <v>2.4162375537796805</v>
      </c>
      <c r="F60" s="173">
        <f t="shared" si="52"/>
        <v>2.1239542712274706</v>
      </c>
      <c r="H60" s="68">
        <f t="shared" si="21"/>
        <v>-5.0421583301257327</v>
      </c>
      <c r="I60" s="69">
        <f t="shared" si="22"/>
        <v>42.442354894069204</v>
      </c>
      <c r="J60" s="69">
        <f t="shared" si="23"/>
        <v>37.400196563943474</v>
      </c>
      <c r="L60" t="str">
        <f t="shared" si="24"/>
        <v>53 Skilled construction and building trades</v>
      </c>
      <c r="M60" s="173">
        <f t="shared" ref="M60:Q60" si="63">M23/M$35*100</f>
        <v>5.5394751209752791</v>
      </c>
      <c r="N60" s="173">
        <f t="shared" si="63"/>
        <v>5.0290137709708951</v>
      </c>
      <c r="O60" s="173">
        <f t="shared" si="63"/>
        <v>4.625462533770901</v>
      </c>
      <c r="P60" s="173">
        <f t="shared" si="63"/>
        <v>4.7649075438069541</v>
      </c>
      <c r="Q60" s="173">
        <f t="shared" si="63"/>
        <v>4.1710046710262487</v>
      </c>
      <c r="S60" s="68">
        <f t="shared" si="26"/>
        <v>-5.3923701524698417</v>
      </c>
      <c r="T60" s="69">
        <f t="shared" si="27"/>
        <v>42.235758573350061</v>
      </c>
      <c r="U60" s="69">
        <f t="shared" si="28"/>
        <v>36.843388420880224</v>
      </c>
      <c r="W60" t="str">
        <f t="shared" si="29"/>
        <v>53 Skilled construction and building trades</v>
      </c>
      <c r="X60" s="173">
        <f t="shared" ref="X60:AB60" si="64">X23/X$35*100</f>
        <v>9.1970137028221835E-2</v>
      </c>
      <c r="Y60" s="173">
        <f t="shared" si="64"/>
        <v>0.10266744890930093</v>
      </c>
      <c r="Z60" s="173">
        <f t="shared" si="64"/>
        <v>9.530313047977565E-2</v>
      </c>
      <c r="AA60" s="173">
        <f t="shared" si="64"/>
        <v>8.5422767856348655E-2</v>
      </c>
      <c r="AB60" s="173">
        <f t="shared" si="64"/>
        <v>0.10108950550218748</v>
      </c>
      <c r="AD60" s="68">
        <f t="shared" si="31"/>
        <v>11.837562146476829</v>
      </c>
      <c r="AE60" s="69">
        <f t="shared" si="32"/>
        <v>52.400008870144724</v>
      </c>
      <c r="AF60" s="69">
        <f t="shared" si="33"/>
        <v>64.237571016621544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2.4781447854741336</v>
      </c>
      <c r="C61" s="173">
        <f t="shared" si="52"/>
        <v>2.1593660048969339</v>
      </c>
      <c r="D61" s="173">
        <f t="shared" si="52"/>
        <v>2.0218649470868315</v>
      </c>
      <c r="E61" s="173">
        <f t="shared" si="52"/>
        <v>2.0298534568625968</v>
      </c>
      <c r="F61" s="173">
        <f t="shared" si="52"/>
        <v>2.0489636989248599</v>
      </c>
      <c r="H61" s="68">
        <f t="shared" si="21"/>
        <v>6.5864249430959729</v>
      </c>
      <c r="I61" s="69">
        <f t="shared" si="22"/>
        <v>44.356000981155567</v>
      </c>
      <c r="J61" s="69">
        <f t="shared" si="23"/>
        <v>50.942425924251545</v>
      </c>
      <c r="L61" t="str">
        <f t="shared" si="24"/>
        <v>54 Textiles, printing and other skilled trades</v>
      </c>
      <c r="M61" s="173">
        <f t="shared" ref="M61:Q61" si="65">M24/M$35*100</f>
        <v>3.0937784839522737</v>
      </c>
      <c r="N61" s="173">
        <f t="shared" si="65"/>
        <v>2.7405251126909018</v>
      </c>
      <c r="O61" s="173">
        <f t="shared" si="65"/>
        <v>2.3693704930121986</v>
      </c>
      <c r="P61" s="173">
        <f t="shared" si="65"/>
        <v>2.3740850447088149</v>
      </c>
      <c r="Q61" s="173">
        <f t="shared" si="65"/>
        <v>2.3841044551416388</v>
      </c>
      <c r="S61" s="68">
        <f t="shared" si="26"/>
        <v>5.5681613001887422</v>
      </c>
      <c r="T61" s="69">
        <f t="shared" si="27"/>
        <v>33.287171624498832</v>
      </c>
      <c r="U61" s="69">
        <f t="shared" si="28"/>
        <v>38.855332924687573</v>
      </c>
      <c r="W61" t="str">
        <f t="shared" si="29"/>
        <v>54 Textiles, printing and other skilled trades</v>
      </c>
      <c r="X61" s="173">
        <f t="shared" ref="X61:AB61" si="66">X24/X$35*100</f>
        <v>1.841556057064768</v>
      </c>
      <c r="Y61" s="173">
        <f t="shared" si="66"/>
        <v>1.5650508077698584</v>
      </c>
      <c r="Z61" s="173">
        <f t="shared" si="66"/>
        <v>1.6767623825418514</v>
      </c>
      <c r="AA61" s="173">
        <f t="shared" si="66"/>
        <v>1.6882388076608523</v>
      </c>
      <c r="AB61" s="173">
        <f t="shared" si="66"/>
        <v>1.7177825871280563</v>
      </c>
      <c r="AD61" s="68">
        <f t="shared" si="31"/>
        <v>8.0153456760803259</v>
      </c>
      <c r="AE61" s="69">
        <f t="shared" si="32"/>
        <v>59.888795329424191</v>
      </c>
      <c r="AF61" s="69">
        <f t="shared" si="33"/>
        <v>67.904141005504513</v>
      </c>
    </row>
    <row r="62" spans="1:32" x14ac:dyDescent="0.25">
      <c r="A62" t="str">
        <f t="shared" si="19"/>
        <v>61 Caring personal service occupations</v>
      </c>
      <c r="B62" s="173">
        <f t="shared" si="52"/>
        <v>7.6646025686668633</v>
      </c>
      <c r="C62" s="173">
        <f t="shared" si="52"/>
        <v>7.4878719130361455</v>
      </c>
      <c r="D62" s="173">
        <f t="shared" si="52"/>
        <v>7.3806043096024272</v>
      </c>
      <c r="E62" s="173">
        <f t="shared" si="52"/>
        <v>7.7476275033594364</v>
      </c>
      <c r="F62" s="173">
        <f t="shared" si="52"/>
        <v>8.0134632768276557</v>
      </c>
      <c r="H62" s="68">
        <f t="shared" si="21"/>
        <v>14.195266668313868</v>
      </c>
      <c r="I62" s="69">
        <f t="shared" si="22"/>
        <v>59.852770586951195</v>
      </c>
      <c r="J62" s="69">
        <f t="shared" si="23"/>
        <v>74.048037255265072</v>
      </c>
      <c r="L62" t="str">
        <f t="shared" si="24"/>
        <v>61 Caring personal service occupations</v>
      </c>
      <c r="M62" s="173">
        <f t="shared" ref="M62:Q62" si="67">M25/M$35*100</f>
        <v>2.8866523531019914</v>
      </c>
      <c r="N62" s="173">
        <f t="shared" si="67"/>
        <v>2.6858862035044377</v>
      </c>
      <c r="O62" s="173">
        <f t="shared" si="67"/>
        <v>2.7976010690348279</v>
      </c>
      <c r="P62" s="173">
        <f t="shared" si="67"/>
        <v>3.331657002413932</v>
      </c>
      <c r="Q62" s="173">
        <f t="shared" si="67"/>
        <v>3.7446581591820425</v>
      </c>
      <c r="S62" s="68">
        <f t="shared" si="26"/>
        <v>40.432312259089677</v>
      </c>
      <c r="T62" s="69">
        <f t="shared" si="27"/>
        <v>55.563694380019854</v>
      </c>
      <c r="U62" s="69">
        <f t="shared" si="28"/>
        <v>95.996006639109538</v>
      </c>
      <c r="W62" t="str">
        <f t="shared" si="29"/>
        <v>61 Caring personal service occupations</v>
      </c>
      <c r="X62" s="173">
        <f t="shared" ref="X62:AB62" si="68">X25/X$35*100</f>
        <v>12.605185352956569</v>
      </c>
      <c r="Y62" s="173">
        <f t="shared" si="68"/>
        <v>12.398563400595956</v>
      </c>
      <c r="Z62" s="173">
        <f t="shared" si="68"/>
        <v>11.93191633953345</v>
      </c>
      <c r="AA62" s="173">
        <f t="shared" si="68"/>
        <v>12.130026640534728</v>
      </c>
      <c r="AB62" s="173">
        <f t="shared" si="68"/>
        <v>12.231833017544314</v>
      </c>
      <c r="AD62" s="68">
        <f t="shared" si="31"/>
        <v>8.0861704937700321</v>
      </c>
      <c r="AE62" s="69">
        <f t="shared" si="32"/>
        <v>60.851449304699237</v>
      </c>
      <c r="AF62" s="69">
        <f t="shared" si="33"/>
        <v>68.937619798469257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2.7028285031337242</v>
      </c>
      <c r="C63" s="173">
        <f t="shared" si="52"/>
        <v>2.6987216230292081</v>
      </c>
      <c r="D63" s="173">
        <f t="shared" si="52"/>
        <v>2.5307744652678554</v>
      </c>
      <c r="E63" s="173">
        <f t="shared" si="52"/>
        <v>2.4877666565035428</v>
      </c>
      <c r="F63" s="173">
        <f t="shared" si="52"/>
        <v>2.494205579799563</v>
      </c>
      <c r="H63" s="68">
        <f t="shared" si="21"/>
        <v>3.656986033634352</v>
      </c>
      <c r="I63" s="69">
        <f t="shared" si="22"/>
        <v>51.423833413107744</v>
      </c>
      <c r="J63" s="69">
        <f t="shared" si="23"/>
        <v>55.080819446742105</v>
      </c>
      <c r="L63" t="str">
        <f t="shared" si="24"/>
        <v>62 Leisure, travel and related personal service occupations</v>
      </c>
      <c r="M63" s="173">
        <f t="shared" ref="M63:Q63" si="69">M26/M$35*100</f>
        <v>1.5471948479687354</v>
      </c>
      <c r="N63" s="173">
        <f t="shared" si="69"/>
        <v>1.6482179128500944</v>
      </c>
      <c r="O63" s="173">
        <f t="shared" si="69"/>
        <v>1.5304445364067476</v>
      </c>
      <c r="P63" s="173">
        <f t="shared" si="69"/>
        <v>1.5581430413071455</v>
      </c>
      <c r="Q63" s="173">
        <f t="shared" si="69"/>
        <v>1.7033376424535631</v>
      </c>
      <c r="S63" s="68">
        <f t="shared" si="26"/>
        <v>16.76798948929493</v>
      </c>
      <c r="T63" s="69">
        <f t="shared" si="27"/>
        <v>47.160256063498139</v>
      </c>
      <c r="U63" s="69">
        <f t="shared" si="28"/>
        <v>63.928245552793058</v>
      </c>
      <c r="W63" t="str">
        <f t="shared" si="29"/>
        <v>62 Leisure, travel and related personal service occupations</v>
      </c>
      <c r="X63" s="173">
        <f t="shared" ref="X63:AB63" si="70">X26/X$35*100</f>
        <v>3.8977977857885238</v>
      </c>
      <c r="Y63" s="173">
        <f t="shared" si="70"/>
        <v>3.7730062917625609</v>
      </c>
      <c r="Z63" s="173">
        <f t="shared" si="70"/>
        <v>3.5241871687163799</v>
      </c>
      <c r="AA63" s="173">
        <f t="shared" si="70"/>
        <v>3.4103230296183997</v>
      </c>
      <c r="AB63" s="173">
        <f t="shared" si="70"/>
        <v>3.2757295153882122</v>
      </c>
      <c r="AD63" s="68">
        <f t="shared" si="31"/>
        <v>-1.9973421027371092</v>
      </c>
      <c r="AE63" s="69">
        <f t="shared" si="32"/>
        <v>53.262568751026208</v>
      </c>
      <c r="AF63" s="69">
        <f t="shared" si="33"/>
        <v>51.265226648289101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0.11752753478162896</v>
      </c>
      <c r="C64" s="173">
        <f t="shared" si="52"/>
        <v>9.7330197564927695E-2</v>
      </c>
      <c r="D64" s="173">
        <f t="shared" si="52"/>
        <v>0.12331082185339196</v>
      </c>
      <c r="E64" s="173">
        <f t="shared" si="52"/>
        <v>9.8847724549822907E-2</v>
      </c>
      <c r="F64" s="173">
        <f t="shared" si="52"/>
        <v>9.9658909167576637E-2</v>
      </c>
      <c r="H64" s="68">
        <f t="shared" si="21"/>
        <v>-14.996910377125106</v>
      </c>
      <c r="I64" s="69">
        <f t="shared" si="22"/>
        <v>41.201275450349222</v>
      </c>
      <c r="J64" s="69">
        <f t="shared" si="23"/>
        <v>26.204365073224118</v>
      </c>
      <c r="L64" t="str">
        <f t="shared" si="24"/>
        <v>63 Community and civil enforcement occupations</v>
      </c>
      <c r="M64" s="173">
        <f t="shared" ref="M64:Q64" si="71">M27/M$35*100</f>
        <v>0.17318396679361303</v>
      </c>
      <c r="N64" s="173">
        <f t="shared" si="71"/>
        <v>0.12306154791172966</v>
      </c>
      <c r="O64" s="173">
        <f t="shared" si="71"/>
        <v>0.1853307417259569</v>
      </c>
      <c r="P64" s="173">
        <f t="shared" si="71"/>
        <v>0.11671477009120915</v>
      </c>
      <c r="Q64" s="173">
        <f t="shared" si="71"/>
        <v>0.1234361822558141</v>
      </c>
      <c r="S64" s="68">
        <f t="shared" si="26"/>
        <v>-30.122771585699894</v>
      </c>
      <c r="T64" s="69">
        <f t="shared" si="27"/>
        <v>28.113903896158604</v>
      </c>
      <c r="U64" s="69">
        <f t="shared" si="28"/>
        <v>-2.008867689541284</v>
      </c>
      <c r="W64" t="str">
        <f t="shared" si="29"/>
        <v>63 Community and civil enforcement occupations</v>
      </c>
      <c r="X64" s="173">
        <f t="shared" ref="X64:AB64" si="72">X27/X$35*100</f>
        <v>5.9976660991101702E-2</v>
      </c>
      <c r="Y64" s="173">
        <f t="shared" si="72"/>
        <v>7.1016349345711979E-2</v>
      </c>
      <c r="Z64" s="173">
        <f t="shared" si="72"/>
        <v>6.1719766251955709E-2</v>
      </c>
      <c r="AA64" s="173">
        <f t="shared" si="72"/>
        <v>8.1116508965915116E-2</v>
      </c>
      <c r="AB64" s="173">
        <f t="shared" si="72"/>
        <v>7.6162561466537618E-2</v>
      </c>
      <c r="AD64" s="68">
        <f t="shared" si="31"/>
        <v>30.108615340302077</v>
      </c>
      <c r="AE64" s="69">
        <f t="shared" si="32"/>
        <v>80.227997041343329</v>
      </c>
      <c r="AF64" s="69">
        <f t="shared" si="33"/>
        <v>110.33661238164541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6.3359017441724079</v>
      </c>
      <c r="C65" s="173">
        <f t="shared" si="73"/>
        <v>5.790804393846706</v>
      </c>
      <c r="D65" s="173">
        <f t="shared" si="73"/>
        <v>5.9037073825464947</v>
      </c>
      <c r="E65" s="173">
        <f t="shared" si="73"/>
        <v>5.3609850258804599</v>
      </c>
      <c r="F65" s="173">
        <f t="shared" si="73"/>
        <v>4.952087022398076</v>
      </c>
      <c r="H65" s="68">
        <f t="shared" si="21"/>
        <v>-11.776716203694958</v>
      </c>
      <c r="I65" s="69">
        <f t="shared" si="22"/>
        <v>40.322059443136396</v>
      </c>
      <c r="J65" s="69">
        <f t="shared" si="23"/>
        <v>28.545343239441433</v>
      </c>
      <c r="L65" t="str">
        <f t="shared" si="24"/>
        <v>71 Sales occupations</v>
      </c>
      <c r="M65" s="173">
        <f t="shared" ref="M65:Q65" si="74">M28/M$35*100</f>
        <v>5.3693216682003708</v>
      </c>
      <c r="N65" s="173">
        <f t="shared" si="74"/>
        <v>5.1858257274026567</v>
      </c>
      <c r="O65" s="173">
        <f t="shared" si="74"/>
        <v>5.3305876423788376</v>
      </c>
      <c r="P65" s="173">
        <f t="shared" si="74"/>
        <v>4.9696635166074685</v>
      </c>
      <c r="Q65" s="173">
        <f t="shared" si="74"/>
        <v>4.7805808222827801</v>
      </c>
      <c r="S65" s="68">
        <f t="shared" si="26"/>
        <v>-5.9094016005978123</v>
      </c>
      <c r="T65" s="69">
        <f t="shared" si="27"/>
        <v>31.680956110749424</v>
      </c>
      <c r="U65" s="69">
        <f t="shared" si="28"/>
        <v>25.771554510151617</v>
      </c>
      <c r="W65" t="str">
        <f t="shared" si="29"/>
        <v>71 Sales occupations</v>
      </c>
      <c r="X65" s="173">
        <f t="shared" ref="X65:AB65" si="75">X28/X$35*100</f>
        <v>7.3353824142363422</v>
      </c>
      <c r="Y65" s="173">
        <f t="shared" si="75"/>
        <v>6.4094783689826684</v>
      </c>
      <c r="Z65" s="173">
        <f t="shared" si="75"/>
        <v>6.4728640318210822</v>
      </c>
      <c r="AA65" s="173">
        <f t="shared" si="75"/>
        <v>5.7493316065989788</v>
      </c>
      <c r="AB65" s="173">
        <f t="shared" si="75"/>
        <v>5.1215668990785703</v>
      </c>
      <c r="AD65" s="68">
        <f t="shared" si="31"/>
        <v>-16.575204346466091</v>
      </c>
      <c r="AE65" s="69">
        <f t="shared" si="32"/>
        <v>47.389045736837197</v>
      </c>
      <c r="AF65" s="69">
        <f t="shared" si="33"/>
        <v>30.81384139037111</v>
      </c>
    </row>
    <row r="66" spans="1:32" x14ac:dyDescent="0.25">
      <c r="A66" t="str">
        <f t="shared" si="19"/>
        <v>72 Customer service occupations</v>
      </c>
      <c r="B66" s="173">
        <f t="shared" si="73"/>
        <v>1.470227561541283</v>
      </c>
      <c r="C66" s="173">
        <f t="shared" si="73"/>
        <v>1.5106727214157427</v>
      </c>
      <c r="D66" s="173">
        <f t="shared" si="73"/>
        <v>1.5752242544773249</v>
      </c>
      <c r="E66" s="173">
        <f t="shared" si="73"/>
        <v>1.9509642628934014</v>
      </c>
      <c r="F66" s="173">
        <f t="shared" si="73"/>
        <v>2.1344394954026749</v>
      </c>
      <c r="H66" s="68">
        <f t="shared" si="21"/>
        <v>42.515215112173181</v>
      </c>
      <c r="I66" s="69">
        <f t="shared" si="22"/>
        <v>59.01246333958612</v>
      </c>
      <c r="J66" s="69">
        <f t="shared" si="23"/>
        <v>101.5276784517593</v>
      </c>
      <c r="L66" t="str">
        <f t="shared" si="24"/>
        <v>72 Customer service occupations</v>
      </c>
      <c r="M66" s="173">
        <f t="shared" ref="M66:Q66" si="76">M29/M$35*100</f>
        <v>1.033981177132987</v>
      </c>
      <c r="N66" s="173">
        <f t="shared" si="76"/>
        <v>0.91264526779063804</v>
      </c>
      <c r="O66" s="173">
        <f t="shared" si="76"/>
        <v>1.09340035492219</v>
      </c>
      <c r="P66" s="173">
        <f t="shared" si="76"/>
        <v>1.4670217294727215</v>
      </c>
      <c r="Q66" s="173">
        <f t="shared" si="76"/>
        <v>1.6998191265696059</v>
      </c>
      <c r="S66" s="68">
        <f t="shared" si="26"/>
        <v>63.103828378890157</v>
      </c>
      <c r="T66" s="69">
        <f t="shared" si="27"/>
        <v>47.935599420417915</v>
      </c>
      <c r="U66" s="69">
        <f t="shared" si="28"/>
        <v>111.03942779930807</v>
      </c>
      <c r="W66" t="str">
        <f t="shared" si="29"/>
        <v>72 Customer service occupations</v>
      </c>
      <c r="X66" s="173">
        <f t="shared" ref="X66:AB66" si="77">X29/X$35*100</f>
        <v>1.921322964229867</v>
      </c>
      <c r="Y66" s="173">
        <f t="shared" si="77"/>
        <v>2.122238124456115</v>
      </c>
      <c r="Z66" s="173">
        <f t="shared" si="77"/>
        <v>2.0537163687621858</v>
      </c>
      <c r="AA66" s="173">
        <f t="shared" si="77"/>
        <v>2.431227738487522</v>
      </c>
      <c r="AB66" s="173">
        <f t="shared" si="77"/>
        <v>2.5639248811388371</v>
      </c>
      <c r="AD66" s="68">
        <f t="shared" si="31"/>
        <v>31.629617197650656</v>
      </c>
      <c r="AE66" s="69">
        <f t="shared" si="32"/>
        <v>64.869015464583953</v>
      </c>
      <c r="AF66" s="69">
        <f t="shared" si="33"/>
        <v>96.498632662234598</v>
      </c>
    </row>
    <row r="67" spans="1:32" x14ac:dyDescent="0.25">
      <c r="A67" t="str">
        <f t="shared" si="19"/>
        <v>81 Process, plant and machine operatives</v>
      </c>
      <c r="B67" s="173">
        <f t="shared" si="73"/>
        <v>1.499670802752977</v>
      </c>
      <c r="C67" s="173">
        <f t="shared" si="73"/>
        <v>1.4637867603742631</v>
      </c>
      <c r="D67" s="173">
        <f t="shared" si="73"/>
        <v>1.3142270810619723</v>
      </c>
      <c r="E67" s="173">
        <f t="shared" si="73"/>
        <v>1.5699634957446842</v>
      </c>
      <c r="F67" s="173">
        <f t="shared" si="73"/>
        <v>1.511706491811811</v>
      </c>
      <c r="H67" s="68">
        <f t="shared" si="21"/>
        <v>20.980908220958554</v>
      </c>
      <c r="I67" s="69">
        <f t="shared" si="22"/>
        <v>45.350572617186884</v>
      </c>
      <c r="J67" s="69">
        <f t="shared" si="23"/>
        <v>66.331480838145438</v>
      </c>
      <c r="L67" t="str">
        <f t="shared" si="24"/>
        <v>81 Process, plant and machine operatives</v>
      </c>
      <c r="M67" s="173">
        <f t="shared" ref="M67:Q67" si="78">M30/M$35*100</f>
        <v>2.454668456419018</v>
      </c>
      <c r="N67" s="173">
        <f t="shared" si="78"/>
        <v>2.4126312637837874</v>
      </c>
      <c r="O67" s="173">
        <f t="shared" si="78"/>
        <v>2.1909050356668769</v>
      </c>
      <c r="P67" s="173">
        <f t="shared" si="78"/>
        <v>2.6323238875265935</v>
      </c>
      <c r="Q67" s="173">
        <f t="shared" si="78"/>
        <v>2.5290362233534185</v>
      </c>
      <c r="S67" s="68">
        <f t="shared" si="26"/>
        <v>21.107809774935166</v>
      </c>
      <c r="T67" s="69">
        <f t="shared" si="27"/>
        <v>43.447094326893229</v>
      </c>
      <c r="U67" s="69">
        <f t="shared" si="28"/>
        <v>64.554904101828399</v>
      </c>
      <c r="W67" t="str">
        <f t="shared" si="29"/>
        <v>81 Process, plant and machine operatives</v>
      </c>
      <c r="X67" s="173">
        <f t="shared" ref="X67:AB67" si="79">X30/X$35*100</f>
        <v>0.51216679918067154</v>
      </c>
      <c r="Y67" s="173">
        <f t="shared" si="79"/>
        <v>0.49346262620155151</v>
      </c>
      <c r="Z67" s="173">
        <f t="shared" si="79"/>
        <v>0.44361130539552179</v>
      </c>
      <c r="AA67" s="173">
        <f t="shared" si="79"/>
        <v>0.51567944576803337</v>
      </c>
      <c r="AB67" s="173">
        <f t="shared" si="79"/>
        <v>0.50639637865457165</v>
      </c>
      <c r="AD67" s="68">
        <f t="shared" si="31"/>
        <v>20.358501412179304</v>
      </c>
      <c r="AE67" s="69">
        <f t="shared" si="32"/>
        <v>54.686453945008893</v>
      </c>
      <c r="AF67" s="69">
        <f t="shared" si="33"/>
        <v>75.044955357188186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3.4113200552886145</v>
      </c>
      <c r="C68" s="173">
        <f t="shared" si="73"/>
        <v>3.6962121066346136</v>
      </c>
      <c r="D68" s="173">
        <f t="shared" si="73"/>
        <v>3.0825335817227328</v>
      </c>
      <c r="E68" s="173">
        <f t="shared" si="73"/>
        <v>3.145190773321453</v>
      </c>
      <c r="F68" s="173">
        <f t="shared" si="73"/>
        <v>2.9984835774980323</v>
      </c>
      <c r="H68" s="68">
        <f t="shared" si="21"/>
        <v>2.3089511622364101</v>
      </c>
      <c r="I68" s="69">
        <f t="shared" si="22"/>
        <v>54.157851103007459</v>
      </c>
      <c r="J68" s="69">
        <f t="shared" si="23"/>
        <v>56.466802265243864</v>
      </c>
      <c r="L68" t="str">
        <f t="shared" si="24"/>
        <v>82 Transport and mobile machine drivers and operatives</v>
      </c>
      <c r="M68" s="173">
        <f t="shared" ref="M68:Q68" si="80">M31/M$35*100</f>
        <v>6.1190408571697255</v>
      </c>
      <c r="N68" s="173">
        <f t="shared" si="80"/>
        <v>6.7349566113338408</v>
      </c>
      <c r="O68" s="173">
        <f t="shared" si="80"/>
        <v>5.6762263488422109</v>
      </c>
      <c r="P68" s="173">
        <f t="shared" si="80"/>
        <v>5.5833519740749011</v>
      </c>
      <c r="Q68" s="173">
        <f t="shared" si="80"/>
        <v>5.215262957121185</v>
      </c>
      <c r="S68" s="68">
        <f t="shared" si="26"/>
        <v>-3.6044114704550148</v>
      </c>
      <c r="T68" s="69">
        <f t="shared" si="27"/>
        <v>51.136711287283298</v>
      </c>
      <c r="U68" s="69">
        <f t="shared" si="28"/>
        <v>47.532299816828285</v>
      </c>
      <c r="W68" t="str">
        <f t="shared" si="29"/>
        <v>82 Transport and mobile machine drivers and operatives</v>
      </c>
      <c r="X68" s="173">
        <f t="shared" ref="X68:AB68" si="81">X31/X$35*100</f>
        <v>0.61143345645863234</v>
      </c>
      <c r="Y68" s="173">
        <f t="shared" si="81"/>
        <v>0.58867750017471743</v>
      </c>
      <c r="Z68" s="173">
        <f t="shared" si="81"/>
        <v>0.50677605477105481</v>
      </c>
      <c r="AA68" s="173">
        <f t="shared" si="81"/>
        <v>0.72556511228309351</v>
      </c>
      <c r="AB68" s="173">
        <f t="shared" si="81"/>
        <v>0.80789515775672238</v>
      </c>
      <c r="AD68" s="68">
        <f t="shared" si="31"/>
        <v>68.084514813888291</v>
      </c>
      <c r="AE68" s="69">
        <f t="shared" si="32"/>
        <v>87.76261823687372</v>
      </c>
      <c r="AF68" s="69">
        <f t="shared" si="33"/>
        <v>155.84713305076204</v>
      </c>
    </row>
    <row r="69" spans="1:32" x14ac:dyDescent="0.25">
      <c r="A69" t="str">
        <f t="shared" si="19"/>
        <v>91 Elementary trades and related occupations</v>
      </c>
      <c r="B69" s="173">
        <f t="shared" si="73"/>
        <v>1.4066545678649036</v>
      </c>
      <c r="C69" s="173">
        <f t="shared" si="73"/>
        <v>1.1986115138846214</v>
      </c>
      <c r="D69" s="173">
        <f t="shared" si="73"/>
        <v>1.0920994545821474</v>
      </c>
      <c r="E69" s="173">
        <f t="shared" si="73"/>
        <v>0.88420364522295869</v>
      </c>
      <c r="F69" s="173">
        <f t="shared" si="73"/>
        <v>0.79391620194661472</v>
      </c>
      <c r="H69" s="68">
        <f t="shared" si="21"/>
        <v>-23.54035994271257</v>
      </c>
      <c r="I69" s="69">
        <f t="shared" si="22"/>
        <v>30.30245491120181</v>
      </c>
      <c r="J69" s="69">
        <f t="shared" si="23"/>
        <v>6.7620949684892402</v>
      </c>
      <c r="L69" t="str">
        <f t="shared" si="24"/>
        <v>91 Elementary trades and related occupations</v>
      </c>
      <c r="M69" s="173">
        <f t="shared" ref="M69:Q70" si="82">M32/M$35*100</f>
        <v>2.2468161857213098</v>
      </c>
      <c r="N69" s="173">
        <f t="shared" si="82"/>
        <v>1.9773057616939242</v>
      </c>
      <c r="O69" s="173">
        <f t="shared" si="82"/>
        <v>1.8273436853141738</v>
      </c>
      <c r="P69" s="173">
        <f t="shared" si="82"/>
        <v>1.4606065268963333</v>
      </c>
      <c r="Q69" s="173">
        <f t="shared" si="82"/>
        <v>1.306803981923907</v>
      </c>
      <c r="S69" s="68">
        <f t="shared" si="26"/>
        <v>-24.970704922632684</v>
      </c>
      <c r="T69" s="69">
        <f t="shared" si="27"/>
        <v>26.465129558109872</v>
      </c>
      <c r="U69" s="69">
        <f t="shared" si="28"/>
        <v>1.4944246354771871</v>
      </c>
      <c r="W69" t="str">
        <f t="shared" si="29"/>
        <v>91 Elementary trades and related occupations</v>
      </c>
      <c r="X69" s="173">
        <f t="shared" ref="X69:AB70" si="83">X32/X$35*100</f>
        <v>0.53789540589619722</v>
      </c>
      <c r="Y69" s="173">
        <f t="shared" si="83"/>
        <v>0.40228944100992575</v>
      </c>
      <c r="Z69" s="173">
        <f t="shared" si="83"/>
        <v>0.36193939651210322</v>
      </c>
      <c r="AA69" s="173">
        <f t="shared" si="83"/>
        <v>0.31218272914802148</v>
      </c>
      <c r="AB69" s="173">
        <f t="shared" si="83"/>
        <v>0.28708812434329373</v>
      </c>
      <c r="AD69" s="68">
        <f t="shared" si="31"/>
        <v>-16.368833210691889</v>
      </c>
      <c r="AE69" s="69">
        <f t="shared" si="32"/>
        <v>49.542205975099826</v>
      </c>
      <c r="AF69" s="69">
        <f t="shared" si="33"/>
        <v>33.173372764407944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10.647031466482014</v>
      </c>
      <c r="C70" s="173">
        <f t="shared" si="73"/>
        <v>10.307586131055473</v>
      </c>
      <c r="D70" s="173">
        <f t="shared" si="73"/>
        <v>9.636195558845575</v>
      </c>
      <c r="E70" s="173">
        <f t="shared" si="73"/>
        <v>9.719807190242447</v>
      </c>
      <c r="F70" s="173">
        <f t="shared" si="73"/>
        <v>9.1977182717829038</v>
      </c>
      <c r="H70" s="68">
        <f t="shared" si="21"/>
        <v>0.39088257017081474</v>
      </c>
      <c r="I70" s="69">
        <f t="shared" si="22"/>
        <v>49.548862757238602</v>
      </c>
      <c r="J70" s="69">
        <f t="shared" si="23"/>
        <v>49.939745327409419</v>
      </c>
      <c r="L70" t="str">
        <f t="shared" si="24"/>
        <v>92 Elementary administration and service occupations</v>
      </c>
      <c r="M70" s="173">
        <f t="shared" si="82"/>
        <v>9.8488326974547462</v>
      </c>
      <c r="N70" s="173">
        <f t="shared" si="82"/>
        <v>9.4163894802188945</v>
      </c>
      <c r="O70" s="173">
        <f t="shared" si="82"/>
        <v>9.0553264313937447</v>
      </c>
      <c r="P70" s="173">
        <f t="shared" si="82"/>
        <v>9.4408690366479373</v>
      </c>
      <c r="Q70" s="173">
        <f t="shared" si="82"/>
        <v>8.7598597280822084</v>
      </c>
      <c r="S70" s="68">
        <f t="shared" si="26"/>
        <v>1.4924403363373298</v>
      </c>
      <c r="T70" s="69">
        <f t="shared" si="27"/>
        <v>40.859870538973105</v>
      </c>
      <c r="U70" s="69">
        <f t="shared" si="28"/>
        <v>42.352310875310437</v>
      </c>
      <c r="W70" t="str">
        <f t="shared" si="29"/>
        <v>92 Elementary administration and service occupations</v>
      </c>
      <c r="X70" s="173">
        <f t="shared" si="83"/>
        <v>11.472399442031559</v>
      </c>
      <c r="Y70" s="173">
        <f t="shared" si="83"/>
        <v>11.218957399470122</v>
      </c>
      <c r="Z70" s="173">
        <f t="shared" si="83"/>
        <v>10.21304800882541</v>
      </c>
      <c r="AA70" s="173">
        <f t="shared" si="83"/>
        <v>9.9966247829722743</v>
      </c>
      <c r="AB70" s="173">
        <f t="shared" si="83"/>
        <v>9.6304035737720142</v>
      </c>
      <c r="AD70" s="68">
        <f t="shared" si="31"/>
        <v>-0.57905204894877105</v>
      </c>
      <c r="AE70" s="69">
        <f t="shared" si="32"/>
        <v>57.199622995701716</v>
      </c>
      <c r="AF70" s="69">
        <f t="shared" si="33"/>
        <v>56.620570946752949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5.1767566896509898</v>
      </c>
      <c r="I72" s="67">
        <f>IF(D35&gt;0,I35/D35*100,0)</f>
        <v>49.535635736351239</v>
      </c>
      <c r="J72" s="67">
        <f>IF(D35&gt;0,(J35/D35)*100,0)</f>
        <v>54.712392426002246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4.9157413580519229</v>
      </c>
      <c r="T72" s="67">
        <f t="shared" ref="T72" si="85">IF(O35&gt;0,T35/O35*100,0)</f>
        <v>41.224407729932409</v>
      </c>
      <c r="U72" s="67">
        <f t="shared" ref="U72" si="86">IF(O35&gt;0,(U35/O35)*100,0)</f>
        <v>46.140149087984348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5.4359671148560533</v>
      </c>
      <c r="AE72" s="67">
        <f t="shared" ref="AE72" si="88">IF(Z35&gt;0,AE35/Z35*100,0)</f>
        <v>57.789392066758936</v>
      </c>
      <c r="AF72" s="67">
        <f t="shared" ref="AF72" si="89">IF(Z35&gt;0,(AF35/Z35)*100,0)</f>
        <v>63.225359181614962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Brighton and Hove East Sussex West Sussex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Brighton and Hove East Sussex West Sussex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Brighton and Hove East Sussex West Sussex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4.2252983656128507</v>
      </c>
      <c r="C82" s="18">
        <f t="shared" ref="B82:E107" si="96">IF(AND(D$6-C$6 &lt;&gt; 0,C8&lt;&gt;0,D8&lt;&gt;0),(EXP(LN(D8/C8)/(D$6-C$6))-1)*100,0)</f>
        <v>0.79140980418728191</v>
      </c>
      <c r="D82" s="18">
        <f t="shared" si="96"/>
        <v>-1.3838806409670723</v>
      </c>
      <c r="E82" s="18">
        <f t="shared" si="96"/>
        <v>0.76894443082706765</v>
      </c>
      <c r="F82" s="18">
        <f t="shared" ref="F82:F107" si="97">IF(AND(F$6-D$6 &lt;&gt; 0,D8&lt;&gt;0,F8&lt;&gt;0),(EXP(LN(F8/D8)/(F$6-D$6))-1)*100,0)</f>
        <v>4.6164220152045132E-2</v>
      </c>
      <c r="H82" s="18">
        <f t="shared" ref="H82:H107" si="98">IF($F$6-$D$6 &lt;&gt; 0,(EXP(LN(1+(H45/100))/($F$6-$D$6))-1)*100,0)</f>
        <v>4.6164220152045132E-2</v>
      </c>
      <c r="I82" s="18">
        <f t="shared" ref="I82:I107" si="99">IF(D8&gt;0,((1+(I8/D8))^(1/($F$6-$D$6))-1)*100,0)</f>
        <v>2.7043832653089073</v>
      </c>
      <c r="J82" s="18">
        <f t="shared" ref="J82:J107" si="100">IF($F$6-$D$6 &lt;&gt; 0,(EXP(LN(1+(J45/100))/($F$6-$D$6))-1)*100,0)</f>
        <v>2.7361902152433837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3.1535242574984412</v>
      </c>
      <c r="N82" s="18">
        <f t="shared" si="102"/>
        <v>-5.0626721743551872E-2</v>
      </c>
      <c r="O82" s="18">
        <f t="shared" si="102"/>
        <v>-2.0481363367985561</v>
      </c>
      <c r="P82" s="18">
        <f t="shared" si="102"/>
        <v>0.35025952139262628</v>
      </c>
      <c r="Q82" s="18">
        <f t="shared" ref="Q82:Q107" si="103">IF(AND(Q$6-O$6 &lt;&gt; 0,O8&lt;&gt;0,Q8&lt;&gt;0),(EXP(LN(Q8/O8)/(Q$6-O$6))-1)*100,0)</f>
        <v>-0.45566084401513773</v>
      </c>
      <c r="S82" s="18">
        <f t="shared" ref="S82:S107" si="104">IF($F$6-$D$6 &lt;&gt; 0,(EXP(LN(1+(S45/100))/($F$6-$D$6))-1)*100,0)</f>
        <v>-0.45566084401513773</v>
      </c>
      <c r="T82" s="18">
        <f t="shared" ref="T82:T107" si="105">IF(O8&gt;0,((1+(T8/O8))^(1/($F$6-$D$6))-1)*100,0)</f>
        <v>2.4011325260235195</v>
      </c>
      <c r="U82" s="18">
        <f t="shared" ref="U82:U107" si="106">IF($F$6-$D$6 &lt;&gt; 0,(EXP(LN(1+(U45/100))/($F$6-$D$6))-1)*100,0)</f>
        <v>2.0774192570069072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6.3773362615036966</v>
      </c>
      <c r="Y82" s="18">
        <f t="shared" si="108"/>
        <v>2.3572569049446823</v>
      </c>
      <c r="Z82" s="18">
        <f t="shared" si="108"/>
        <v>-0.22155635329730305</v>
      </c>
      <c r="AA82" s="18">
        <f t="shared" si="108"/>
        <v>1.4294796844013691</v>
      </c>
      <c r="AB82" s="18">
        <f t="shared" ref="AB82:AB107" si="109">IF(AND(AB$6-Z$6 &lt;&gt; 0,Z8&lt;&gt;0,AB8&lt;&gt;0),(EXP(LN(AB8/Z8)/(AB$6-Z$6))-1)*100,0)</f>
        <v>0.87612092393063445</v>
      </c>
      <c r="AD82" s="18">
        <f t="shared" ref="AD82:AD107" si="110">IF($F$6-$D$6 &lt;&gt; 0,(EXP(LN(1+(AD45/100))/($F$6-$D$6))-1)*100,0)</f>
        <v>0.87612092393063445</v>
      </c>
      <c r="AE82" s="18">
        <f t="shared" ref="AE82:AE107" si="111">IF(Z8&gt;0,((1+(AE8/Z8))^(1/($F$6-$D$6))-1)*100,0)</f>
        <v>3.2249241973893561</v>
      </c>
      <c r="AF82" s="18">
        <f t="shared" ref="AF82:AF107" si="112">IF($F$6-$D$6 &lt;&gt; 0,(EXP(LN(1+(AF45/100))/($F$6-$D$6))-1)*100,0)</f>
        <v>3.7995763798429172</v>
      </c>
    </row>
    <row r="83" spans="1:32" x14ac:dyDescent="0.25">
      <c r="A83" t="str">
        <f t="shared" si="95"/>
        <v>12 Other managers and proprietors</v>
      </c>
      <c r="B83" s="18">
        <f t="shared" si="96"/>
        <v>1.2985626813650786</v>
      </c>
      <c r="C83" s="18">
        <f t="shared" si="96"/>
        <v>-2.2124937284598523</v>
      </c>
      <c r="D83" s="18">
        <f t="shared" si="96"/>
        <v>4.5736860740119845</v>
      </c>
      <c r="E83" s="18">
        <f t="shared" si="96"/>
        <v>1.4873392152216391</v>
      </c>
      <c r="F83" s="18">
        <f t="shared" si="97"/>
        <v>2.5058653848348378</v>
      </c>
      <c r="H83" s="18">
        <f t="shared" si="98"/>
        <v>2.5058653848348378</v>
      </c>
      <c r="I83" s="18">
        <f t="shared" si="99"/>
        <v>3.7453771748548137</v>
      </c>
      <c r="J83" s="18">
        <f t="shared" si="100"/>
        <v>5.3504268612608596</v>
      </c>
      <c r="L83" t="str">
        <f t="shared" si="101"/>
        <v>12 Other managers and proprietors</v>
      </c>
      <c r="M83" s="18">
        <f t="shared" si="102"/>
        <v>1.3015082477469742</v>
      </c>
      <c r="N83" s="18">
        <f t="shared" si="102"/>
        <v>-6.9316679615166183</v>
      </c>
      <c r="O83" s="18">
        <f t="shared" si="102"/>
        <v>4.9994236860714469</v>
      </c>
      <c r="P83" s="18">
        <f t="shared" si="102"/>
        <v>1.3287014214233173</v>
      </c>
      <c r="Q83" s="18">
        <f t="shared" si="103"/>
        <v>2.5377908488702916</v>
      </c>
      <c r="S83" s="18">
        <f t="shared" si="104"/>
        <v>2.5377908488702916</v>
      </c>
      <c r="T83" s="18">
        <f t="shared" si="105"/>
        <v>3.4486452630266617</v>
      </c>
      <c r="U83" s="18">
        <f t="shared" si="106"/>
        <v>5.1345592834247</v>
      </c>
      <c r="W83" t="str">
        <f t="shared" si="107"/>
        <v>12 Other managers and proprietors</v>
      </c>
      <c r="X83" s="18">
        <f t="shared" si="108"/>
        <v>1.2946227671454036</v>
      </c>
      <c r="Y83" s="18">
        <f t="shared" si="108"/>
        <v>4.1008257103978929</v>
      </c>
      <c r="Z83" s="18">
        <f t="shared" si="108"/>
        <v>4.0552155232939091</v>
      </c>
      <c r="AA83" s="18">
        <f t="shared" si="108"/>
        <v>1.6827473591342068</v>
      </c>
      <c r="AB83" s="18">
        <f t="shared" si="109"/>
        <v>2.4674980774853417</v>
      </c>
      <c r="AD83" s="18">
        <f t="shared" si="110"/>
        <v>2.4674980774853417</v>
      </c>
      <c r="AE83" s="18">
        <f t="shared" si="111"/>
        <v>4.0853468117253877</v>
      </c>
      <c r="AF83" s="18">
        <f t="shared" si="112"/>
        <v>5.6007327804074469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2.8879919298967272</v>
      </c>
      <c r="C84" s="18">
        <f t="shared" si="96"/>
        <v>3.471778394600622</v>
      </c>
      <c r="D84" s="18">
        <f t="shared" si="96"/>
        <v>1.0483966521254162</v>
      </c>
      <c r="E84" s="18">
        <f t="shared" si="96"/>
        <v>0.86861320255129382</v>
      </c>
      <c r="F84" s="18">
        <f t="shared" si="97"/>
        <v>0.92850545011986529</v>
      </c>
      <c r="H84" s="18">
        <f t="shared" si="98"/>
        <v>0.92850545011986529</v>
      </c>
      <c r="I84" s="18">
        <f t="shared" si="99"/>
        <v>2.2973330598271113</v>
      </c>
      <c r="J84" s="18">
        <f t="shared" si="100"/>
        <v>2.9853015546557726</v>
      </c>
      <c r="L84" t="str">
        <f t="shared" si="101"/>
        <v>21 Science, research, engineering and technology professionals</v>
      </c>
      <c r="M84" s="18">
        <f t="shared" si="102"/>
        <v>3.077497346971203</v>
      </c>
      <c r="N84" s="18">
        <f t="shared" si="102"/>
        <v>-0.87511885375597398</v>
      </c>
      <c r="O84" s="18">
        <f t="shared" si="102"/>
        <v>0.3260511043226666</v>
      </c>
      <c r="P84" s="18">
        <f t="shared" si="102"/>
        <v>0.58322552957299489</v>
      </c>
      <c r="Q84" s="18">
        <f t="shared" si="103"/>
        <v>0.49742755588260135</v>
      </c>
      <c r="S84" s="18">
        <f t="shared" si="104"/>
        <v>0.49742755588260135</v>
      </c>
      <c r="T84" s="18">
        <f t="shared" si="105"/>
        <v>1.9515157352143042</v>
      </c>
      <c r="U84" s="18">
        <f t="shared" si="106"/>
        <v>2.3342990367513305</v>
      </c>
      <c r="W84" t="str">
        <f t="shared" si="107"/>
        <v>21 Science, research, engineering and technology professionals</v>
      </c>
      <c r="X84" s="18">
        <f t="shared" si="108"/>
        <v>2.1999841712097457</v>
      </c>
      <c r="Y84" s="18">
        <f t="shared" si="108"/>
        <v>19.594745719672012</v>
      </c>
      <c r="Z84" s="18">
        <f t="shared" si="108"/>
        <v>3.148410499158083</v>
      </c>
      <c r="AA84" s="18">
        <f t="shared" si="108"/>
        <v>1.5984433940490206</v>
      </c>
      <c r="AB84" s="18">
        <f t="shared" si="109"/>
        <v>2.1124938049483122</v>
      </c>
      <c r="AD84" s="18">
        <f t="shared" si="110"/>
        <v>2.1124938049483122</v>
      </c>
      <c r="AE84" s="18">
        <f t="shared" si="111"/>
        <v>3.2684045092775449</v>
      </c>
      <c r="AF84" s="18">
        <f t="shared" si="112"/>
        <v>4.6884376926026095</v>
      </c>
    </row>
    <row r="85" spans="1:32" x14ac:dyDescent="0.25">
      <c r="A85" t="str">
        <f t="shared" si="95"/>
        <v>22 Health professionals</v>
      </c>
      <c r="B85" s="18">
        <f t="shared" si="96"/>
        <v>4.3165148898856698</v>
      </c>
      <c r="C85" s="18">
        <f t="shared" si="96"/>
        <v>-0.63992656320813746</v>
      </c>
      <c r="D85" s="18">
        <f t="shared" si="96"/>
        <v>0.97056170655949181</v>
      </c>
      <c r="E85" s="18">
        <f t="shared" si="96"/>
        <v>0.41184797697486619</v>
      </c>
      <c r="F85" s="18">
        <f t="shared" si="97"/>
        <v>0.59774152770164513</v>
      </c>
      <c r="H85" s="18">
        <f t="shared" si="98"/>
        <v>0.59774152770164513</v>
      </c>
      <c r="I85" s="18">
        <f t="shared" si="99"/>
        <v>3.0461658178020157</v>
      </c>
      <c r="J85" s="18">
        <f t="shared" si="100"/>
        <v>3.4447611595971539</v>
      </c>
      <c r="L85" t="str">
        <f t="shared" si="101"/>
        <v>22 Health professionals</v>
      </c>
      <c r="M85" s="18">
        <f t="shared" si="102"/>
        <v>3.9453947247353183</v>
      </c>
      <c r="N85" s="18">
        <f t="shared" si="102"/>
        <v>7.9272763853051487</v>
      </c>
      <c r="O85" s="18">
        <f t="shared" si="102"/>
        <v>0.75579092667645842</v>
      </c>
      <c r="P85" s="18">
        <f t="shared" si="102"/>
        <v>0.40365542769214002</v>
      </c>
      <c r="Q85" s="18">
        <f t="shared" si="103"/>
        <v>0.52089697088879561</v>
      </c>
      <c r="S85" s="18">
        <f t="shared" si="104"/>
        <v>0.52089697088879561</v>
      </c>
      <c r="T85" s="18">
        <f t="shared" si="105"/>
        <v>2.2237349825058983</v>
      </c>
      <c r="U85" s="18">
        <f t="shared" si="106"/>
        <v>2.6104530696615225</v>
      </c>
      <c r="W85" t="str">
        <f t="shared" si="107"/>
        <v>22 Health professionals</v>
      </c>
      <c r="X85" s="18">
        <f t="shared" si="108"/>
        <v>4.4134705133998198</v>
      </c>
      <c r="Y85" s="18">
        <f t="shared" si="108"/>
        <v>-2.8531032992913374</v>
      </c>
      <c r="Z85" s="18">
        <f t="shared" si="108"/>
        <v>1.0318644101942054</v>
      </c>
      <c r="AA85" s="18">
        <f t="shared" si="108"/>
        <v>0.41416618320460064</v>
      </c>
      <c r="AB85" s="18">
        <f t="shared" si="109"/>
        <v>0.61964483210137367</v>
      </c>
      <c r="AD85" s="18">
        <f t="shared" si="110"/>
        <v>0.61964483210137367</v>
      </c>
      <c r="AE85" s="18">
        <f t="shared" si="111"/>
        <v>3.2661427049247793</v>
      </c>
      <c r="AF85" s="18">
        <f t="shared" si="112"/>
        <v>3.667752611361319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1.8684480102703738</v>
      </c>
      <c r="C86" s="18">
        <f t="shared" si="96"/>
        <v>0.96300664818183002</v>
      </c>
      <c r="D86" s="18">
        <f t="shared" si="96"/>
        <v>0.62552840022616074</v>
      </c>
      <c r="E86" s="18">
        <f t="shared" si="96"/>
        <v>0.72668671152835707</v>
      </c>
      <c r="F86" s="18">
        <f t="shared" si="97"/>
        <v>0.69295598014926796</v>
      </c>
      <c r="H86" s="18">
        <f t="shared" si="98"/>
        <v>0.69295598014926796</v>
      </c>
      <c r="I86" s="18">
        <f t="shared" si="99"/>
        <v>2.9334092162775605</v>
      </c>
      <c r="J86" s="18">
        <f t="shared" si="100"/>
        <v>3.4034847931878609</v>
      </c>
      <c r="L86" t="str">
        <f t="shared" si="101"/>
        <v>23 Teaching and other educational professionals</v>
      </c>
      <c r="M86" s="18">
        <f t="shared" si="102"/>
        <v>0.56692567678644501</v>
      </c>
      <c r="N86" s="18">
        <f t="shared" si="102"/>
        <v>6.3579406471085731</v>
      </c>
      <c r="O86" s="18">
        <f t="shared" si="102"/>
        <v>1.3735932852219968</v>
      </c>
      <c r="P86" s="18">
        <f t="shared" si="102"/>
        <v>0.67518685560286062</v>
      </c>
      <c r="Q86" s="18">
        <f t="shared" si="103"/>
        <v>0.90745273038679297</v>
      </c>
      <c r="S86" s="18">
        <f t="shared" si="104"/>
        <v>0.90745273038679297</v>
      </c>
      <c r="T86" s="18">
        <f t="shared" si="105"/>
        <v>2.5840242923051759</v>
      </c>
      <c r="U86" s="18">
        <f t="shared" si="106"/>
        <v>3.2314853373904828</v>
      </c>
      <c r="W86" t="str">
        <f t="shared" si="107"/>
        <v>23 Teaching and other educational professionals</v>
      </c>
      <c r="X86" s="18">
        <f t="shared" si="108"/>
        <v>2.438603222470026</v>
      </c>
      <c r="Y86" s="18">
        <f t="shared" si="108"/>
        <v>-1.2936734554694684</v>
      </c>
      <c r="Z86" s="18">
        <f t="shared" si="108"/>
        <v>0.28095676695467642</v>
      </c>
      <c r="AA86" s="18">
        <f t="shared" si="108"/>
        <v>0.75110829308138172</v>
      </c>
      <c r="AB86" s="18">
        <f t="shared" si="109"/>
        <v>0.59414671201869496</v>
      </c>
      <c r="AD86" s="18">
        <f t="shared" si="110"/>
        <v>0.59414671201869496</v>
      </c>
      <c r="AE86" s="18">
        <f t="shared" si="111"/>
        <v>3.0856120409210153</v>
      </c>
      <c r="AF86" s="18">
        <f t="shared" si="112"/>
        <v>3.47971787564334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3.8071039782510585</v>
      </c>
      <c r="C87" s="18">
        <f t="shared" si="96"/>
        <v>5.7321556731867451</v>
      </c>
      <c r="D87" s="18">
        <f t="shared" si="96"/>
        <v>2.1207880633131282</v>
      </c>
      <c r="E87" s="18">
        <f t="shared" si="96"/>
        <v>1.0309630479319543</v>
      </c>
      <c r="F87" s="18">
        <f t="shared" si="97"/>
        <v>1.3929396044847664</v>
      </c>
      <c r="H87" s="18">
        <f t="shared" si="98"/>
        <v>1.3929396044847664</v>
      </c>
      <c r="I87" s="18">
        <f t="shared" si="99"/>
        <v>2.928254907372474</v>
      </c>
      <c r="J87" s="18">
        <f t="shared" si="100"/>
        <v>3.8891544257626753</v>
      </c>
      <c r="L87" t="str">
        <f t="shared" si="101"/>
        <v>24 Business, media and public service professionals</v>
      </c>
      <c r="M87" s="18">
        <f t="shared" si="102"/>
        <v>2.4826299295468424</v>
      </c>
      <c r="N87" s="18">
        <f t="shared" si="102"/>
        <v>3.7894347098194281</v>
      </c>
      <c r="O87" s="18">
        <f t="shared" si="102"/>
        <v>2.344052279310449</v>
      </c>
      <c r="P87" s="18">
        <f t="shared" si="102"/>
        <v>0.85899577407029248</v>
      </c>
      <c r="Q87" s="18">
        <f t="shared" si="103"/>
        <v>1.3516047235230033</v>
      </c>
      <c r="S87" s="18">
        <f t="shared" si="104"/>
        <v>1.3516047235230033</v>
      </c>
      <c r="T87" s="18">
        <f t="shared" si="105"/>
        <v>2.6486418242256393</v>
      </c>
      <c r="U87" s="18">
        <f t="shared" si="106"/>
        <v>3.6138944812736939</v>
      </c>
      <c r="W87" t="str">
        <f t="shared" si="107"/>
        <v>24 Business, media and public service professionals</v>
      </c>
      <c r="X87" s="18">
        <f t="shared" si="108"/>
        <v>5.5723600374196325</v>
      </c>
      <c r="Y87" s="18">
        <f t="shared" si="108"/>
        <v>8.1362814294178687</v>
      </c>
      <c r="Z87" s="18">
        <f t="shared" si="108"/>
        <v>1.8530415139599521</v>
      </c>
      <c r="AA87" s="18">
        <f t="shared" si="108"/>
        <v>1.2366989488477698</v>
      </c>
      <c r="AB87" s="18">
        <f t="shared" si="109"/>
        <v>1.4417309443722104</v>
      </c>
      <c r="AD87" s="18">
        <f t="shared" si="110"/>
        <v>1.4417309443722104</v>
      </c>
      <c r="AE87" s="18">
        <f t="shared" si="111"/>
        <v>3.2471178611311657</v>
      </c>
      <c r="AF87" s="18">
        <f t="shared" si="112"/>
        <v>4.2033621902598961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4.0699688322656469</v>
      </c>
      <c r="C88" s="18">
        <f t="shared" si="96"/>
        <v>8.2917262138652461</v>
      </c>
      <c r="D88" s="18">
        <f t="shared" si="96"/>
        <v>-2.5198450579784093</v>
      </c>
      <c r="E88" s="18">
        <f t="shared" si="96"/>
        <v>0.58364801518497877</v>
      </c>
      <c r="F88" s="18">
        <f t="shared" si="97"/>
        <v>-0.46167565267958288</v>
      </c>
      <c r="H88" s="18">
        <f t="shared" si="98"/>
        <v>-0.46167565267958288</v>
      </c>
      <c r="I88" s="18">
        <f t="shared" si="99"/>
        <v>2.1461009130658404</v>
      </c>
      <c r="J88" s="18">
        <f t="shared" si="100"/>
        <v>1.8062107889353696</v>
      </c>
      <c r="L88" t="str">
        <f t="shared" si="101"/>
        <v>31 Science, engineering and technology associate professionals</v>
      </c>
      <c r="M88" s="18">
        <f t="shared" si="102"/>
        <v>5.3641752379613772</v>
      </c>
      <c r="N88" s="18">
        <f t="shared" si="102"/>
        <v>3.2801173432349673</v>
      </c>
      <c r="O88" s="18">
        <f t="shared" si="102"/>
        <v>-4.0560665523895256</v>
      </c>
      <c r="P88" s="18">
        <f t="shared" si="102"/>
        <v>-4.0781712464610376E-2</v>
      </c>
      <c r="Q88" s="18">
        <f t="shared" si="103"/>
        <v>-1.3975421733601334</v>
      </c>
      <c r="S88" s="18">
        <f t="shared" si="104"/>
        <v>-1.3975421733601334</v>
      </c>
      <c r="T88" s="18">
        <f t="shared" si="105"/>
        <v>1.7557965374731976</v>
      </c>
      <c r="U88" s="18">
        <f t="shared" si="106"/>
        <v>0.68618558788797746</v>
      </c>
      <c r="W88" t="str">
        <f t="shared" si="107"/>
        <v>31 Science, engineering and technology associate professionals</v>
      </c>
      <c r="X88" s="18">
        <f t="shared" si="108"/>
        <v>1.0934177444592352</v>
      </c>
      <c r="Y88" s="18">
        <f t="shared" si="108"/>
        <v>21.079627494883656</v>
      </c>
      <c r="Z88" s="18">
        <f t="shared" si="108"/>
        <v>0.52395801500035866</v>
      </c>
      <c r="AA88" s="18">
        <f t="shared" si="108"/>
        <v>1.5844875240596856</v>
      </c>
      <c r="AB88" s="18">
        <f t="shared" si="109"/>
        <v>1.2297403029064791</v>
      </c>
      <c r="AD88" s="18">
        <f t="shared" si="110"/>
        <v>1.2297403029064791</v>
      </c>
      <c r="AE88" s="18">
        <f t="shared" si="111"/>
        <v>2.9297498289220236</v>
      </c>
      <c r="AF88" s="18">
        <f t="shared" si="112"/>
        <v>3.7747860610897854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3.1238038661394407</v>
      </c>
      <c r="C89" s="18">
        <f t="shared" si="96"/>
        <v>2.2901728264432597</v>
      </c>
      <c r="D89" s="18">
        <f t="shared" si="96"/>
        <v>-0.16633395216169022</v>
      </c>
      <c r="E89" s="18">
        <f t="shared" si="96"/>
        <v>0.55727668117668827</v>
      </c>
      <c r="F89" s="18">
        <f t="shared" si="97"/>
        <v>0.31549224531257636</v>
      </c>
      <c r="H89" s="18">
        <f t="shared" si="98"/>
        <v>0.31549224531257636</v>
      </c>
      <c r="I89" s="18">
        <f t="shared" si="99"/>
        <v>3.0891086810312718</v>
      </c>
      <c r="J89" s="18">
        <f t="shared" si="100"/>
        <v>3.2968342544047236</v>
      </c>
      <c r="L89" t="str">
        <f t="shared" si="101"/>
        <v>32 Health and social care associate professionals</v>
      </c>
      <c r="M89" s="18">
        <f t="shared" si="102"/>
        <v>0.17632999533583327</v>
      </c>
      <c r="N89" s="18">
        <f t="shared" si="102"/>
        <v>14.339335486559811</v>
      </c>
      <c r="O89" s="18">
        <f t="shared" si="102"/>
        <v>-2.4345745778985739</v>
      </c>
      <c r="P89" s="18">
        <f t="shared" si="102"/>
        <v>0.31806174800250719</v>
      </c>
      <c r="Q89" s="18">
        <f>IF(AND(Q$6-O$6 &lt;&gt; 0,O15&lt;&gt;0,Q15&lt;&gt;0),(EXP(LN(Q15/O15)/(Q$6-O$6))-1)*100,0)</f>
        <v>-0.608006216509549</v>
      </c>
      <c r="S89" s="18">
        <f t="shared" si="104"/>
        <v>-0.608006216509549</v>
      </c>
      <c r="T89" s="18">
        <f t="shared" si="105"/>
        <v>2.3395575048935857</v>
      </c>
      <c r="U89" s="18">
        <f t="shared" si="106"/>
        <v>1.9052837062357719</v>
      </c>
      <c r="W89" t="str">
        <f t="shared" si="107"/>
        <v>32 Health and social care associate professionals</v>
      </c>
      <c r="X89" s="18">
        <f t="shared" si="108"/>
        <v>3.8356008225878924</v>
      </c>
      <c r="Y89" s="18">
        <f t="shared" si="108"/>
        <v>-0.36868271986866263</v>
      </c>
      <c r="Z89" s="18">
        <f t="shared" si="108"/>
        <v>0.37662881678082183</v>
      </c>
      <c r="AA89" s="18">
        <f t="shared" si="108"/>
        <v>0.60915544941082533</v>
      </c>
      <c r="AB89" s="18">
        <f t="shared" si="109"/>
        <v>0.53158678255977865</v>
      </c>
      <c r="AD89" s="18">
        <f t="shared" si="110"/>
        <v>0.53158678255977865</v>
      </c>
      <c r="AE89" s="18">
        <f t="shared" si="111"/>
        <v>3.2673896717752005</v>
      </c>
      <c r="AF89" s="18">
        <f t="shared" si="112"/>
        <v>3.6110861928537297</v>
      </c>
    </row>
    <row r="90" spans="1:32" x14ac:dyDescent="0.25">
      <c r="A90" t="str">
        <f t="shared" si="95"/>
        <v>33 Protective service occupations</v>
      </c>
      <c r="B90" s="18">
        <f t="shared" si="96"/>
        <v>0.48994838492855131</v>
      </c>
      <c r="C90" s="18">
        <f t="shared" si="96"/>
        <v>5.3647309936253329</v>
      </c>
      <c r="D90" s="18">
        <f t="shared" si="96"/>
        <v>3.5241098400703663</v>
      </c>
      <c r="E90" s="18">
        <f t="shared" si="96"/>
        <v>1.2288435617947568</v>
      </c>
      <c r="F90" s="18">
        <f t="shared" si="97"/>
        <v>1.9882215294963146</v>
      </c>
      <c r="H90" s="18">
        <f t="shared" si="98"/>
        <v>1.9882215294963146</v>
      </c>
      <c r="I90" s="18">
        <f t="shared" si="99"/>
        <v>2.4072125602105032</v>
      </c>
      <c r="J90" s="18">
        <f t="shared" si="100"/>
        <v>3.8888822064652606</v>
      </c>
      <c r="L90" t="str">
        <f t="shared" si="101"/>
        <v>33 Protective service occupations</v>
      </c>
      <c r="M90" s="18">
        <f t="shared" si="102"/>
        <v>-0.50443904889825308</v>
      </c>
      <c r="N90" s="18">
        <f t="shared" si="102"/>
        <v>3.3737069753970284</v>
      </c>
      <c r="O90" s="18">
        <f t="shared" si="102"/>
        <v>2.5303481818234053</v>
      </c>
      <c r="P90" s="18">
        <f t="shared" si="102"/>
        <v>0.56291849716514353</v>
      </c>
      <c r="Q90" s="18">
        <f t="shared" si="103"/>
        <v>1.2144974873667724</v>
      </c>
      <c r="S90" s="18">
        <f t="shared" si="104"/>
        <v>1.2144974873667724</v>
      </c>
      <c r="T90" s="18">
        <f t="shared" si="105"/>
        <v>1.8733121489366233</v>
      </c>
      <c r="U90" s="18">
        <f t="shared" si="106"/>
        <v>2.8285555954572716</v>
      </c>
      <c r="W90" t="str">
        <f t="shared" si="107"/>
        <v>33 Protective service occupations</v>
      </c>
      <c r="X90" s="18">
        <f t="shared" si="108"/>
        <v>3.6759014636805531</v>
      </c>
      <c r="Y90" s="18">
        <f t="shared" si="108"/>
        <v>11.123272567719699</v>
      </c>
      <c r="Z90" s="18">
        <f t="shared" si="108"/>
        <v>6.0234073137506394</v>
      </c>
      <c r="AA90" s="18">
        <f t="shared" si="108"/>
        <v>2.6119261654818038</v>
      </c>
      <c r="AB90" s="18">
        <f t="shared" si="109"/>
        <v>3.7367120992898739</v>
      </c>
      <c r="AD90" s="18">
        <f t="shared" si="110"/>
        <v>3.7367120992898739</v>
      </c>
      <c r="AE90" s="18">
        <f t="shared" si="111"/>
        <v>3.6762258665770764</v>
      </c>
      <c r="AF90" s="18">
        <f t="shared" si="112"/>
        <v>6.162906207573382</v>
      </c>
    </row>
    <row r="91" spans="1:32" x14ac:dyDescent="0.25">
      <c r="A91" t="str">
        <f t="shared" si="95"/>
        <v>34 Culture, media and sports occupations</v>
      </c>
      <c r="B91" s="18">
        <f t="shared" si="96"/>
        <v>-2.1403242758939123</v>
      </c>
      <c r="C91" s="18">
        <f t="shared" si="96"/>
        <v>4.1017053179416951</v>
      </c>
      <c r="D91" s="18">
        <f t="shared" si="96"/>
        <v>-0.32402313282250406</v>
      </c>
      <c r="E91" s="18">
        <f t="shared" si="96"/>
        <v>0.90014379215963558</v>
      </c>
      <c r="F91" s="18">
        <f t="shared" si="97"/>
        <v>0.49042669715027021</v>
      </c>
      <c r="H91" s="18">
        <f t="shared" si="98"/>
        <v>0.49042669715027021</v>
      </c>
      <c r="I91" s="18">
        <f t="shared" si="99"/>
        <v>2.6139808558975908</v>
      </c>
      <c r="J91" s="18">
        <f t="shared" si="100"/>
        <v>2.9594341827081205</v>
      </c>
      <c r="L91" t="str">
        <f t="shared" si="101"/>
        <v>34 Culture, media and sports occupations</v>
      </c>
      <c r="M91" s="18">
        <f t="shared" si="102"/>
        <v>-3.5796105303274595</v>
      </c>
      <c r="N91" s="18">
        <f t="shared" si="102"/>
        <v>-1.1588773602870139</v>
      </c>
      <c r="O91" s="18">
        <f t="shared" si="102"/>
        <v>2.7838339588726058E-2</v>
      </c>
      <c r="P91" s="18">
        <f t="shared" si="102"/>
        <v>1.2130363936428967</v>
      </c>
      <c r="Q91" s="18">
        <f t="shared" si="103"/>
        <v>0.81641819892499523</v>
      </c>
      <c r="S91" s="18">
        <f t="shared" si="104"/>
        <v>0.81641819892499523</v>
      </c>
      <c r="T91" s="18">
        <f t="shared" si="105"/>
        <v>2.3545599095456948</v>
      </c>
      <c r="U91" s="18">
        <f t="shared" si="106"/>
        <v>2.9536853547467823</v>
      </c>
      <c r="W91" t="str">
        <f t="shared" si="107"/>
        <v>34 Culture, media and sports occupations</v>
      </c>
      <c r="X91" s="18">
        <f t="shared" si="108"/>
        <v>-0.51232705442169069</v>
      </c>
      <c r="Y91" s="18">
        <f t="shared" si="108"/>
        <v>9.6041242511184066</v>
      </c>
      <c r="Z91" s="18">
        <f>IF(AND(AA$6-Z$6 &lt;&gt; 0,Z17&lt;&gt;0,AA17&lt;&gt;0),(EXP(LN(AA17/Z17)/(AA$6-Z$6))-1)*100,0)</f>
        <v>-0.66053536387213896</v>
      </c>
      <c r="AA91" s="18">
        <f t="shared" si="108"/>
        <v>0.58597241132549716</v>
      </c>
      <c r="AB91" s="18">
        <f t="shared" si="109"/>
        <v>0.16874153779899981</v>
      </c>
      <c r="AD91" s="18">
        <f t="shared" si="110"/>
        <v>0.16874153779899981</v>
      </c>
      <c r="AE91" s="18">
        <f t="shared" si="111"/>
        <v>2.850542512897869</v>
      </c>
      <c r="AF91" s="18">
        <f t="shared" si="112"/>
        <v>2.9648526961207455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1.7408154486089344</v>
      </c>
      <c r="C92" s="18">
        <f t="shared" si="96"/>
        <v>2.2453995612387034</v>
      </c>
      <c r="D92" s="18">
        <f t="shared" si="96"/>
        <v>-0.77241992257148784</v>
      </c>
      <c r="E92" s="18">
        <f t="shared" si="96"/>
        <v>0.33035840138755379</v>
      </c>
      <c r="F92" s="18">
        <f t="shared" si="97"/>
        <v>-3.8589453281256958E-2</v>
      </c>
      <c r="H92" s="18">
        <f t="shared" si="98"/>
        <v>-3.8589453281256958E-2</v>
      </c>
      <c r="I92" s="18">
        <f t="shared" si="99"/>
        <v>2.4979046819132433</v>
      </c>
      <c r="J92" s="18">
        <f t="shared" si="100"/>
        <v>2.4706089061051539</v>
      </c>
      <c r="L92" t="str">
        <f t="shared" si="101"/>
        <v>35 Business and public service associate professionals</v>
      </c>
      <c r="M92" s="18">
        <f t="shared" si="102"/>
        <v>1.1472627893771792</v>
      </c>
      <c r="N92" s="18">
        <f t="shared" si="102"/>
        <v>3.183435549307756</v>
      </c>
      <c r="O92" s="18">
        <f t="shared" si="102"/>
        <v>-1.3611077914256087</v>
      </c>
      <c r="P92" s="18">
        <f t="shared" si="102"/>
        <v>-2.2803923459291386E-2</v>
      </c>
      <c r="Q92" s="18">
        <f t="shared" si="103"/>
        <v>-0.47091066662956482</v>
      </c>
      <c r="S92" s="18">
        <f t="shared" si="104"/>
        <v>-0.47091066662956482</v>
      </c>
      <c r="T92" s="18">
        <f t="shared" si="105"/>
        <v>2.071023271721395</v>
      </c>
      <c r="U92" s="18">
        <f t="shared" si="106"/>
        <v>1.7207169502015507</v>
      </c>
      <c r="W92" t="str">
        <f t="shared" si="107"/>
        <v>35 Business and public service associate professionals</v>
      </c>
      <c r="X92" s="18">
        <f t="shared" si="108"/>
        <v>2.3844691100250559</v>
      </c>
      <c r="Y92" s="18">
        <f t="shared" si="108"/>
        <v>1.258633686122157</v>
      </c>
      <c r="Z92" s="18">
        <f t="shared" si="108"/>
        <v>-0.15651554461038053</v>
      </c>
      <c r="AA92" s="18">
        <f t="shared" si="108"/>
        <v>0.67564891078810696</v>
      </c>
      <c r="AB92" s="18">
        <f t="shared" si="109"/>
        <v>0.3974929518509196</v>
      </c>
      <c r="AD92" s="18">
        <f t="shared" si="110"/>
        <v>0.3974929518509196</v>
      </c>
      <c r="AE92" s="18">
        <f t="shared" si="111"/>
        <v>2.9294424166602662</v>
      </c>
      <c r="AF92" s="18">
        <f t="shared" si="112"/>
        <v>3.1973401525173362</v>
      </c>
    </row>
    <row r="93" spans="1:32" x14ac:dyDescent="0.25">
      <c r="A93" t="str">
        <f t="shared" si="95"/>
        <v>41 Administrative occupations</v>
      </c>
      <c r="B93" s="18">
        <f t="shared" si="96"/>
        <v>-0.39564901427553423</v>
      </c>
      <c r="C93" s="18">
        <f t="shared" si="96"/>
        <v>2.3429008825468056</v>
      </c>
      <c r="D93" s="18">
        <f t="shared" si="96"/>
        <v>-2.0878611882071296</v>
      </c>
      <c r="E93" s="18">
        <f t="shared" si="96"/>
        <v>-0.95608378300989783</v>
      </c>
      <c r="F93" s="18">
        <f t="shared" si="97"/>
        <v>-1.3347890939425122</v>
      </c>
      <c r="H93" s="18">
        <f t="shared" si="98"/>
        <v>-1.3347890939425122</v>
      </c>
      <c r="I93" s="18">
        <f t="shared" si="99"/>
        <v>2.4718058797577269</v>
      </c>
      <c r="J93" s="18">
        <f t="shared" si="100"/>
        <v>1.5515101658241992</v>
      </c>
      <c r="L93" t="str">
        <f t="shared" si="101"/>
        <v>41 Administrative occupations</v>
      </c>
      <c r="M93" s="18">
        <f t="shared" si="102"/>
        <v>-1.6563293283998415</v>
      </c>
      <c r="N93" s="18">
        <f t="shared" si="102"/>
        <v>16.121271837815954</v>
      </c>
      <c r="O93" s="18">
        <f t="shared" si="102"/>
        <v>-1.5874721893398336</v>
      </c>
      <c r="P93" s="18">
        <f t="shared" si="102"/>
        <v>0.49408024007644435</v>
      </c>
      <c r="Q93" s="18">
        <f t="shared" si="103"/>
        <v>-0.20461708989727434</v>
      </c>
      <c r="S93" s="18">
        <f t="shared" si="104"/>
        <v>-0.20461708989727434</v>
      </c>
      <c r="T93" s="18">
        <f t="shared" si="105"/>
        <v>2.0106725564379868</v>
      </c>
      <c r="U93" s="18">
        <f t="shared" si="106"/>
        <v>1.8564012360128279</v>
      </c>
      <c r="W93" t="str">
        <f t="shared" si="107"/>
        <v>41 Administrative occupations</v>
      </c>
      <c r="X93" s="18">
        <f t="shared" si="108"/>
        <v>1.705311524755615E-2</v>
      </c>
      <c r="Y93" s="18">
        <f t="shared" si="108"/>
        <v>-1.9809540363030842</v>
      </c>
      <c r="Z93" s="18">
        <f t="shared" si="108"/>
        <v>-2.2765277655542815</v>
      </c>
      <c r="AA93" s="18">
        <f t="shared" si="108"/>
        <v>-1.569575187621064</v>
      </c>
      <c r="AB93" s="18">
        <f t="shared" si="109"/>
        <v>-1.8057924772009182</v>
      </c>
      <c r="AD93" s="18">
        <f t="shared" si="110"/>
        <v>-1.8057924772009182</v>
      </c>
      <c r="AE93" s="18">
        <f t="shared" si="111"/>
        <v>2.6360885444774551</v>
      </c>
      <c r="AF93" s="18">
        <f t="shared" si="112"/>
        <v>1.4348132488023468</v>
      </c>
    </row>
    <row r="94" spans="1:32" x14ac:dyDescent="0.25">
      <c r="A94" t="str">
        <f t="shared" si="95"/>
        <v>42 Secretarial and related occupations</v>
      </c>
      <c r="B94" s="18">
        <f t="shared" si="96"/>
        <v>-2.4014824716715899</v>
      </c>
      <c r="C94" s="18">
        <f t="shared" si="96"/>
        <v>-2.6190291173830316</v>
      </c>
      <c r="D94" s="18">
        <f t="shared" si="96"/>
        <v>0.38234996874046967</v>
      </c>
      <c r="E94" s="18">
        <f t="shared" si="96"/>
        <v>-2.3652596769451084</v>
      </c>
      <c r="F94" s="18">
        <f t="shared" si="97"/>
        <v>-1.457849328927574</v>
      </c>
      <c r="H94" s="18">
        <f t="shared" si="98"/>
        <v>-1.457849328927574</v>
      </c>
      <c r="I94" s="18">
        <f t="shared" si="99"/>
        <v>2.750108661417161</v>
      </c>
      <c r="J94" s="18">
        <f t="shared" si="100"/>
        <v>1.7879861566875155</v>
      </c>
      <c r="L94" t="str">
        <f t="shared" si="101"/>
        <v>42 Secretarial and related occupations</v>
      </c>
      <c r="M94" s="18">
        <f t="shared" si="102"/>
        <v>-5.0678593752820467</v>
      </c>
      <c r="N94" s="18">
        <f t="shared" si="102"/>
        <v>-10.165932135513456</v>
      </c>
      <c r="O94" s="18">
        <f t="shared" si="102"/>
        <v>6.1710629850108445</v>
      </c>
      <c r="P94" s="18">
        <f t="shared" si="102"/>
        <v>1.4802212495340639</v>
      </c>
      <c r="Q94" s="18">
        <f t="shared" si="103"/>
        <v>3.0203431457590302</v>
      </c>
      <c r="S94" s="18">
        <f t="shared" si="104"/>
        <v>3.0203431457590302</v>
      </c>
      <c r="T94" s="18">
        <f t="shared" si="105"/>
        <v>2.4839712435949401</v>
      </c>
      <c r="U94" s="18">
        <f t="shared" si="106"/>
        <v>4.7555283288453154</v>
      </c>
      <c r="W94" t="str">
        <f t="shared" si="107"/>
        <v>42 Secretarial and related occupations</v>
      </c>
      <c r="X94" s="18">
        <f t="shared" si="108"/>
        <v>-2.2734953005257963</v>
      </c>
      <c r="Y94" s="18">
        <f t="shared" si="108"/>
        <v>-2.2822786860502764</v>
      </c>
      <c r="Z94" s="18">
        <f t="shared" si="108"/>
        <v>0.1144522494514133</v>
      </c>
      <c r="AA94" s="18">
        <f t="shared" si="108"/>
        <v>-2.6215880450990436</v>
      </c>
      <c r="AB94" s="18">
        <f t="shared" si="109"/>
        <v>-1.717985341754058</v>
      </c>
      <c r="AD94" s="18">
        <f t="shared" si="110"/>
        <v>-1.717985341754058</v>
      </c>
      <c r="AE94" s="18">
        <f t="shared" si="111"/>
        <v>2.7608223473023497</v>
      </c>
      <c r="AF94" s="18">
        <f t="shared" si="112"/>
        <v>1.636410064455629</v>
      </c>
    </row>
    <row r="95" spans="1:32" x14ac:dyDescent="0.25">
      <c r="A95" t="str">
        <f t="shared" si="95"/>
        <v>51 Skilled agricultural and related trades</v>
      </c>
      <c r="B95" s="18">
        <f t="shared" si="96"/>
        <v>3.6176032896876986</v>
      </c>
      <c r="C95" s="18">
        <f t="shared" si="96"/>
        <v>-24.832040834940571</v>
      </c>
      <c r="D95" s="18">
        <f t="shared" si="96"/>
        <v>1.0478731940023467</v>
      </c>
      <c r="E95" s="18">
        <f t="shared" si="96"/>
        <v>1.3333681111545204</v>
      </c>
      <c r="F95" s="18">
        <f t="shared" si="97"/>
        <v>1.238113626559767</v>
      </c>
      <c r="H95" s="18">
        <f t="shared" si="98"/>
        <v>1.238113626559767</v>
      </c>
      <c r="I95" s="18">
        <f t="shared" si="99"/>
        <v>3.2640656816359526</v>
      </c>
      <c r="J95" s="18">
        <f t="shared" si="100"/>
        <v>4.0793964176828235</v>
      </c>
      <c r="L95" t="str">
        <f t="shared" si="101"/>
        <v>51 Skilled agricultural and related trades</v>
      </c>
      <c r="M95" s="18">
        <f t="shared" si="102"/>
        <v>6.619603080901415</v>
      </c>
      <c r="N95" s="18">
        <f t="shared" si="102"/>
        <v>-34.195645327671997</v>
      </c>
      <c r="O95" s="18">
        <f t="shared" si="102"/>
        <v>0.22810434842353011</v>
      </c>
      <c r="P95" s="18">
        <f t="shared" si="102"/>
        <v>1.0371510919376714</v>
      </c>
      <c r="Q95" s="18">
        <f t="shared" si="103"/>
        <v>0.76674580520819102</v>
      </c>
      <c r="S95" s="18">
        <f t="shared" si="104"/>
        <v>0.76674580520819102</v>
      </c>
      <c r="T95" s="18">
        <f t="shared" si="105"/>
        <v>2.9176438188028619</v>
      </c>
      <c r="U95" s="18">
        <f t="shared" si="106"/>
        <v>3.439755572695069</v>
      </c>
      <c r="W95" t="str">
        <f t="shared" si="107"/>
        <v>51 Skilled agricultural and related trades</v>
      </c>
      <c r="X95" s="18">
        <f t="shared" si="108"/>
        <v>-8.2677367462962508</v>
      </c>
      <c r="Y95" s="18">
        <f t="shared" si="108"/>
        <v>29.634595398114637</v>
      </c>
      <c r="Z95" s="18">
        <f t="shared" si="108"/>
        <v>3.3245322947516254</v>
      </c>
      <c r="AA95" s="18">
        <f t="shared" si="108"/>
        <v>2.0514375398357432</v>
      </c>
      <c r="AB95" s="18">
        <f t="shared" si="109"/>
        <v>2.4740499323753884</v>
      </c>
      <c r="AD95" s="18">
        <f t="shared" si="110"/>
        <v>2.4740499323753884</v>
      </c>
      <c r="AE95" s="18">
        <f t="shared" si="111"/>
        <v>4.2013205384232588</v>
      </c>
      <c r="AF95" s="18">
        <f t="shared" si="112"/>
        <v>5.6998485994309567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1.3572093314184519</v>
      </c>
      <c r="C96" s="18">
        <f t="shared" si="96"/>
        <v>-12.841346984678026</v>
      </c>
      <c r="D96" s="18">
        <f t="shared" si="96"/>
        <v>0.28457077030621392</v>
      </c>
      <c r="E96" s="18">
        <f t="shared" si="96"/>
        <v>-0.37574074418980086</v>
      </c>
      <c r="F96" s="18">
        <f t="shared" si="97"/>
        <v>-0.15612140745024927</v>
      </c>
      <c r="H96" s="18">
        <f t="shared" si="98"/>
        <v>-0.15612140745024927</v>
      </c>
      <c r="I96" s="18">
        <f t="shared" si="99"/>
        <v>2.1994772633518567</v>
      </c>
      <c r="J96" s="18">
        <f t="shared" si="100"/>
        <v>2.0847010242752706</v>
      </c>
      <c r="L96" t="str">
        <f t="shared" si="101"/>
        <v>52 Skilled metal, electrical and electronic trades</v>
      </c>
      <c r="M96" s="18">
        <f t="shared" si="102"/>
        <v>0.95910811841195542</v>
      </c>
      <c r="N96" s="18">
        <f t="shared" si="102"/>
        <v>-12.357532140383597</v>
      </c>
      <c r="O96" s="18">
        <f t="shared" si="102"/>
        <v>-0.57400753407660376</v>
      </c>
      <c r="P96" s="18">
        <f t="shared" si="102"/>
        <v>-0.67997643865539414</v>
      </c>
      <c r="Q96" s="18">
        <f t="shared" si="103"/>
        <v>-0.64466602556451091</v>
      </c>
      <c r="S96" s="18">
        <f t="shared" si="104"/>
        <v>-0.64466602556451091</v>
      </c>
      <c r="T96" s="18">
        <f t="shared" si="105"/>
        <v>2.0401812161330968</v>
      </c>
      <c r="U96" s="18">
        <f t="shared" si="106"/>
        <v>1.5601258402688334</v>
      </c>
      <c r="W96" t="str">
        <f t="shared" si="107"/>
        <v>52 Skilled metal, electrical and electronic trades</v>
      </c>
      <c r="X96" s="18">
        <f t="shared" si="108"/>
        <v>15.238207768628698</v>
      </c>
      <c r="Y96" s="18">
        <f t="shared" si="108"/>
        <v>-25.085700969210045</v>
      </c>
      <c r="Z96" s="18">
        <f t="shared" si="108"/>
        <v>17.8996527422421</v>
      </c>
      <c r="AA96" s="18">
        <f t="shared" si="108"/>
        <v>2.8881264281839236</v>
      </c>
      <c r="AB96" s="18">
        <f t="shared" si="109"/>
        <v>7.6666039340379744</v>
      </c>
      <c r="AD96" s="18">
        <f t="shared" si="110"/>
        <v>7.6666039340379744</v>
      </c>
      <c r="AE96" s="18">
        <f t="shared" si="111"/>
        <v>5.8158591288856032</v>
      </c>
      <c r="AF96" s="18">
        <f t="shared" si="112"/>
        <v>10.319982829935315</v>
      </c>
    </row>
    <row r="97" spans="1:32" x14ac:dyDescent="0.25">
      <c r="A97" t="str">
        <f t="shared" si="95"/>
        <v>53 Skilled construction and building trades</v>
      </c>
      <c r="B97" s="18">
        <f t="shared" si="96"/>
        <v>-1.1086320496202395</v>
      </c>
      <c r="C97" s="18">
        <f t="shared" si="96"/>
        <v>-11.436632238679001</v>
      </c>
      <c r="D97" s="18">
        <f t="shared" si="96"/>
        <v>0.93336107334363039</v>
      </c>
      <c r="E97" s="18">
        <f t="shared" si="96"/>
        <v>-0.97708295598090134</v>
      </c>
      <c r="F97" s="18">
        <f t="shared" si="97"/>
        <v>-0.34432028533213366</v>
      </c>
      <c r="H97" s="18">
        <f t="shared" si="98"/>
        <v>-0.34432028533213366</v>
      </c>
      <c r="I97" s="18">
        <f t="shared" si="99"/>
        <v>2.3864793519752014</v>
      </c>
      <c r="J97" s="18">
        <f t="shared" si="100"/>
        <v>2.1407769201361448</v>
      </c>
      <c r="L97" t="str">
        <f t="shared" si="101"/>
        <v>53 Skilled construction and building trades</v>
      </c>
      <c r="M97" s="18">
        <f t="shared" si="102"/>
        <v>-1.2034687594868698</v>
      </c>
      <c r="N97" s="18">
        <f t="shared" si="102"/>
        <v>-11.504687711067907</v>
      </c>
      <c r="O97" s="18">
        <f t="shared" si="102"/>
        <v>0.98649853778387531</v>
      </c>
      <c r="P97" s="18">
        <f t="shared" si="102"/>
        <v>-1.039710054033427</v>
      </c>
      <c r="Q97" s="18">
        <f t="shared" si="103"/>
        <v>-0.36886507787395884</v>
      </c>
      <c r="S97" s="18">
        <f t="shared" si="104"/>
        <v>-0.36886507787395884</v>
      </c>
      <c r="T97" s="18">
        <f t="shared" si="105"/>
        <v>2.3765726541866039</v>
      </c>
      <c r="U97" s="18">
        <f t="shared" si="106"/>
        <v>2.1131298695184153</v>
      </c>
      <c r="W97" t="str">
        <f t="shared" si="107"/>
        <v>53 Skilled construction and building trades</v>
      </c>
      <c r="X97" s="18">
        <f t="shared" si="108"/>
        <v>4.3249828877238494</v>
      </c>
      <c r="Y97" s="18">
        <f t="shared" si="108"/>
        <v>-8.0275702816092078</v>
      </c>
      <c r="Z97" s="18">
        <f t="shared" si="108"/>
        <v>-1.7716423195277109</v>
      </c>
      <c r="AA97" s="18">
        <f t="shared" si="108"/>
        <v>2.0329228483813244</v>
      </c>
      <c r="AB97" s="18">
        <f t="shared" si="109"/>
        <v>0.7486370094221817</v>
      </c>
      <c r="AD97" s="18">
        <f t="shared" si="110"/>
        <v>0.7486370094221817</v>
      </c>
      <c r="AE97" s="18">
        <f t="shared" si="111"/>
        <v>2.84874567513409</v>
      </c>
      <c r="AF97" s="18">
        <f t="shared" si="112"/>
        <v>3.3629353739573542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-2.0777275771360793</v>
      </c>
      <c r="C98" s="18">
        <f t="shared" si="96"/>
        <v>-8.5851211103031062</v>
      </c>
      <c r="D98" s="18">
        <f t="shared" si="96"/>
        <v>0.47456586550447266</v>
      </c>
      <c r="E98" s="18">
        <f t="shared" si="96"/>
        <v>0.40194367853449986</v>
      </c>
      <c r="F98" s="18">
        <f t="shared" si="97"/>
        <v>0.42614524001485243</v>
      </c>
      <c r="H98" s="18">
        <f t="shared" si="98"/>
        <v>0.42614524001485243</v>
      </c>
      <c r="I98" s="18">
        <f t="shared" si="99"/>
        <v>2.4776103151004314</v>
      </c>
      <c r="J98" s="18">
        <f t="shared" si="100"/>
        <v>2.7828734894699725</v>
      </c>
      <c r="L98" t="str">
        <f t="shared" si="101"/>
        <v>54 Textiles, printing and other skilled trades</v>
      </c>
      <c r="M98" s="18">
        <f t="shared" si="102"/>
        <v>-1.8084111682795112</v>
      </c>
      <c r="N98" s="18">
        <f t="shared" si="102"/>
        <v>-16.814599268459375</v>
      </c>
      <c r="O98" s="18">
        <f t="shared" si="102"/>
        <v>0.42830006881464655</v>
      </c>
      <c r="P98" s="18">
        <f t="shared" si="102"/>
        <v>0.32871271174186312</v>
      </c>
      <c r="Q98" s="18">
        <f t="shared" si="103"/>
        <v>0.3618975199879193</v>
      </c>
      <c r="S98" s="18">
        <f t="shared" si="104"/>
        <v>0.3618975199879193</v>
      </c>
      <c r="T98" s="18">
        <f t="shared" si="105"/>
        <v>1.9340367920232193</v>
      </c>
      <c r="U98" s="18">
        <f t="shared" si="106"/>
        <v>2.2125376982871536</v>
      </c>
      <c r="W98" t="str">
        <f t="shared" si="107"/>
        <v>54 Textiles, printing and other skilled trades</v>
      </c>
      <c r="X98" s="18">
        <f t="shared" si="108"/>
        <v>-2.5509269797077239</v>
      </c>
      <c r="Y98" s="18">
        <f t="shared" si="108"/>
        <v>6.1515512930930161</v>
      </c>
      <c r="Z98" s="18">
        <f t="shared" si="108"/>
        <v>0.53934691213279873</v>
      </c>
      <c r="AA98" s="18">
        <f t="shared" si="108"/>
        <v>0.50334492938426401</v>
      </c>
      <c r="AB98" s="18">
        <f t="shared" si="109"/>
        <v>0.51534415763958563</v>
      </c>
      <c r="AD98" s="18">
        <f t="shared" si="110"/>
        <v>0.51534415763958563</v>
      </c>
      <c r="AE98" s="18">
        <f t="shared" si="111"/>
        <v>3.1781813721140084</v>
      </c>
      <c r="AF98" s="18">
        <f t="shared" si="112"/>
        <v>3.5151924347396335</v>
      </c>
    </row>
    <row r="99" spans="1:32" x14ac:dyDescent="0.25">
      <c r="A99" t="str">
        <f t="shared" si="95"/>
        <v>61 Caring personal service occupations</v>
      </c>
      <c r="B99" s="18">
        <f t="shared" si="96"/>
        <v>0.76246401092487925</v>
      </c>
      <c r="C99" s="18">
        <f t="shared" si="96"/>
        <v>-3.7668900903608971</v>
      </c>
      <c r="D99" s="18">
        <f t="shared" si="96"/>
        <v>1.3745622256994272</v>
      </c>
      <c r="E99" s="18">
        <f t="shared" si="96"/>
        <v>0.64687950882100775</v>
      </c>
      <c r="F99" s="18">
        <f t="shared" si="97"/>
        <v>0.88885817483204121</v>
      </c>
      <c r="H99" s="18">
        <f t="shared" si="98"/>
        <v>0.88885817483204121</v>
      </c>
      <c r="I99" s="18">
        <f t="shared" si="99"/>
        <v>3.1766313955471581</v>
      </c>
      <c r="J99" s="18">
        <f t="shared" si="100"/>
        <v>3.7634991298287845</v>
      </c>
      <c r="L99" t="str">
        <f t="shared" si="101"/>
        <v>61 Caring personal service occupations</v>
      </c>
      <c r="M99" s="18">
        <f t="shared" si="102"/>
        <v>-0.59426845933123751</v>
      </c>
      <c r="N99" s="18">
        <f t="shared" si="102"/>
        <v>0.21808511902445815</v>
      </c>
      <c r="O99" s="18">
        <f t="shared" si="102"/>
        <v>3.9581044239572094</v>
      </c>
      <c r="P99" s="18">
        <f t="shared" si="102"/>
        <v>1.4652964755337727</v>
      </c>
      <c r="Q99" s="18">
        <f t="shared" si="103"/>
        <v>2.2895190076894112</v>
      </c>
      <c r="S99" s="18">
        <f t="shared" si="104"/>
        <v>2.2895190076894112</v>
      </c>
      <c r="T99" s="18">
        <f t="shared" si="105"/>
        <v>2.9897213759030095</v>
      </c>
      <c r="U99" s="18">
        <f t="shared" si="106"/>
        <v>4.5883106555566489</v>
      </c>
      <c r="W99" t="str">
        <f t="shared" si="107"/>
        <v>61 Caring personal service occupations</v>
      </c>
      <c r="X99" s="18">
        <f t="shared" si="108"/>
        <v>1.0758426370468754</v>
      </c>
      <c r="Y99" s="18">
        <f t="shared" si="108"/>
        <v>-4.649692789914539</v>
      </c>
      <c r="Z99" s="18">
        <f t="shared" si="108"/>
        <v>0.73349433129694663</v>
      </c>
      <c r="AA99" s="18">
        <f t="shared" si="108"/>
        <v>0.41302792639128505</v>
      </c>
      <c r="AB99" s="18">
        <f t="shared" si="109"/>
        <v>0.51973662210269556</v>
      </c>
      <c r="AD99" s="18">
        <f t="shared" si="110"/>
        <v>0.51973662210269556</v>
      </c>
      <c r="AE99" s="18">
        <f t="shared" si="111"/>
        <v>3.2194796139398685</v>
      </c>
      <c r="AF99" s="18">
        <f t="shared" si="112"/>
        <v>3.5575478231529178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1.3133059628869681</v>
      </c>
      <c r="C100" s="18">
        <f t="shared" si="96"/>
        <v>-8.4440949009659931</v>
      </c>
      <c r="D100" s="18">
        <f t="shared" si="96"/>
        <v>5.1791542048307271E-2</v>
      </c>
      <c r="E100" s="18">
        <f t="shared" si="96"/>
        <v>0.33383744118011816</v>
      </c>
      <c r="F100" s="18">
        <f t="shared" si="97"/>
        <v>0.23973390896019353</v>
      </c>
      <c r="H100" s="18">
        <f t="shared" si="98"/>
        <v>0.23973390896019353</v>
      </c>
      <c r="I100" s="18">
        <f t="shared" si="99"/>
        <v>2.8046950332218268</v>
      </c>
      <c r="J100" s="18">
        <f t="shared" si="100"/>
        <v>2.9683782051915575</v>
      </c>
      <c r="L100" t="str">
        <f t="shared" si="101"/>
        <v>62 Leisure, travel and related personal service occupations</v>
      </c>
      <c r="M100" s="18">
        <f t="shared" si="102"/>
        <v>2.8266173819976759</v>
      </c>
      <c r="N100" s="18">
        <f t="shared" si="102"/>
        <v>-10.658983582818626</v>
      </c>
      <c r="O100" s="18">
        <f t="shared" si="102"/>
        <v>0.74915168701557011</v>
      </c>
      <c r="P100" s="18">
        <f t="shared" si="102"/>
        <v>1.1839620979672949</v>
      </c>
      <c r="Q100" s="18">
        <f t="shared" si="103"/>
        <v>1.038817188496477</v>
      </c>
      <c r="S100" s="18">
        <f t="shared" si="104"/>
        <v>1.038817188496477</v>
      </c>
      <c r="T100" s="18">
        <f t="shared" si="105"/>
        <v>2.6091371629183513</v>
      </c>
      <c r="U100" s="18">
        <f t="shared" si="106"/>
        <v>3.349945685322897</v>
      </c>
      <c r="W100" t="str">
        <f t="shared" si="107"/>
        <v>62 Leisure, travel and related personal service occupations</v>
      </c>
      <c r="X100" s="18">
        <f t="shared" si="108"/>
        <v>0.67204577014257083</v>
      </c>
      <c r="Y100" s="18">
        <f t="shared" si="108"/>
        <v>-7.4546290924803138</v>
      </c>
      <c r="Z100" s="18">
        <f t="shared" si="108"/>
        <v>-0.25505416574260753</v>
      </c>
      <c r="AA100" s="18">
        <f t="shared" si="108"/>
        <v>-7.4038449348190483E-2</v>
      </c>
      <c r="AB100" s="18">
        <f t="shared" si="109"/>
        <v>-0.13441349259949442</v>
      </c>
      <c r="AD100" s="18">
        <f t="shared" si="110"/>
        <v>-0.13441349259949442</v>
      </c>
      <c r="AE100" s="18">
        <f t="shared" si="111"/>
        <v>2.887450720285889</v>
      </c>
      <c r="AF100" s="18">
        <f t="shared" si="112"/>
        <v>2.7975127663804278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-3.3151156645997659</v>
      </c>
      <c r="C101" s="18">
        <f t="shared" si="96"/>
        <v>23.692848960702271</v>
      </c>
      <c r="D101" s="18">
        <f t="shared" si="96"/>
        <v>-3.9479304518819536</v>
      </c>
      <c r="E101" s="18">
        <f t="shared" si="96"/>
        <v>0.38991992261561137</v>
      </c>
      <c r="F101" s="18">
        <f t="shared" si="97"/>
        <v>-1.0773715395408057</v>
      </c>
      <c r="H101" s="18">
        <f t="shared" si="98"/>
        <v>-1.0773715395408057</v>
      </c>
      <c r="I101" s="18">
        <f t="shared" si="99"/>
        <v>2.3267642763171947</v>
      </c>
      <c r="J101" s="18">
        <f t="shared" si="100"/>
        <v>1.5636480284800136</v>
      </c>
      <c r="L101" t="str">
        <f t="shared" si="101"/>
        <v>63 Community and civil enforcement occupations</v>
      </c>
      <c r="M101" s="18">
        <f t="shared" si="102"/>
        <v>-7.0730213302962035</v>
      </c>
      <c r="N101" s="18">
        <f t="shared" si="102"/>
        <v>44.901544247527504</v>
      </c>
      <c r="O101" s="18">
        <f t="shared" si="102"/>
        <v>-8.4793442458520492</v>
      </c>
      <c r="P101" s="18">
        <f t="shared" si="102"/>
        <v>0.84955947281768474</v>
      </c>
      <c r="Q101" s="18">
        <f t="shared" si="103"/>
        <v>-2.361212398978374</v>
      </c>
      <c r="S101" s="18">
        <f t="shared" si="104"/>
        <v>-2.361212398978374</v>
      </c>
      <c r="T101" s="18">
        <f t="shared" si="105"/>
        <v>1.6653790810509994</v>
      </c>
      <c r="U101" s="18">
        <f t="shared" si="106"/>
        <v>-0.13519651398926635</v>
      </c>
      <c r="W101" t="str">
        <f t="shared" si="107"/>
        <v>63 Community and civil enforcement occupations</v>
      </c>
      <c r="X101" s="18">
        <f t="shared" si="108"/>
        <v>5.8731543809010134</v>
      </c>
      <c r="Y101" s="18">
        <f t="shared" si="108"/>
        <v>-13.890871565017305</v>
      </c>
      <c r="Z101" s="18">
        <f t="shared" si="108"/>
        <v>6.0426529261132123</v>
      </c>
      <c r="AA101" s="18">
        <f t="shared" si="108"/>
        <v>-0.3011122267458588</v>
      </c>
      <c r="AB101" s="18">
        <f t="shared" si="109"/>
        <v>1.7701474309877119</v>
      </c>
      <c r="AD101" s="18">
        <f t="shared" si="110"/>
        <v>1.7701474309877119</v>
      </c>
      <c r="AE101" s="18">
        <f t="shared" si="111"/>
        <v>4.0051433869156439</v>
      </c>
      <c r="AF101" s="18">
        <f t="shared" si="112"/>
        <v>5.0818374806367084</v>
      </c>
    </row>
    <row r="102" spans="1:32" x14ac:dyDescent="0.25">
      <c r="A102" t="str">
        <f t="shared" si="95"/>
        <v>71 Sales occupations</v>
      </c>
      <c r="B102" s="18">
        <f t="shared" si="96"/>
        <v>-0.90215671255043928</v>
      </c>
      <c r="C102" s="18">
        <f t="shared" si="96"/>
        <v>-0.46474499045841</v>
      </c>
      <c r="D102" s="18">
        <f t="shared" si="96"/>
        <v>-1.5223709514406769</v>
      </c>
      <c r="E102" s="18">
        <f t="shared" si="96"/>
        <v>-0.48477485411576593</v>
      </c>
      <c r="F102" s="18">
        <f t="shared" si="97"/>
        <v>-0.83184928735174912</v>
      </c>
      <c r="H102" s="18">
        <f t="shared" si="98"/>
        <v>-0.83184928735174912</v>
      </c>
      <c r="I102" s="18">
        <f t="shared" si="99"/>
        <v>2.2841632405217416</v>
      </c>
      <c r="J102" s="18">
        <f t="shared" si="100"/>
        <v>1.6881680003558275</v>
      </c>
      <c r="L102" t="str">
        <f t="shared" si="101"/>
        <v>71 Sales occupations</v>
      </c>
      <c r="M102" s="18">
        <f t="shared" si="102"/>
        <v>0.33738272372154654</v>
      </c>
      <c r="N102" s="18">
        <f t="shared" si="102"/>
        <v>-1.0979955175567158</v>
      </c>
      <c r="O102" s="18">
        <f t="shared" si="102"/>
        <v>-1.0094285062361763</v>
      </c>
      <c r="P102" s="18">
        <f t="shared" si="102"/>
        <v>-0.10178981897920325</v>
      </c>
      <c r="Q102" s="18">
        <f t="shared" si="103"/>
        <v>-0.40525697611480949</v>
      </c>
      <c r="S102" s="18">
        <f t="shared" si="104"/>
        <v>-0.40525697611480949</v>
      </c>
      <c r="T102" s="18">
        <f t="shared" si="105"/>
        <v>1.8516802775049079</v>
      </c>
      <c r="U102" s="18">
        <f t="shared" si="106"/>
        <v>1.5403903406232766</v>
      </c>
      <c r="W102" t="str">
        <f t="shared" si="107"/>
        <v>71 Sales occupations</v>
      </c>
      <c r="X102" s="18">
        <f t="shared" si="108"/>
        <v>-1.8722548449525811</v>
      </c>
      <c r="Y102" s="18">
        <f t="shared" si="108"/>
        <v>5.9208308369496088E-2</v>
      </c>
      <c r="Z102" s="18">
        <f t="shared" si="108"/>
        <v>-1.9499627070813985</v>
      </c>
      <c r="AA102" s="18">
        <f t="shared" si="108"/>
        <v>-0.8242180014516598</v>
      </c>
      <c r="AB102" s="18">
        <f t="shared" si="109"/>
        <v>-1.2008950732466439</v>
      </c>
      <c r="AD102" s="18">
        <f t="shared" si="110"/>
        <v>-1.2008950732466439</v>
      </c>
      <c r="AE102" s="18">
        <f t="shared" si="111"/>
        <v>2.6197645321437202</v>
      </c>
      <c r="AF102" s="18">
        <f t="shared" si="112"/>
        <v>1.8068296282610863</v>
      </c>
    </row>
    <row r="103" spans="1:32" x14ac:dyDescent="0.25">
      <c r="A103" t="str">
        <f t="shared" si="95"/>
        <v>72 Customer service occupations</v>
      </c>
      <c r="B103" s="18">
        <f t="shared" si="96"/>
        <v>2.0417843386520751</v>
      </c>
      <c r="C103" s="18">
        <f t="shared" si="96"/>
        <v>1.8035700880293382</v>
      </c>
      <c r="D103" s="18">
        <f t="shared" si="96"/>
        <v>4.7840100228849991</v>
      </c>
      <c r="E103" s="18">
        <f t="shared" si="96"/>
        <v>1.2135402653389527</v>
      </c>
      <c r="F103" s="18">
        <f t="shared" si="97"/>
        <v>2.3899699434766219</v>
      </c>
      <c r="H103" s="18">
        <f t="shared" si="98"/>
        <v>2.3899699434766219</v>
      </c>
      <c r="I103" s="18">
        <f t="shared" si="99"/>
        <v>3.1403840901068403</v>
      </c>
      <c r="J103" s="18">
        <f t="shared" si="100"/>
        <v>4.7825540654854892</v>
      </c>
      <c r="L103" t="str">
        <f t="shared" si="101"/>
        <v>72 Customer service occupations</v>
      </c>
      <c r="M103" s="18">
        <f t="shared" si="102"/>
        <v>-1.8962772472471134</v>
      </c>
      <c r="N103" s="18">
        <f t="shared" si="102"/>
        <v>15.272344897352896</v>
      </c>
      <c r="O103" s="18">
        <f t="shared" si="102"/>
        <v>6.4669761323513875</v>
      </c>
      <c r="P103" s="18">
        <f t="shared" si="102"/>
        <v>1.7744949212797234</v>
      </c>
      <c r="Q103" s="18">
        <f t="shared" si="103"/>
        <v>3.3152133803950434</v>
      </c>
      <c r="S103" s="18">
        <f t="shared" si="104"/>
        <v>3.3152133803950434</v>
      </c>
      <c r="T103" s="18">
        <f t="shared" si="105"/>
        <v>2.6450899701415009</v>
      </c>
      <c r="U103" s="18">
        <f t="shared" si="106"/>
        <v>5.1052089776896459</v>
      </c>
      <c r="W103" t="str">
        <f t="shared" si="107"/>
        <v>72 Customer service occupations</v>
      </c>
      <c r="X103" s="18">
        <f t="shared" si="108"/>
        <v>4.0495658525724787</v>
      </c>
      <c r="Y103" s="18">
        <f t="shared" si="108"/>
        <v>-4.1196486821809986</v>
      </c>
      <c r="Z103" s="18">
        <f t="shared" si="108"/>
        <v>3.8485946852303776</v>
      </c>
      <c r="AA103" s="18">
        <f t="shared" si="108"/>
        <v>0.86373587573964627</v>
      </c>
      <c r="AB103" s="18">
        <f t="shared" si="109"/>
        <v>1.8490325111068184</v>
      </c>
      <c r="AD103" s="18">
        <f t="shared" si="110"/>
        <v>1.8490325111068184</v>
      </c>
      <c r="AE103" s="18">
        <f t="shared" si="111"/>
        <v>3.3893812666248913</v>
      </c>
      <c r="AF103" s="18">
        <f t="shared" si="112"/>
        <v>4.6061702026122919</v>
      </c>
    </row>
    <row r="104" spans="1:32" x14ac:dyDescent="0.25">
      <c r="A104" t="str">
        <f t="shared" si="95"/>
        <v>81 Process, plant and machine operatives</v>
      </c>
      <c r="B104" s="18">
        <f t="shared" si="96"/>
        <v>0.74002564328612408</v>
      </c>
      <c r="C104" s="18">
        <f t="shared" si="96"/>
        <v>-12.343605643816502</v>
      </c>
      <c r="D104" s="18">
        <f t="shared" si="96"/>
        <v>4.029726884637852</v>
      </c>
      <c r="E104" s="18">
        <f t="shared" si="96"/>
        <v>-7.0674761966160737E-2</v>
      </c>
      <c r="F104" s="18">
        <f t="shared" si="97"/>
        <v>1.2778459846407797</v>
      </c>
      <c r="H104" s="18">
        <f t="shared" si="98"/>
        <v>1.2778459846407797</v>
      </c>
      <c r="I104" s="18">
        <f t="shared" si="99"/>
        <v>2.5245290780110619</v>
      </c>
      <c r="J104" s="18">
        <f t="shared" si="100"/>
        <v>3.4502704237278081</v>
      </c>
      <c r="L104" t="str">
        <f t="shared" si="101"/>
        <v>81 Process, plant and machine operatives</v>
      </c>
      <c r="M104" s="18">
        <f t="shared" si="102"/>
        <v>0.77728915484702732</v>
      </c>
      <c r="N104" s="18">
        <f t="shared" si="102"/>
        <v>-12.626340501395394</v>
      </c>
      <c r="O104" s="18">
        <f t="shared" si="102"/>
        <v>4.1421660903459667</v>
      </c>
      <c r="P104" s="18">
        <f t="shared" si="102"/>
        <v>-0.11416332227737191</v>
      </c>
      <c r="Q104" s="18">
        <f t="shared" si="103"/>
        <v>1.2849248034990213</v>
      </c>
      <c r="S104" s="18">
        <f t="shared" si="104"/>
        <v>1.2849248034990213</v>
      </c>
      <c r="T104" s="18">
        <f t="shared" si="105"/>
        <v>2.4344681874554075</v>
      </c>
      <c r="U104" s="18">
        <f t="shared" si="106"/>
        <v>3.3762376248390957</v>
      </c>
      <c r="W104" t="str">
        <f t="shared" si="107"/>
        <v>81 Process, plant and machine operatives</v>
      </c>
      <c r="X104" s="18">
        <f t="shared" si="108"/>
        <v>0.55474030247835149</v>
      </c>
      <c r="Y104" s="18">
        <f t="shared" si="108"/>
        <v>-10.929968891586149</v>
      </c>
      <c r="Z104" s="18">
        <f t="shared" si="108"/>
        <v>3.4710917722783563</v>
      </c>
      <c r="AA104" s="18">
        <f t="shared" si="108"/>
        <v>0.14705010316100608</v>
      </c>
      <c r="AB104" s="18">
        <f t="shared" si="109"/>
        <v>1.2430262403366976</v>
      </c>
      <c r="AD104" s="18">
        <f t="shared" si="110"/>
        <v>1.2430262403366976</v>
      </c>
      <c r="AE104" s="18">
        <f t="shared" si="111"/>
        <v>2.9509011053264089</v>
      </c>
      <c r="AF104" s="18">
        <f t="shared" si="112"/>
        <v>3.8030162749170149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3.4046792616568178</v>
      </c>
      <c r="C105" s="18">
        <f t="shared" si="96"/>
        <v>-18.577968006343472</v>
      </c>
      <c r="D105" s="18">
        <f t="shared" si="96"/>
        <v>0.80021654873960735</v>
      </c>
      <c r="E105" s="18">
        <f t="shared" si="96"/>
        <v>-0.17010123813021583</v>
      </c>
      <c r="F105" s="18">
        <f t="shared" si="97"/>
        <v>0.15229573423451992</v>
      </c>
      <c r="H105" s="18">
        <f t="shared" si="98"/>
        <v>0.15229573423451992</v>
      </c>
      <c r="I105" s="18">
        <f t="shared" si="99"/>
        <v>2.9274096644513969</v>
      </c>
      <c r="J105" s="18">
        <f t="shared" si="100"/>
        <v>3.0294734895831787</v>
      </c>
      <c r="L105" t="str">
        <f t="shared" si="101"/>
        <v>82 Transport and mobile machine drivers and operatives</v>
      </c>
      <c r="M105" s="18">
        <f t="shared" si="102"/>
        <v>3.6695006976406042</v>
      </c>
      <c r="N105" s="18">
        <f t="shared" si="102"/>
        <v>-18.908968158907857</v>
      </c>
      <c r="O105" s="18">
        <f t="shared" si="102"/>
        <v>5.769926779986001E-2</v>
      </c>
      <c r="P105" s="18">
        <f t="shared" si="102"/>
        <v>-0.39515598554655806</v>
      </c>
      <c r="Q105" s="18">
        <f t="shared" si="103"/>
        <v>-0.24443242664704545</v>
      </c>
      <c r="S105" s="18">
        <f t="shared" si="104"/>
        <v>-0.24443242664704545</v>
      </c>
      <c r="T105" s="18">
        <f t="shared" si="105"/>
        <v>2.7916879862621702</v>
      </c>
      <c r="U105" s="18">
        <f t="shared" si="106"/>
        <v>2.6264109040841754</v>
      </c>
      <c r="W105" t="str">
        <f t="shared" si="107"/>
        <v>82 Transport and mobile machine drivers and operatives</v>
      </c>
      <c r="X105" s="18">
        <f t="shared" si="108"/>
        <v>0.53653134997568852</v>
      </c>
      <c r="Y105" s="18">
        <f t="shared" si="108"/>
        <v>-14.705326048340162</v>
      </c>
      <c r="Z105" s="18">
        <f t="shared" si="108"/>
        <v>7.8737185197642834</v>
      </c>
      <c r="AA105" s="18">
        <f t="shared" si="108"/>
        <v>1.4133071835135569</v>
      </c>
      <c r="AB105" s="18">
        <f t="shared" si="109"/>
        <v>3.5226022482221619</v>
      </c>
      <c r="AD105" s="18">
        <f t="shared" si="110"/>
        <v>3.5226022482221397</v>
      </c>
      <c r="AE105" s="18">
        <f t="shared" si="111"/>
        <v>4.2895056518006403</v>
      </c>
      <c r="AF105" s="18">
        <f t="shared" si="112"/>
        <v>6.4630009173717085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-2.6234612375766631</v>
      </c>
      <c r="C106" s="18">
        <f t="shared" si="96"/>
        <v>-11.044101595703681</v>
      </c>
      <c r="D106" s="18">
        <f t="shared" si="96"/>
        <v>-3.7564459773821945</v>
      </c>
      <c r="E106" s="18">
        <f t="shared" si="96"/>
        <v>-0.7667080241238633</v>
      </c>
      <c r="F106" s="18">
        <f t="shared" si="97"/>
        <v>-1.7734667427504069</v>
      </c>
      <c r="H106" s="18">
        <f t="shared" si="98"/>
        <v>-1.7734667427504069</v>
      </c>
      <c r="I106" s="18">
        <f t="shared" si="99"/>
        <v>1.7802484169927357</v>
      </c>
      <c r="J106" s="18">
        <f t="shared" si="100"/>
        <v>0.43717122755797533</v>
      </c>
      <c r="L106" t="str">
        <f t="shared" si="101"/>
        <v>91 Elementary trades and related occupations</v>
      </c>
      <c r="M106" s="18">
        <f t="shared" si="102"/>
        <v>-1.9687102297792358</v>
      </c>
      <c r="N106" s="18">
        <f t="shared" si="102"/>
        <v>-11.081049439034441</v>
      </c>
      <c r="O106" s="18">
        <f t="shared" si="102"/>
        <v>-4.0099866087966234</v>
      </c>
      <c r="P106" s="18">
        <f t="shared" si="102"/>
        <v>-0.82320706120915244</v>
      </c>
      <c r="Q106" s="18">
        <f t="shared" si="103"/>
        <v>-1.8970520927825363</v>
      </c>
      <c r="S106" s="18">
        <f t="shared" si="104"/>
        <v>-1.8970520927825363</v>
      </c>
      <c r="T106" s="18">
        <f t="shared" si="105"/>
        <v>1.5776246657293269</v>
      </c>
      <c r="U106" s="18">
        <f t="shared" si="106"/>
        <v>9.8940122046897727E-2</v>
      </c>
      <c r="W106" t="str">
        <f t="shared" si="107"/>
        <v>91 Elementary trades and related occupations</v>
      </c>
      <c r="X106" s="18">
        <f t="shared" si="108"/>
        <v>-5.6152048659083187</v>
      </c>
      <c r="Y106" s="18">
        <f t="shared" si="108"/>
        <v>-10.858386982168067</v>
      </c>
      <c r="Z106" s="18">
        <f t="shared" si="108"/>
        <v>-2.5238895459800847</v>
      </c>
      <c r="AA106" s="18">
        <f t="shared" si="108"/>
        <v>-0.50810109647977386</v>
      </c>
      <c r="AB106" s="18">
        <f t="shared" si="109"/>
        <v>-1.1846203089130536</v>
      </c>
      <c r="AD106" s="18">
        <f t="shared" si="110"/>
        <v>-1.1846203089130536</v>
      </c>
      <c r="AE106" s="18">
        <f t="shared" si="111"/>
        <v>2.7190321898045156</v>
      </c>
      <c r="AF106" s="18">
        <f t="shared" si="112"/>
        <v>1.9282324817162078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0.53416985719960675</v>
      </c>
      <c r="C107" s="18">
        <f t="shared" si="96"/>
        <v>-8.727564830297041</v>
      </c>
      <c r="D107" s="18">
        <f t="shared" si="96"/>
        <v>0.56897847301922155</v>
      </c>
      <c r="E107" s="18">
        <f t="shared" si="96"/>
        <v>-0.24437181601876246</v>
      </c>
      <c r="F107" s="18">
        <f t="shared" si="97"/>
        <v>2.6011422996696787E-2</v>
      </c>
      <c r="H107" s="18">
        <f t="shared" si="98"/>
        <v>2.6011422996696787E-2</v>
      </c>
      <c r="I107" s="18">
        <f t="shared" si="99"/>
        <v>2.7193370152372998</v>
      </c>
      <c r="J107" s="18">
        <f t="shared" si="100"/>
        <v>2.7372140291339608</v>
      </c>
      <c r="L107" t="str">
        <f t="shared" si="101"/>
        <v>92 Elementary administration and service occupations</v>
      </c>
      <c r="M107" s="18">
        <f t="shared" si="102"/>
        <v>8.3632120437471258E-2</v>
      </c>
      <c r="N107" s="18">
        <f t="shared" si="102"/>
        <v>-7.4731833594488535</v>
      </c>
      <c r="O107" s="18">
        <f t="shared" si="102"/>
        <v>1.2290181981465143</v>
      </c>
      <c r="P107" s="18">
        <f t="shared" si="102"/>
        <v>-0.46155379139261044</v>
      </c>
      <c r="Q107" s="18">
        <f t="shared" si="103"/>
        <v>9.8809653104892092E-2</v>
      </c>
      <c r="S107" s="18">
        <f t="shared" si="104"/>
        <v>9.8809653104892092E-2</v>
      </c>
      <c r="T107" s="18">
        <f t="shared" si="105"/>
        <v>2.310251517245554</v>
      </c>
      <c r="U107" s="18">
        <f t="shared" si="106"/>
        <v>2.3821632149309213</v>
      </c>
      <c r="W107" t="str">
        <f t="shared" si="107"/>
        <v>92 Elementary administration and service occupations</v>
      </c>
      <c r="X107" s="18">
        <f t="shared" si="108"/>
        <v>0.92909931399027812</v>
      </c>
      <c r="Y107" s="18">
        <f t="shared" si="108"/>
        <v>-9.8042366149427291</v>
      </c>
      <c r="Z107" s="18">
        <f t="shared" si="108"/>
        <v>-2.6892420073620915E-2</v>
      </c>
      <c r="AA107" s="18">
        <f t="shared" si="108"/>
        <v>-4.4615531489744509E-2</v>
      </c>
      <c r="AB107" s="18">
        <f t="shared" si="109"/>
        <v>-3.8708176815405171E-2</v>
      </c>
      <c r="AD107" s="18">
        <f t="shared" si="110"/>
        <v>-3.8708176815405171E-2</v>
      </c>
      <c r="AE107" s="18">
        <f t="shared" si="111"/>
        <v>3.061572996709172</v>
      </c>
      <c r="AF107" s="18">
        <f t="shared" si="112"/>
        <v>3.0362205843410761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1.3518283101179973</v>
      </c>
      <c r="C109" s="26">
        <f>IF(AND(D$6-C$6 &lt;&gt; 0,C35&lt;&gt;0,D35&lt;&gt;0),(EXP(LN(D35/C35)/(D$6-C$6))-1)*100,0)</f>
        <v>-2.3682654469085462</v>
      </c>
      <c r="D109" s="26">
        <f>IF(AND(E$6-D$6 &lt;&gt; 0,D35&lt;&gt;0,E35&lt;&gt;0),(EXP(LN(E35/D35)/(E$6-D$6))-1)*100,0)</f>
        <v>0.39535733316045096</v>
      </c>
      <c r="E109" s="26">
        <f>IF(AND(F$6-E$6 &lt;&gt; 0,E35&lt;&gt;0,F35&lt;&gt;0),(EXP(LN(F35/E35)/(F$6-E$6))-1)*100,0)</f>
        <v>0.30790559242128701</v>
      </c>
      <c r="F109" s="26">
        <f t="shared" ref="F109" si="113">IF(AND(F$6-D$6 &lt;&gt; 0,D35&lt;&gt;0,F35&lt;&gt;0),(EXP(LN(F35/D35)/(F$6-D$6))-1)*100,0)</f>
        <v>0.33704770528932837</v>
      </c>
      <c r="H109" s="26">
        <f t="shared" ref="H109" si="114">IF($F$6-$D$6 &lt;&gt; 0,(EXP(LN(1+(H72/100))/($F$6-$D$6))-1)*100,0)</f>
        <v>0.33704770528932837</v>
      </c>
      <c r="I109" s="26">
        <f>IF(D35&gt;0,((1+(I35/D35))^(1/($F$6-$D$6))-1)*100,0)</f>
        <v>2.7187313149226622</v>
      </c>
      <c r="J109" s="26">
        <f t="shared" ref="J109" si="115">IF($F$6-$D$6 &lt;&gt; 0,(EXP(LN(1+(J72/100))/($F$6-$D$6))-1)*100,0)</f>
        <v>2.9520518982071087</v>
      </c>
      <c r="L109" s="24" t="str">
        <f>L35</f>
        <v>All occupations</v>
      </c>
      <c r="M109" s="26">
        <f>IF(AND(N$6-M$6 &lt;&gt; 0,M35&lt;&gt;0,N35&lt;&gt;0),(EXP(LN(N35/M35)/(N$6-M$6))-1)*100,0)</f>
        <v>1.213430404248883</v>
      </c>
      <c r="N109" s="26">
        <f>IF(AND(O$6-N$6 &lt;&gt; 0,N35&lt;&gt;0,O35&lt;&gt;0),(EXP(LN(O35/N35)/(O$6-N$6))-1)*100,0)</f>
        <v>-3.7838614153495764</v>
      </c>
      <c r="O109" s="26">
        <f>IF(AND(P$6-O$6 &lt;&gt; 0,O35&lt;&gt;0,P35&lt;&gt;0),(EXP(LN(P35/O35)/(P$6-O$6))-1)*100,0)</f>
        <v>0.38838145175055239</v>
      </c>
      <c r="P109" s="26">
        <f>IF(AND(Q$6-P$6 &lt;&gt; 0,P35&lt;&gt;0,Q35&lt;&gt;0),(EXP(LN(Q35/P35)/(Q$6-P$6))-1)*100,0)</f>
        <v>0.28646872832864823</v>
      </c>
      <c r="Q109" s="26">
        <f t="shared" ref="Q109" si="116">IF(AND(Q$6-O$6 &lt;&gt; 0,O35&lt;&gt;0,Q35&lt;&gt;0),(EXP(LN(Q35/O35)/(Q$6-O$6))-1)*100,0)</f>
        <v>0.32042813536707904</v>
      </c>
      <c r="S109" s="26">
        <f t="shared" ref="S109" si="117">IF($F$6-$D$6 &lt;&gt; 0,(EXP(LN(1+(S72/100))/($F$6-$D$6))-1)*100,0)</f>
        <v>0.32042813536707904</v>
      </c>
      <c r="T109" s="26">
        <f t="shared" ref="T109" si="118">IF(O35&gt;0,((1+(T35/O35))^(1/($F$6-$D$6))-1)*100,0)</f>
        <v>2.3278817687603981</v>
      </c>
      <c r="U109" s="26">
        <f t="shared" ref="U109" si="119">IF($F$6-$D$6 &lt;&gt; 0,(EXP(LN(1+(U72/100))/($F$6-$D$6))-1)*100,0)</f>
        <v>2.56156434445034</v>
      </c>
      <c r="W109" s="24" t="str">
        <f>W35</f>
        <v>All occupations</v>
      </c>
      <c r="X109" s="26">
        <f>IF(AND(Y$6-X$6 &lt;&gt; 0,X35&lt;&gt;0,Y35&lt;&gt;0),(EXP(LN(Y35/X35)/(Y$6-X$6))-1)*100,0)</f>
        <v>1.4943432881416419</v>
      </c>
      <c r="Y109" s="26">
        <f>IF(AND(Z$6-Y$6 &lt;&gt; 0,Y35&lt;&gt;0,Z35&lt;&gt;0),(EXP(LN(Z35/Y35)/(Z$6-Y$6))-1)*100,0)</f>
        <v>-0.9206236810765378</v>
      </c>
      <c r="Z109" s="26">
        <f>IF(AND(AA$6-Z$6 &lt;&gt; 0,Z35&lt;&gt;0,AA35&lt;&gt;0),(EXP(LN(AA35/Z35)/(AA$6-Z$6))-1)*100,0)</f>
        <v>0.40228305848437618</v>
      </c>
      <c r="AA109" s="26">
        <f>IF(AND(AB$6-AA$6 &lt;&gt; 0,AA35&lt;&gt;0,AB35&lt;&gt;0),(EXP(LN(AB35/AA35)/(AB$6-AA$6))-1)*100,0)</f>
        <v>0.32913880309859422</v>
      </c>
      <c r="AB109" s="26">
        <f t="shared" ref="AB109" si="120">IF(AND(AB$6-Z$6 &lt;&gt; 0,Z35&lt;&gt;0,AB35&lt;&gt;0),(EXP(LN(AB35/Z35)/(AB$6-Z$6))-1)*100,0)</f>
        <v>0.3535142989250506</v>
      </c>
      <c r="AD109" s="26">
        <f t="shared" ref="AD109" si="121">IF($F$6-$D$6 &lt;&gt; 0,(EXP(LN(1+(AD72/100))/($F$6-$D$6))-1)*100,0)</f>
        <v>0.3535142989250506</v>
      </c>
      <c r="AE109" s="26">
        <f t="shared" ref="AE109" si="122">IF(Z35&gt;0,((1+(AE35/Z35))^(1/($F$6-$D$6))-1)*100,0)</f>
        <v>3.0873051901120885</v>
      </c>
      <c r="AF109" s="26">
        <f t="shared" ref="AF109" si="123">IF($F$6-$D$6 &lt;&gt; 0,(EXP(LN(1+(AF72/100))/($F$6-$D$6))-1)*100,0)</f>
        <v>3.3203436981307233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Brighton and Hove East Sussex West Sussex (Continued)</v>
      </c>
      <c r="L112" s="19" t="str">
        <f>CONCATENATE(L$1," (Continued)")</f>
        <v>Occupation Table 2.1  Males: Employment Change by Occupation (SOC 2020) and Replacement Demand, 2015-2035, Brighton and Hove East Sussex West Sussex (Continued)</v>
      </c>
      <c r="W112" s="19" t="str">
        <f>CONCATENATE(W$1," (Continued)")</f>
        <v>Occupation Table 2.2  Females: Employment Change by Occupation (SOC 2020) and Replacement Demand, 2015-2035, Brighton and Hove East Sussex West Sussex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11.138452258343953</v>
      </c>
      <c r="C119" s="27">
        <f t="shared" si="125"/>
        <v>0.57779928207318676</v>
      </c>
      <c r="D119" s="27">
        <f t="shared" si="125"/>
        <v>-4.9527668292920737</v>
      </c>
      <c r="E119" s="27">
        <f t="shared" si="125"/>
        <v>5.4639773869242703</v>
      </c>
      <c r="F119" s="27">
        <f t="shared" ref="F119:F144" si="126">F8-D8</f>
        <v>0.51121055763219658</v>
      </c>
      <c r="L119" t="str">
        <f t="shared" ref="L119:L144" si="127">L8</f>
        <v>11 Corporate managers and directors</v>
      </c>
      <c r="M119" s="27">
        <f t="shared" ref="M119:P144" si="128">N8-M8</f>
        <v>5.5449424979541746</v>
      </c>
      <c r="N119" s="27">
        <f t="shared" si="128"/>
        <v>-2.4036389719420015E-2</v>
      </c>
      <c r="O119" s="27">
        <f t="shared" si="128"/>
        <v>-4.6645499259490464</v>
      </c>
      <c r="P119" s="27">
        <f t="shared" si="128"/>
        <v>1.5225729995465045</v>
      </c>
      <c r="Q119" s="27">
        <f t="shared" ref="Q119:Q144" si="129">Q8-O8</f>
        <v>-3.1419769264025419</v>
      </c>
      <c r="W119" t="str">
        <f t="shared" ref="W119:W144" si="130">W8</f>
        <v>11 Corporate managers and directors</v>
      </c>
      <c r="X119" s="27">
        <f t="shared" ref="X119:AA144" si="131">Y8-X8</f>
        <v>5.5935097603897788</v>
      </c>
      <c r="Y119" s="27">
        <f t="shared" si="131"/>
        <v>0.60183567179265296</v>
      </c>
      <c r="Z119" s="27">
        <f t="shared" si="131"/>
        <v>-0.28821690334293493</v>
      </c>
      <c r="AA119" s="27">
        <f t="shared" si="131"/>
        <v>3.9414043873776734</v>
      </c>
      <c r="AB119" s="27">
        <f t="shared" ref="AB119:AB144" si="132">AB8-Z8</f>
        <v>3.6531874840347385</v>
      </c>
    </row>
    <row r="120" spans="1:28" x14ac:dyDescent="0.25">
      <c r="A120" t="str">
        <f t="shared" si="124"/>
        <v>12 Other managers and proprietors</v>
      </c>
      <c r="B120" s="27">
        <f t="shared" si="125"/>
        <v>1.5856957584913687</v>
      </c>
      <c r="C120" s="27">
        <f t="shared" si="125"/>
        <v>-0.69749649450335482</v>
      </c>
      <c r="D120" s="27">
        <f t="shared" si="125"/>
        <v>7.7248983011469505</v>
      </c>
      <c r="E120" s="27">
        <f t="shared" si="125"/>
        <v>6.1335128482118009</v>
      </c>
      <c r="F120" s="27">
        <f t="shared" si="126"/>
        <v>13.858411149358751</v>
      </c>
      <c r="L120" t="str">
        <f t="shared" si="127"/>
        <v>12 Other managers and proprietors</v>
      </c>
      <c r="M120" s="27">
        <f t="shared" si="128"/>
        <v>0.9094034170297256</v>
      </c>
      <c r="N120" s="27">
        <f t="shared" si="128"/>
        <v>-1.2504945669497047</v>
      </c>
      <c r="O120" s="27">
        <f t="shared" si="128"/>
        <v>4.6381290854917268</v>
      </c>
      <c r="P120" s="27">
        <f t="shared" si="128"/>
        <v>3.0235432660893622</v>
      </c>
      <c r="Q120" s="27">
        <f t="shared" si="129"/>
        <v>7.6616723515810889</v>
      </c>
      <c r="W120" t="str">
        <f t="shared" si="130"/>
        <v>12 Other managers and proprietors</v>
      </c>
      <c r="X120" s="27">
        <f t="shared" si="131"/>
        <v>0.67629234146166262</v>
      </c>
      <c r="Y120" s="27">
        <f t="shared" si="131"/>
        <v>0.55299807244638721</v>
      </c>
      <c r="Z120" s="27">
        <f t="shared" si="131"/>
        <v>3.0867692156552256</v>
      </c>
      <c r="AA120" s="27">
        <f t="shared" si="131"/>
        <v>3.1099695821223534</v>
      </c>
      <c r="AB120" s="27">
        <f t="shared" si="132"/>
        <v>6.196738797777579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5.7755937055239812</v>
      </c>
      <c r="C121" s="27">
        <f t="shared" si="125"/>
        <v>1.8628779277974346</v>
      </c>
      <c r="D121" s="27">
        <f t="shared" si="125"/>
        <v>2.9720494833512134</v>
      </c>
      <c r="E121" s="27">
        <f t="shared" si="125"/>
        <v>5.2840155937251225</v>
      </c>
      <c r="F121" s="27">
        <f t="shared" si="126"/>
        <v>8.256065077076336</v>
      </c>
      <c r="L121" t="str">
        <f t="shared" si="127"/>
        <v>21 Science, research, engineering and technology professionals</v>
      </c>
      <c r="M121" s="27">
        <f t="shared" si="128"/>
        <v>4.8256938697797622</v>
      </c>
      <c r="N121" s="27">
        <f t="shared" si="128"/>
        <v>-0.3698532554945686</v>
      </c>
      <c r="O121" s="27">
        <f t="shared" si="128"/>
        <v>0.68743684185872667</v>
      </c>
      <c r="P121" s="27">
        <f t="shared" si="128"/>
        <v>2.5496220055051708</v>
      </c>
      <c r="Q121" s="27">
        <f t="shared" si="129"/>
        <v>3.2370588473638975</v>
      </c>
      <c r="W121" t="str">
        <f t="shared" si="130"/>
        <v>21 Science, research, engineering and technology professionals</v>
      </c>
      <c r="X121" s="27">
        <f t="shared" si="131"/>
        <v>0.94989983574431314</v>
      </c>
      <c r="Y121" s="27">
        <f t="shared" si="131"/>
        <v>2.2327311832919214</v>
      </c>
      <c r="Z121" s="27">
        <f t="shared" si="131"/>
        <v>2.2846126414925561</v>
      </c>
      <c r="AA121" s="27">
        <f t="shared" si="131"/>
        <v>2.734393588220005</v>
      </c>
      <c r="AB121" s="27">
        <f t="shared" si="132"/>
        <v>5.0190062297125611</v>
      </c>
    </row>
    <row r="122" spans="1:28" x14ac:dyDescent="0.25">
      <c r="A122" t="str">
        <f t="shared" si="124"/>
        <v>22 Health professionals</v>
      </c>
      <c r="B122" s="27">
        <f t="shared" si="125"/>
        <v>5.879625540500296</v>
      </c>
      <c r="C122" s="27">
        <f t="shared" si="125"/>
        <v>-0.24192715715247459</v>
      </c>
      <c r="D122" s="27">
        <f t="shared" si="125"/>
        <v>1.8586157147948938</v>
      </c>
      <c r="E122" s="27">
        <f t="shared" si="125"/>
        <v>1.6540162325268071</v>
      </c>
      <c r="F122" s="27">
        <f t="shared" si="126"/>
        <v>3.5126319473217009</v>
      </c>
      <c r="L122" t="str">
        <f t="shared" si="127"/>
        <v>22 Health professionals</v>
      </c>
      <c r="M122" s="27">
        <f t="shared" si="128"/>
        <v>1.112961615626169</v>
      </c>
      <c r="N122" s="27">
        <f t="shared" si="128"/>
        <v>0.61526261048944608</v>
      </c>
      <c r="O122" s="27">
        <f t="shared" si="128"/>
        <v>0.32136906830968393</v>
      </c>
      <c r="P122" s="27">
        <f t="shared" si="128"/>
        <v>0.35754487147758418</v>
      </c>
      <c r="Q122" s="27">
        <f t="shared" si="129"/>
        <v>0.67891393978726811</v>
      </c>
      <c r="W122" t="str">
        <f t="shared" si="130"/>
        <v>22 Health professionals</v>
      </c>
      <c r="X122" s="27">
        <f t="shared" si="131"/>
        <v>4.7666639248742051</v>
      </c>
      <c r="Y122" s="27">
        <f t="shared" si="131"/>
        <v>-0.85718976764196952</v>
      </c>
      <c r="Z122" s="27">
        <f t="shared" si="131"/>
        <v>1.5372466464852153</v>
      </c>
      <c r="AA122" s="27">
        <f t="shared" si="131"/>
        <v>1.2964713610492176</v>
      </c>
      <c r="AB122" s="27">
        <f t="shared" si="132"/>
        <v>2.8337180075344328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2.8513704049656639</v>
      </c>
      <c r="C123" s="27">
        <f t="shared" si="125"/>
        <v>0.3847229751684651</v>
      </c>
      <c r="D123" s="27">
        <f t="shared" si="125"/>
        <v>1.2774131557281621</v>
      </c>
      <c r="E123" s="27">
        <f t="shared" si="125"/>
        <v>3.1247378265005921</v>
      </c>
      <c r="F123" s="27">
        <f t="shared" si="126"/>
        <v>4.4021509822287541</v>
      </c>
      <c r="L123" t="str">
        <f t="shared" si="127"/>
        <v>23 Teaching and other educational professionals</v>
      </c>
      <c r="M123" s="27">
        <f t="shared" si="128"/>
        <v>0.26344662340012448</v>
      </c>
      <c r="N123" s="27">
        <f t="shared" si="128"/>
        <v>0.74912147581514787</v>
      </c>
      <c r="O123" s="27">
        <f t="shared" si="128"/>
        <v>0.88463551143386709</v>
      </c>
      <c r="P123" s="27">
        <f t="shared" si="128"/>
        <v>0.93386908341874353</v>
      </c>
      <c r="Q123" s="27">
        <f t="shared" si="129"/>
        <v>1.8185045948526106</v>
      </c>
      <c r="W123" t="str">
        <f t="shared" si="130"/>
        <v>23 Teaching and other educational professionals</v>
      </c>
      <c r="X123" s="27">
        <f t="shared" si="131"/>
        <v>2.5879237815655962</v>
      </c>
      <c r="Y123" s="27">
        <f t="shared" si="131"/>
        <v>-0.36439850064667212</v>
      </c>
      <c r="Z123" s="27">
        <f t="shared" si="131"/>
        <v>0.3927776442942843</v>
      </c>
      <c r="AA123" s="27">
        <f t="shared" si="131"/>
        <v>2.1908687430819036</v>
      </c>
      <c r="AB123" s="27">
        <f t="shared" si="132"/>
        <v>2.5836463873761879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8.0541110114255261</v>
      </c>
      <c r="C124" s="27">
        <f t="shared" si="125"/>
        <v>3.3255974311459084</v>
      </c>
      <c r="D124" s="27">
        <f t="shared" si="125"/>
        <v>6.7864964894301139</v>
      </c>
      <c r="E124" s="27">
        <f t="shared" si="125"/>
        <v>7.3587888555883296</v>
      </c>
      <c r="F124" s="27">
        <f t="shared" si="126"/>
        <v>14.145285345018443</v>
      </c>
      <c r="L124" t="str">
        <f t="shared" si="127"/>
        <v>24 Business, media and public service professionals</v>
      </c>
      <c r="M124" s="27">
        <f t="shared" si="128"/>
        <v>2.9980860965239025</v>
      </c>
      <c r="N124" s="27">
        <f t="shared" si="128"/>
        <v>1.215931147158841</v>
      </c>
      <c r="O124" s="27">
        <f t="shared" si="128"/>
        <v>4.0905653965284401</v>
      </c>
      <c r="P124" s="27">
        <f t="shared" si="128"/>
        <v>3.3391713349104251</v>
      </c>
      <c r="Q124" s="27">
        <f t="shared" si="129"/>
        <v>7.4297367314388651</v>
      </c>
      <c r="W124" t="str">
        <f t="shared" si="130"/>
        <v>24 Business, media and public service professionals</v>
      </c>
      <c r="X124" s="27">
        <f t="shared" si="131"/>
        <v>5.056024914901549</v>
      </c>
      <c r="Y124" s="27">
        <f t="shared" si="131"/>
        <v>2.1096662839870177</v>
      </c>
      <c r="Z124" s="27">
        <f t="shared" si="131"/>
        <v>2.695931092901624</v>
      </c>
      <c r="AA124" s="27">
        <f t="shared" si="131"/>
        <v>4.0196175206780609</v>
      </c>
      <c r="AB124" s="27">
        <f t="shared" si="132"/>
        <v>6.7155486135796849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2.1551198924884361</v>
      </c>
      <c r="C125" s="27">
        <f t="shared" si="125"/>
        <v>1.2115657654785394</v>
      </c>
      <c r="D125" s="27">
        <f t="shared" si="125"/>
        <v>-1.8956423960055844</v>
      </c>
      <c r="E125" s="27">
        <f t="shared" si="125"/>
        <v>0.83457097200035868</v>
      </c>
      <c r="F125" s="27">
        <f t="shared" si="126"/>
        <v>-1.0610714240052257</v>
      </c>
      <c r="L125" t="str">
        <f t="shared" si="127"/>
        <v>31 Science, engineering and technology associate professionals</v>
      </c>
      <c r="M125" s="27">
        <f t="shared" si="128"/>
        <v>1.979997303694196</v>
      </c>
      <c r="N125" s="27">
        <f t="shared" si="128"/>
        <v>0.34433616997800698</v>
      </c>
      <c r="O125" s="27">
        <f t="shared" si="128"/>
        <v>-2.027516568583545</v>
      </c>
      <c r="P125" s="27">
        <f t="shared" si="128"/>
        <v>-3.5881134840991535E-2</v>
      </c>
      <c r="Q125" s="27">
        <f t="shared" si="129"/>
        <v>-2.0633977034245365</v>
      </c>
      <c r="W125" t="str">
        <f t="shared" si="130"/>
        <v>31 Science, engineering and technology associate professionals</v>
      </c>
      <c r="X125" s="27">
        <f t="shared" si="131"/>
        <v>0.17512258879424492</v>
      </c>
      <c r="Y125" s="27">
        <f t="shared" si="131"/>
        <v>0.86722959550054046</v>
      </c>
      <c r="Z125" s="27">
        <f t="shared" si="131"/>
        <v>0.13187417257797573</v>
      </c>
      <c r="AA125" s="27">
        <f t="shared" si="131"/>
        <v>0.8704521068413511</v>
      </c>
      <c r="AB125" s="27">
        <f t="shared" si="132"/>
        <v>1.0023262794193268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1.8786222164834658</v>
      </c>
      <c r="C126" s="27">
        <f t="shared" si="125"/>
        <v>0.37162462246791605</v>
      </c>
      <c r="D126" s="27">
        <f t="shared" si="125"/>
        <v>-0.13758664775488327</v>
      </c>
      <c r="E126" s="27">
        <f t="shared" si="125"/>
        <v>0.9406806123563598</v>
      </c>
      <c r="F126" s="27">
        <f t="shared" si="126"/>
        <v>0.80309396460147653</v>
      </c>
      <c r="L126" t="str">
        <f t="shared" si="127"/>
        <v>32 Health and social care associate professionals</v>
      </c>
      <c r="M126" s="27">
        <f t="shared" si="128"/>
        <v>2.0599232768338194E-2</v>
      </c>
      <c r="N126" s="27">
        <f t="shared" si="128"/>
        <v>0.42063541381863523</v>
      </c>
      <c r="O126" s="27">
        <f t="shared" si="128"/>
        <v>-0.38888503612768588</v>
      </c>
      <c r="P126" s="27">
        <f t="shared" si="128"/>
        <v>9.5672646577607434E-2</v>
      </c>
      <c r="Q126" s="27">
        <f t="shared" si="129"/>
        <v>-0.29321238955007844</v>
      </c>
      <c r="W126" t="str">
        <f t="shared" si="130"/>
        <v>32 Health and social care associate professionals</v>
      </c>
      <c r="X126" s="27">
        <f t="shared" si="131"/>
        <v>1.858022983715129</v>
      </c>
      <c r="Y126" s="27">
        <f t="shared" si="131"/>
        <v>-4.9010791350747596E-2</v>
      </c>
      <c r="Z126" s="27">
        <f t="shared" si="131"/>
        <v>0.25129838837282392</v>
      </c>
      <c r="AA126" s="27">
        <f t="shared" si="131"/>
        <v>0.84500796577876258</v>
      </c>
      <c r="AB126" s="27">
        <f t="shared" si="132"/>
        <v>1.0963063541515865</v>
      </c>
    </row>
    <row r="127" spans="1:28" x14ac:dyDescent="0.25">
      <c r="A127" t="str">
        <f t="shared" si="124"/>
        <v>33 Protective service occupations</v>
      </c>
      <c r="B127" s="27">
        <f t="shared" si="125"/>
        <v>0.21599118190398237</v>
      </c>
      <c r="C127" s="27">
        <f t="shared" si="125"/>
        <v>0.59851318605804416</v>
      </c>
      <c r="D127" s="27">
        <f t="shared" si="125"/>
        <v>2.2225129664322996</v>
      </c>
      <c r="E127" s="27">
        <f t="shared" si="125"/>
        <v>1.8157731878356458</v>
      </c>
      <c r="F127" s="27">
        <f t="shared" si="126"/>
        <v>4.0382861542679453</v>
      </c>
      <c r="L127" t="str">
        <f t="shared" si="127"/>
        <v>33 Protective service occupations</v>
      </c>
      <c r="M127" s="27">
        <f t="shared" si="128"/>
        <v>-0.16940541579879387</v>
      </c>
      <c r="N127" s="27">
        <f t="shared" si="128"/>
        <v>0.27968442382265835</v>
      </c>
      <c r="O127" s="27">
        <f t="shared" si="128"/>
        <v>1.1405053227058914</v>
      </c>
      <c r="P127" s="27">
        <f t="shared" si="128"/>
        <v>0.56066771611364352</v>
      </c>
      <c r="Q127" s="27">
        <f t="shared" si="129"/>
        <v>1.701173038819535</v>
      </c>
      <c r="W127" t="str">
        <f t="shared" si="130"/>
        <v>33 Protective service occupations</v>
      </c>
      <c r="X127" s="27">
        <f t="shared" si="131"/>
        <v>0.38539659770276113</v>
      </c>
      <c r="Y127" s="27">
        <f t="shared" si="131"/>
        <v>0.31882876223539913</v>
      </c>
      <c r="Z127" s="27">
        <f t="shared" si="131"/>
        <v>1.0820076437264019</v>
      </c>
      <c r="AA127" s="27">
        <f t="shared" si="131"/>
        <v>1.2551054717220032</v>
      </c>
      <c r="AB127" s="27">
        <f t="shared" si="132"/>
        <v>2.3371131154484051</v>
      </c>
    </row>
    <row r="128" spans="1:28" x14ac:dyDescent="0.25">
      <c r="A128" t="str">
        <f t="shared" si="124"/>
        <v>34 Culture, media and sports occupations</v>
      </c>
      <c r="B128" s="27">
        <f t="shared" si="125"/>
        <v>-1.6631992658784789</v>
      </c>
      <c r="C128" s="27">
        <f t="shared" si="125"/>
        <v>0.75466038484394105</v>
      </c>
      <c r="D128" s="27">
        <f t="shared" si="125"/>
        <v>-0.30830213879379542</v>
      </c>
      <c r="E128" s="27">
        <f t="shared" si="125"/>
        <v>1.7667138643817317</v>
      </c>
      <c r="F128" s="27">
        <f t="shared" si="126"/>
        <v>1.4584117255879363</v>
      </c>
      <c r="L128" t="str">
        <f t="shared" si="127"/>
        <v>34 Culture, media and sports occupations</v>
      </c>
      <c r="M128" s="27">
        <f t="shared" si="128"/>
        <v>-1.4765274279961318</v>
      </c>
      <c r="N128" s="27">
        <f t="shared" si="128"/>
        <v>-0.10900459937539786</v>
      </c>
      <c r="O128" s="27">
        <f t="shared" si="128"/>
        <v>1.2947924172404868E-2</v>
      </c>
      <c r="P128" s="27">
        <f t="shared" si="128"/>
        <v>1.1930199801741974</v>
      </c>
      <c r="Q128" s="27">
        <f t="shared" si="129"/>
        <v>1.2059679043466023</v>
      </c>
      <c r="W128" t="str">
        <f t="shared" si="130"/>
        <v>34 Culture, media and sports occupations</v>
      </c>
      <c r="X128" s="27">
        <f t="shared" si="131"/>
        <v>-0.18667183788234887</v>
      </c>
      <c r="Y128" s="27">
        <f t="shared" si="131"/>
        <v>0.86366498421931581</v>
      </c>
      <c r="Z128" s="27">
        <f t="shared" si="131"/>
        <v>-0.32125006296616476</v>
      </c>
      <c r="AA128" s="27">
        <f t="shared" si="131"/>
        <v>0.5736938842075272</v>
      </c>
      <c r="AB128" s="27">
        <f t="shared" si="132"/>
        <v>0.25244382124136244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3.8211164562135735</v>
      </c>
      <c r="C129" s="27">
        <f t="shared" si="125"/>
        <v>1.2862588494625982</v>
      </c>
      <c r="D129" s="27">
        <f t="shared" si="125"/>
        <v>-2.2273727525146683</v>
      </c>
      <c r="E129" s="27">
        <f t="shared" si="125"/>
        <v>1.8892568184262046</v>
      </c>
      <c r="F129" s="27">
        <f t="shared" si="126"/>
        <v>-0.33811593408846363</v>
      </c>
      <c r="L129" t="str">
        <f t="shared" si="127"/>
        <v>35 Business and public service associate professionals</v>
      </c>
      <c r="M129" s="27">
        <f t="shared" si="128"/>
        <v>1.3098926851937556</v>
      </c>
      <c r="N129" s="27">
        <f t="shared" si="128"/>
        <v>0.9348865154437469</v>
      </c>
      <c r="O129" s="27">
        <f t="shared" si="128"/>
        <v>-2.0068424463833203</v>
      </c>
      <c r="P129" s="27">
        <f t="shared" si="128"/>
        <v>-6.4458130109311895E-2</v>
      </c>
      <c r="Q129" s="27">
        <f t="shared" si="129"/>
        <v>-2.0713005764926322</v>
      </c>
      <c r="W129" t="str">
        <f t="shared" si="130"/>
        <v>35 Business and public service associate professionals</v>
      </c>
      <c r="X129" s="27">
        <f t="shared" si="131"/>
        <v>2.5112237710198926</v>
      </c>
      <c r="Y129" s="27">
        <f t="shared" si="131"/>
        <v>0.35137233401892587</v>
      </c>
      <c r="Z129" s="27">
        <f t="shared" si="131"/>
        <v>-0.220530306131419</v>
      </c>
      <c r="AA129" s="27">
        <f t="shared" si="131"/>
        <v>1.9537149485354419</v>
      </c>
      <c r="AB129" s="27">
        <f t="shared" si="132"/>
        <v>1.7331846424040229</v>
      </c>
    </row>
    <row r="130" spans="1:28" x14ac:dyDescent="0.25">
      <c r="A130" t="str">
        <f t="shared" si="124"/>
        <v>41 Administrative occupations</v>
      </c>
      <c r="B130" s="27">
        <f t="shared" si="125"/>
        <v>-1.1123575985461258</v>
      </c>
      <c r="C130" s="27">
        <f t="shared" si="125"/>
        <v>1.6304961270046192</v>
      </c>
      <c r="D130" s="27">
        <f t="shared" si="125"/>
        <v>-7.1311834039222788</v>
      </c>
      <c r="E130" s="27">
        <f t="shared" si="125"/>
        <v>-5.8707374696332266</v>
      </c>
      <c r="F130" s="27">
        <f t="shared" si="126"/>
        <v>-13.001920873555505</v>
      </c>
      <c r="L130" t="str">
        <f t="shared" si="127"/>
        <v>41 Administrative occupations</v>
      </c>
      <c r="M130" s="27">
        <f t="shared" si="128"/>
        <v>-1.148474487953564</v>
      </c>
      <c r="N130" s="27">
        <f t="shared" si="128"/>
        <v>2.6798117714319929</v>
      </c>
      <c r="O130" s="27">
        <f t="shared" si="128"/>
        <v>-1.4842425566762678</v>
      </c>
      <c r="P130" s="27">
        <f t="shared" si="128"/>
        <v>0.90020593024080142</v>
      </c>
      <c r="Q130" s="27">
        <f t="shared" si="129"/>
        <v>-0.58403662643546639</v>
      </c>
      <c r="W130" t="str">
        <f t="shared" si="130"/>
        <v>41 Administrative occupations</v>
      </c>
      <c r="X130" s="27">
        <f t="shared" si="131"/>
        <v>3.611688940743818E-2</v>
      </c>
      <c r="Y130" s="27">
        <f t="shared" si="131"/>
        <v>-1.0493156444273382</v>
      </c>
      <c r="Z130" s="27">
        <f t="shared" si="131"/>
        <v>-5.6469408472460358</v>
      </c>
      <c r="AA130" s="27">
        <f t="shared" si="131"/>
        <v>-6.7709433998740565</v>
      </c>
      <c r="AB130" s="27">
        <f t="shared" si="132"/>
        <v>-12.417884247120092</v>
      </c>
    </row>
    <row r="131" spans="1:28" x14ac:dyDescent="0.25">
      <c r="A131" t="str">
        <f t="shared" si="124"/>
        <v>42 Secretarial and related occupations</v>
      </c>
      <c r="B131" s="27">
        <f t="shared" si="125"/>
        <v>-1.9530977415271806</v>
      </c>
      <c r="C131" s="27">
        <f t="shared" si="125"/>
        <v>-0.50092484794965131</v>
      </c>
      <c r="D131" s="27">
        <f t="shared" si="125"/>
        <v>0.35880497266989408</v>
      </c>
      <c r="E131" s="27">
        <f t="shared" si="125"/>
        <v>-4.0412677080108121</v>
      </c>
      <c r="F131" s="27">
        <f t="shared" si="126"/>
        <v>-3.6824627353409181</v>
      </c>
      <c r="L131" t="str">
        <f t="shared" si="127"/>
        <v>42 Secretarial and related occupations</v>
      </c>
      <c r="M131" s="27">
        <f t="shared" si="128"/>
        <v>-0.18892879042372257</v>
      </c>
      <c r="N131" s="27">
        <f t="shared" si="128"/>
        <v>-8.3053911321284146E-2</v>
      </c>
      <c r="O131" s="27">
        <f t="shared" si="128"/>
        <v>0.25618420015330701</v>
      </c>
      <c r="P131" s="27">
        <f t="shared" si="128"/>
        <v>0.15671640231870243</v>
      </c>
      <c r="Q131" s="27">
        <f t="shared" si="129"/>
        <v>0.41290060247200944</v>
      </c>
      <c r="W131" t="str">
        <f t="shared" si="130"/>
        <v>42 Secretarial and related occupations</v>
      </c>
      <c r="X131" s="27">
        <f t="shared" si="131"/>
        <v>-1.7641689511034571</v>
      </c>
      <c r="Y131" s="27">
        <f t="shared" si="131"/>
        <v>-0.41787093662837194</v>
      </c>
      <c r="Z131" s="27">
        <f t="shared" si="131"/>
        <v>0.10262077251658397</v>
      </c>
      <c r="AA131" s="27">
        <f t="shared" si="131"/>
        <v>-4.1979841103295108</v>
      </c>
      <c r="AB131" s="27">
        <f t="shared" si="132"/>
        <v>-4.0953633378129268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1.3922162233125146</v>
      </c>
      <c r="C132" s="27">
        <f t="shared" si="125"/>
        <v>-2.6090313745994953</v>
      </c>
      <c r="D132" s="27">
        <f t="shared" si="125"/>
        <v>0.42255177220855611</v>
      </c>
      <c r="E132" s="27">
        <f t="shared" si="125"/>
        <v>1.1783817427868488</v>
      </c>
      <c r="F132" s="27">
        <f t="shared" si="126"/>
        <v>1.6009335149954049</v>
      </c>
      <c r="L132" t="str">
        <f t="shared" si="127"/>
        <v>51 Skilled agricultural and related trades</v>
      </c>
      <c r="M132" s="27">
        <f t="shared" si="128"/>
        <v>2.0276116265918116</v>
      </c>
      <c r="N132" s="27">
        <f t="shared" si="128"/>
        <v>-3.0657854900773911</v>
      </c>
      <c r="O132" s="27">
        <f t="shared" si="128"/>
        <v>6.7594358563205503E-2</v>
      </c>
      <c r="P132" s="27">
        <f t="shared" si="128"/>
        <v>0.6485908659861721</v>
      </c>
      <c r="Q132" s="27">
        <f t="shared" si="129"/>
        <v>0.71618522454937761</v>
      </c>
      <c r="W132" t="str">
        <f t="shared" si="130"/>
        <v>51 Skilled agricultural and related trades</v>
      </c>
      <c r="X132" s="27">
        <f t="shared" si="131"/>
        <v>-0.63539540327929878</v>
      </c>
      <c r="Y132" s="27">
        <f t="shared" si="131"/>
        <v>0.45675411547789024</v>
      </c>
      <c r="Z132" s="27">
        <f t="shared" si="131"/>
        <v>0.35495741364535038</v>
      </c>
      <c r="AA132" s="27">
        <f t="shared" si="131"/>
        <v>0.52979087680067405</v>
      </c>
      <c r="AB132" s="27">
        <f t="shared" si="132"/>
        <v>0.88474829044602443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1.4488643186886456</v>
      </c>
      <c r="C133" s="27">
        <f t="shared" si="125"/>
        <v>-3.5442043513502384</v>
      </c>
      <c r="D133" s="27">
        <f t="shared" si="125"/>
        <v>0.34423159085072896</v>
      </c>
      <c r="E133" s="27">
        <f t="shared" si="125"/>
        <v>-0.90145890925487393</v>
      </c>
      <c r="F133" s="27">
        <f t="shared" si="126"/>
        <v>-0.55722731840414497</v>
      </c>
      <c r="L133" t="str">
        <f t="shared" si="127"/>
        <v>52 Skilled metal, electrical and electronic trades</v>
      </c>
      <c r="M133" s="27">
        <f t="shared" si="128"/>
        <v>0.99464166798339093</v>
      </c>
      <c r="N133" s="27">
        <f t="shared" si="128"/>
        <v>-3.2810275063663497</v>
      </c>
      <c r="O133" s="27">
        <f t="shared" si="128"/>
        <v>-0.66022897363965072</v>
      </c>
      <c r="P133" s="27">
        <f t="shared" si="128"/>
        <v>-1.4911980147602435</v>
      </c>
      <c r="Q133" s="27">
        <f t="shared" si="129"/>
        <v>-2.1514269883998942</v>
      </c>
      <c r="W133" t="str">
        <f t="shared" si="130"/>
        <v>52 Skilled metal, electrical and electronic trades</v>
      </c>
      <c r="X133" s="27">
        <f t="shared" si="131"/>
        <v>0.45422265070521872</v>
      </c>
      <c r="Y133" s="27">
        <f t="shared" si="131"/>
        <v>-0.26317684498387584</v>
      </c>
      <c r="Z133" s="27">
        <f t="shared" si="131"/>
        <v>1.0044605644904079</v>
      </c>
      <c r="AA133" s="27">
        <f t="shared" si="131"/>
        <v>0.58973910550535003</v>
      </c>
      <c r="AB133" s="27">
        <f t="shared" si="132"/>
        <v>1.5941996699957579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-1.0440409144315801</v>
      </c>
      <c r="C134" s="27">
        <f t="shared" si="125"/>
        <v>-2.6183667695913364</v>
      </c>
      <c r="D134" s="27">
        <f t="shared" si="125"/>
        <v>0.96408003759411542</v>
      </c>
      <c r="E134" s="27">
        <f t="shared" si="125"/>
        <v>-1.986437865196379</v>
      </c>
      <c r="F134" s="27">
        <f t="shared" si="126"/>
        <v>-1.0223578276022636</v>
      </c>
      <c r="L134" t="str">
        <f t="shared" si="127"/>
        <v>53 Skilled construction and building trades</v>
      </c>
      <c r="M134" s="27">
        <f t="shared" si="128"/>
        <v>-1.1138538795966149</v>
      </c>
      <c r="N134" s="27">
        <f t="shared" si="128"/>
        <v>-2.5823951380686516</v>
      </c>
      <c r="O134" s="27">
        <f t="shared" si="128"/>
        <v>0.99931649616758733</v>
      </c>
      <c r="P134" s="27">
        <f t="shared" si="128"/>
        <v>-2.0704604068860917</v>
      </c>
      <c r="Q134" s="27">
        <f t="shared" si="129"/>
        <v>-1.0711439107185043</v>
      </c>
      <c r="W134" t="str">
        <f t="shared" si="130"/>
        <v>53 Skilled construction and building trades</v>
      </c>
      <c r="X134" s="27">
        <f t="shared" si="131"/>
        <v>6.9812965165067631E-2</v>
      </c>
      <c r="Y134" s="27">
        <f t="shared" si="131"/>
        <v>-3.5971631522701775E-2</v>
      </c>
      <c r="Z134" s="27">
        <f t="shared" si="131"/>
        <v>-3.5236458573487894E-2</v>
      </c>
      <c r="AA134" s="27">
        <f t="shared" si="131"/>
        <v>8.4022541689746433E-2</v>
      </c>
      <c r="AB134" s="27">
        <f t="shared" si="132"/>
        <v>4.8786083116258538E-2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-1.670137159145785</v>
      </c>
      <c r="C135" s="27">
        <f t="shared" si="125"/>
        <v>-1.6365678928138649</v>
      </c>
      <c r="D135" s="27">
        <f t="shared" si="125"/>
        <v>0.41743898093844933</v>
      </c>
      <c r="E135" s="27">
        <f t="shared" si="125"/>
        <v>0.7303293454521409</v>
      </c>
      <c r="F135" s="27">
        <f t="shared" si="126"/>
        <v>1.1477683263905902</v>
      </c>
      <c r="L135" t="str">
        <f t="shared" si="127"/>
        <v>54 Textiles, printing and other skilled trades</v>
      </c>
      <c r="M135" s="27">
        <f t="shared" si="128"/>
        <v>-0.92631921320163357</v>
      </c>
      <c r="N135" s="27">
        <f t="shared" si="128"/>
        <v>-2.0567681746990143</v>
      </c>
      <c r="O135" s="27">
        <f t="shared" si="128"/>
        <v>0.21977801142755915</v>
      </c>
      <c r="P135" s="27">
        <f t="shared" si="128"/>
        <v>0.34679742604666508</v>
      </c>
      <c r="Q135" s="27">
        <f t="shared" si="129"/>
        <v>0.56657543747422423</v>
      </c>
      <c r="W135" t="str">
        <f t="shared" si="130"/>
        <v>54 Textiles, printing and other skilled trades</v>
      </c>
      <c r="X135" s="27">
        <f t="shared" si="131"/>
        <v>-0.74381794594416029</v>
      </c>
      <c r="Y135" s="27">
        <f t="shared" si="131"/>
        <v>0.42020028188520087</v>
      </c>
      <c r="Z135" s="27">
        <f t="shared" si="131"/>
        <v>0.19766096951086354</v>
      </c>
      <c r="AA135" s="27">
        <f t="shared" si="131"/>
        <v>0.38353191940547582</v>
      </c>
      <c r="AB135" s="27">
        <f t="shared" si="132"/>
        <v>0.58119288891633936</v>
      </c>
    </row>
    <row r="136" spans="1:28" x14ac:dyDescent="0.25">
      <c r="A136" t="str">
        <f t="shared" si="124"/>
        <v>61 Caring personal service occupations</v>
      </c>
      <c r="B136" s="27">
        <f t="shared" si="125"/>
        <v>1.9781890825301502</v>
      </c>
      <c r="C136" s="27">
        <f t="shared" si="125"/>
        <v>-2.4900192007693533</v>
      </c>
      <c r="D136" s="27">
        <f t="shared" si="125"/>
        <v>4.4938399460561271</v>
      </c>
      <c r="E136" s="27">
        <f t="shared" si="125"/>
        <v>4.5361615800060235</v>
      </c>
      <c r="F136" s="27">
        <f t="shared" si="126"/>
        <v>9.0300015260621507</v>
      </c>
      <c r="L136" t="str">
        <f t="shared" si="127"/>
        <v>61 Caring personal service occupations</v>
      </c>
      <c r="M136" s="27">
        <f t="shared" si="128"/>
        <v>-0.28925201657979116</v>
      </c>
      <c r="N136" s="27">
        <f t="shared" si="128"/>
        <v>2.6144399858125666E-2</v>
      </c>
      <c r="O136" s="27">
        <f t="shared" si="128"/>
        <v>2.5735161099885637</v>
      </c>
      <c r="P136" s="27">
        <f t="shared" si="128"/>
        <v>2.2841462312975214</v>
      </c>
      <c r="Q136" s="27">
        <f t="shared" si="129"/>
        <v>4.8576623412860851</v>
      </c>
      <c r="W136" t="str">
        <f t="shared" si="130"/>
        <v>61 Caring personal service occupations</v>
      </c>
      <c r="X136" s="27">
        <f t="shared" si="131"/>
        <v>2.2674410991099236</v>
      </c>
      <c r="Y136" s="27">
        <f t="shared" si="131"/>
        <v>-2.516163600627479</v>
      </c>
      <c r="Z136" s="27">
        <f t="shared" si="131"/>
        <v>1.9203238360676096</v>
      </c>
      <c r="AA136" s="27">
        <f t="shared" si="131"/>
        <v>2.252015348708504</v>
      </c>
      <c r="AB136" s="27">
        <f t="shared" si="132"/>
        <v>4.1723391847761135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1.2115053230466053</v>
      </c>
      <c r="C137" s="27">
        <f t="shared" si="125"/>
        <v>-2.0117431672276105</v>
      </c>
      <c r="D137" s="27">
        <f t="shared" si="125"/>
        <v>5.6543734884527908E-2</v>
      </c>
      <c r="E137" s="27">
        <f t="shared" si="125"/>
        <v>0.74113697805891832</v>
      </c>
      <c r="F137" s="27">
        <f t="shared" si="126"/>
        <v>0.79768071294344622</v>
      </c>
      <c r="L137" t="str">
        <f t="shared" si="127"/>
        <v>62 Leisure, travel and related personal service occupations</v>
      </c>
      <c r="M137" s="27">
        <f t="shared" si="128"/>
        <v>0.77616432999372709</v>
      </c>
      <c r="N137" s="27">
        <f t="shared" si="128"/>
        <v>-0.78414334167026922</v>
      </c>
      <c r="O137" s="27">
        <f t="shared" si="128"/>
        <v>0.24990636027724911</v>
      </c>
      <c r="P137" s="27">
        <f t="shared" si="128"/>
        <v>0.85216964765219227</v>
      </c>
      <c r="Q137" s="27">
        <f t="shared" si="129"/>
        <v>1.1020760079294414</v>
      </c>
      <c r="W137" t="str">
        <f t="shared" si="130"/>
        <v>62 Leisure, travel and related personal service occupations</v>
      </c>
      <c r="X137" s="27">
        <f t="shared" si="131"/>
        <v>0.43534099305289686</v>
      </c>
      <c r="Y137" s="27">
        <f t="shared" si="131"/>
        <v>-1.2275998255573359</v>
      </c>
      <c r="Z137" s="27">
        <f t="shared" si="131"/>
        <v>-0.19336262539269455</v>
      </c>
      <c r="AA137" s="27">
        <f t="shared" si="131"/>
        <v>-0.11103266959329083</v>
      </c>
      <c r="AB137" s="27">
        <f t="shared" si="132"/>
        <v>-0.30439529498598539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-0.12404510257035606</v>
      </c>
      <c r="C138" s="27">
        <f t="shared" si="125"/>
        <v>0.20357583808118851</v>
      </c>
      <c r="D138" s="27">
        <f t="shared" si="125"/>
        <v>-0.19387011424376344</v>
      </c>
      <c r="E138" s="27">
        <f t="shared" si="125"/>
        <v>3.4482219569252015E-2</v>
      </c>
      <c r="F138" s="27">
        <f t="shared" si="126"/>
        <v>-0.15938789467451142</v>
      </c>
      <c r="L138" t="str">
        <f t="shared" si="127"/>
        <v>63 Community and civil enforcement occupations</v>
      </c>
      <c r="M138" s="27">
        <f t="shared" si="128"/>
        <v>-0.18730843503811678</v>
      </c>
      <c r="N138" s="27">
        <f t="shared" si="128"/>
        <v>0.24663158105755778</v>
      </c>
      <c r="O138" s="27">
        <f t="shared" si="128"/>
        <v>-0.28486216889703231</v>
      </c>
      <c r="P138" s="27">
        <f t="shared" si="128"/>
        <v>4.5113970629083622E-2</v>
      </c>
      <c r="Q138" s="27">
        <f t="shared" si="129"/>
        <v>-0.23974819826794869</v>
      </c>
      <c r="W138" t="str">
        <f t="shared" si="130"/>
        <v>63 Community and civil enforcement occupations</v>
      </c>
      <c r="X138" s="27">
        <f t="shared" si="131"/>
        <v>6.326333246775992E-2</v>
      </c>
      <c r="Y138" s="27">
        <f t="shared" si="131"/>
        <v>-4.3055742976368827E-2</v>
      </c>
      <c r="Z138" s="27">
        <f t="shared" si="131"/>
        <v>9.0992054653268983E-2</v>
      </c>
      <c r="AA138" s="27">
        <f t="shared" si="131"/>
        <v>-1.0631751059831052E-2</v>
      </c>
      <c r="AB138" s="27">
        <f t="shared" si="132"/>
        <v>8.0360303593437932E-2</v>
      </c>
    </row>
    <row r="139" spans="1:28" x14ac:dyDescent="0.25">
      <c r="A139" t="str">
        <f t="shared" si="124"/>
        <v>71 Sales occupations</v>
      </c>
      <c r="B139" s="27">
        <f t="shared" si="125"/>
        <v>-1.8871394665311243</v>
      </c>
      <c r="C139" s="27">
        <f t="shared" si="125"/>
        <v>-0.23758277628701308</v>
      </c>
      <c r="D139" s="27">
        <f t="shared" si="125"/>
        <v>-3.7570331885980082</v>
      </c>
      <c r="E139" s="27">
        <f t="shared" si="125"/>
        <v>-2.2353748620352434</v>
      </c>
      <c r="F139" s="27">
        <f t="shared" si="126"/>
        <v>-5.9924080506332515</v>
      </c>
      <c r="L139" t="str">
        <f t="shared" si="127"/>
        <v>71 Sales occupations</v>
      </c>
      <c r="M139" s="27">
        <f t="shared" si="128"/>
        <v>0.30975044837135357</v>
      </c>
      <c r="N139" s="27">
        <f t="shared" si="128"/>
        <v>-0.25414614188713713</v>
      </c>
      <c r="O139" s="27">
        <f t="shared" si="128"/>
        <v>-1.1323116673175626</v>
      </c>
      <c r="P139" s="27">
        <f t="shared" si="128"/>
        <v>-0.220481973877515</v>
      </c>
      <c r="Q139" s="27">
        <f t="shared" si="129"/>
        <v>-1.3527936411950776</v>
      </c>
      <c r="W139" t="str">
        <f t="shared" si="130"/>
        <v>71 Sales occupations</v>
      </c>
      <c r="X139" s="27">
        <f t="shared" si="131"/>
        <v>-2.1968899149024672</v>
      </c>
      <c r="Y139" s="27">
        <f t="shared" si="131"/>
        <v>1.6563365600127611E-2</v>
      </c>
      <c r="Z139" s="27">
        <f t="shared" si="131"/>
        <v>-2.6247215212805131</v>
      </c>
      <c r="AA139" s="27">
        <f t="shared" si="131"/>
        <v>-2.0148928881576822</v>
      </c>
      <c r="AB139" s="27">
        <f t="shared" si="132"/>
        <v>-4.6396144094381953</v>
      </c>
    </row>
    <row r="140" spans="1:28" x14ac:dyDescent="0.25">
      <c r="A140" t="str">
        <f t="shared" si="124"/>
        <v>72 Customer service occupations</v>
      </c>
      <c r="B140" s="27">
        <f t="shared" si="125"/>
        <v>1.0357796162540573</v>
      </c>
      <c r="C140" s="27">
        <f t="shared" si="125"/>
        <v>0.24052750795341815</v>
      </c>
      <c r="D140" s="27">
        <f t="shared" si="125"/>
        <v>3.5735084088040878</v>
      </c>
      <c r="E140" s="27">
        <f t="shared" si="125"/>
        <v>2.198661637418585</v>
      </c>
      <c r="F140" s="27">
        <f t="shared" si="126"/>
        <v>5.7721700462226728</v>
      </c>
      <c r="L140" t="str">
        <f t="shared" si="127"/>
        <v>72 Customer service occupations</v>
      </c>
      <c r="M140" s="27">
        <f t="shared" si="128"/>
        <v>-0.32420120932725283</v>
      </c>
      <c r="N140" s="27">
        <f t="shared" si="128"/>
        <v>0.6221179977170781</v>
      </c>
      <c r="O140" s="27">
        <f t="shared" si="128"/>
        <v>1.7278149863111452</v>
      </c>
      <c r="P140" s="27">
        <f t="shared" si="128"/>
        <v>1.2352957214243228</v>
      </c>
      <c r="Q140" s="27">
        <f t="shared" si="129"/>
        <v>2.9631107077354679</v>
      </c>
      <c r="W140" t="str">
        <f t="shared" si="130"/>
        <v>72 Customer service occupations</v>
      </c>
      <c r="X140" s="27">
        <f t="shared" si="131"/>
        <v>1.3599808255813235</v>
      </c>
      <c r="Y140" s="27">
        <f t="shared" si="131"/>
        <v>-0.3815904897636635</v>
      </c>
      <c r="Z140" s="27">
        <f t="shared" si="131"/>
        <v>1.8456934224929373</v>
      </c>
      <c r="AA140" s="27">
        <f t="shared" si="131"/>
        <v>0.96336591599427379</v>
      </c>
      <c r="AB140" s="27">
        <f t="shared" si="132"/>
        <v>2.8090593384872111</v>
      </c>
    </row>
    <row r="141" spans="1:28" x14ac:dyDescent="0.25">
      <c r="A141" t="str">
        <f t="shared" si="124"/>
        <v>81 Process, plant and machine operatives</v>
      </c>
      <c r="B141" s="27">
        <f t="shared" si="125"/>
        <v>0.37553941765246535</v>
      </c>
      <c r="C141" s="27">
        <f t="shared" si="125"/>
        <v>-1.5950753136129396</v>
      </c>
      <c r="D141" s="27">
        <f t="shared" si="125"/>
        <v>2.4737789729972057</v>
      </c>
      <c r="E141" s="27">
        <f t="shared" si="125"/>
        <v>-9.7228502374720804E-2</v>
      </c>
      <c r="F141" s="27">
        <f t="shared" si="126"/>
        <v>2.3765504706224849</v>
      </c>
      <c r="L141" t="str">
        <f t="shared" si="127"/>
        <v>81 Process, plant and machine operatives</v>
      </c>
      <c r="M141" s="27">
        <f t="shared" si="128"/>
        <v>0.328403804605367</v>
      </c>
      <c r="N141" s="27">
        <f t="shared" si="128"/>
        <v>-1.3596699030981618</v>
      </c>
      <c r="O141" s="27">
        <f t="shared" si="128"/>
        <v>2.116909983787826</v>
      </c>
      <c r="P141" s="27">
        <f t="shared" si="128"/>
        <v>-0.13090796893089696</v>
      </c>
      <c r="Q141" s="27">
        <f t="shared" si="129"/>
        <v>1.9860020148569291</v>
      </c>
      <c r="W141" t="str">
        <f t="shared" si="130"/>
        <v>81 Process, plant and machine operatives</v>
      </c>
      <c r="X141" s="27">
        <f t="shared" si="131"/>
        <v>4.7135613047081915E-2</v>
      </c>
      <c r="Y141" s="27">
        <f t="shared" si="131"/>
        <v>-0.23540541051477004</v>
      </c>
      <c r="Z141" s="27">
        <f t="shared" si="131"/>
        <v>0.35686898920937105</v>
      </c>
      <c r="AA141" s="27">
        <f t="shared" si="131"/>
        <v>3.3679466556180149E-2</v>
      </c>
      <c r="AB141" s="27">
        <f t="shared" si="132"/>
        <v>0.39054845576555119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4.0898572349654252</v>
      </c>
      <c r="C142" s="27">
        <f t="shared" si="125"/>
        <v>-6.0620070402823458</v>
      </c>
      <c r="D142" s="27">
        <f t="shared" si="125"/>
        <v>1.0801603067446131</v>
      </c>
      <c r="E142" s="27">
        <f t="shared" si="125"/>
        <v>-0.46671632604886426</v>
      </c>
      <c r="F142" s="27">
        <f t="shared" si="126"/>
        <v>0.61344398069574879</v>
      </c>
      <c r="L142" t="str">
        <f t="shared" si="127"/>
        <v>82 Transport and mobile machine drivers and operatives</v>
      </c>
      <c r="M142" s="27">
        <f t="shared" si="128"/>
        <v>4.0354478510022638</v>
      </c>
      <c r="N142" s="27">
        <f t="shared" si="128"/>
        <v>-5.6841779923583609</v>
      </c>
      <c r="O142" s="27">
        <f t="shared" si="128"/>
        <v>7.0406724565554413E-2</v>
      </c>
      <c r="P142" s="27">
        <f t="shared" si="128"/>
        <v>-0.94903874816786882</v>
      </c>
      <c r="Q142" s="27">
        <f t="shared" si="129"/>
        <v>-0.8786320236023144</v>
      </c>
      <c r="W142" t="str">
        <f t="shared" si="130"/>
        <v>82 Transport and mobile machine drivers and operatives</v>
      </c>
      <c r="X142" s="27">
        <f t="shared" si="131"/>
        <v>5.4409383963216484E-2</v>
      </c>
      <c r="Y142" s="27">
        <f t="shared" si="131"/>
        <v>-0.37782904792400007</v>
      </c>
      <c r="Z142" s="27">
        <f t="shared" si="131"/>
        <v>1.0097535821790609</v>
      </c>
      <c r="AA142" s="27">
        <f t="shared" si="131"/>
        <v>0.48232242211900855</v>
      </c>
      <c r="AB142" s="27">
        <f t="shared" si="132"/>
        <v>1.4920760042980694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-1.1872178384220256</v>
      </c>
      <c r="C143" s="27">
        <f t="shared" si="125"/>
        <v>-1.1686115622505397</v>
      </c>
      <c r="D143" s="27">
        <f t="shared" si="125"/>
        <v>-1.6399909782498696</v>
      </c>
      <c r="E143" s="27">
        <f t="shared" si="125"/>
        <v>-0.57579410873851167</v>
      </c>
      <c r="F143" s="27">
        <f t="shared" si="126"/>
        <v>-2.2157850869883813</v>
      </c>
      <c r="L143" t="str">
        <f t="shared" si="127"/>
        <v>91 Elementary trades and related occupations</v>
      </c>
      <c r="M143" s="27">
        <f t="shared" si="128"/>
        <v>-0.73059411894735149</v>
      </c>
      <c r="N143" s="27">
        <f t="shared" si="128"/>
        <v>-0.97795700187472523</v>
      </c>
      <c r="O143" s="27">
        <f t="shared" si="128"/>
        <v>-1.4521964835452126</v>
      </c>
      <c r="P143" s="27">
        <f t="shared" si="128"/>
        <v>-0.50738803185010894</v>
      </c>
      <c r="Q143" s="27">
        <f t="shared" si="129"/>
        <v>-1.9595845153953215</v>
      </c>
      <c r="W143" t="str">
        <f t="shared" si="130"/>
        <v>91 Elementary trades and related occupations</v>
      </c>
      <c r="X143" s="27">
        <f t="shared" si="131"/>
        <v>-0.45662371947467451</v>
      </c>
      <c r="Y143" s="27">
        <f t="shared" si="131"/>
        <v>-0.19065456037580031</v>
      </c>
      <c r="Z143" s="27">
        <f t="shared" si="131"/>
        <v>-0.18779449470466214</v>
      </c>
      <c r="AA143" s="27">
        <f t="shared" si="131"/>
        <v>-6.8406076888397394E-2</v>
      </c>
      <c r="AB143" s="27">
        <f t="shared" si="132"/>
        <v>-0.25620057159305953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1.9185854442625612</v>
      </c>
      <c r="C144" s="27">
        <f t="shared" si="125"/>
        <v>-7.9416619491453417</v>
      </c>
      <c r="D144" s="27">
        <f t="shared" si="125"/>
        <v>2.3898236147431362</v>
      </c>
      <c r="E144" s="27">
        <f t="shared" si="125"/>
        <v>-2.0651819504763864</v>
      </c>
      <c r="F144" s="27">
        <f t="shared" si="126"/>
        <v>0.32464166426674979</v>
      </c>
      <c r="L144" t="str">
        <f t="shared" si="127"/>
        <v>92 Elementary administration and service occupations</v>
      </c>
      <c r="M144" s="27">
        <f t="shared" si="128"/>
        <v>0.14030562865702478</v>
      </c>
      <c r="N144" s="27">
        <f t="shared" si="128"/>
        <v>-3.1409070737088669</v>
      </c>
      <c r="O144" s="27">
        <f t="shared" si="128"/>
        <v>2.4491773687758354</v>
      </c>
      <c r="P144" s="27">
        <f t="shared" si="128"/>
        <v>-1.8687952168328366</v>
      </c>
      <c r="Q144" s="27">
        <f t="shared" si="129"/>
        <v>0.5803821519429988</v>
      </c>
      <c r="W144" t="str">
        <f t="shared" si="130"/>
        <v>92 Elementary administration and service occupations</v>
      </c>
      <c r="X144" s="27">
        <f t="shared" si="131"/>
        <v>1.7782798156056359</v>
      </c>
      <c r="Y144" s="27">
        <f t="shared" si="131"/>
        <v>-4.8007548754366027</v>
      </c>
      <c r="Z144" s="27">
        <f t="shared" si="131"/>
        <v>-5.9353754032734685E-2</v>
      </c>
      <c r="AA144" s="27">
        <f t="shared" si="131"/>
        <v>-0.19638673364349302</v>
      </c>
      <c r="AB144" s="27">
        <f t="shared" si="132"/>
        <v>-0.2557404876762277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46.164999999999509</v>
      </c>
      <c r="C146" s="29">
        <f t="shared" ref="C146" si="133">D35-C35</f>
        <v>-20.906999999999698</v>
      </c>
      <c r="D146" s="29">
        <f>E35-D35</f>
        <v>17.172999999999888</v>
      </c>
      <c r="E146" s="29">
        <f>F35-E35</f>
        <v>27.444999999999936</v>
      </c>
      <c r="F146" s="29">
        <f t="shared" ref="F146" si="134">F35-D35</f>
        <v>44.617999999999824</v>
      </c>
      <c r="L146" s="24" t="str">
        <f>L35</f>
        <v>All occupations</v>
      </c>
      <c r="M146" s="29">
        <f>N35-M35</f>
        <v>21.022483704312094</v>
      </c>
      <c r="N146" s="29">
        <f t="shared" ref="N146" si="135">O35-N35</f>
        <v>-16.88885698007806</v>
      </c>
      <c r="O146" s="29">
        <f>P35-O35</f>
        <v>8.4045579233992953</v>
      </c>
      <c r="P146" s="29">
        <f>Q35-P35</f>
        <v>12.706110473152705</v>
      </c>
      <c r="Q146" s="29">
        <f t="shared" ref="Q146" si="136">Q35-O35</f>
        <v>21.110668396552001</v>
      </c>
      <c r="W146" s="24" t="str">
        <f>W35</f>
        <v>All occupations</v>
      </c>
      <c r="X146" s="29">
        <f>Y35-X35</f>
        <v>25.142516295688324</v>
      </c>
      <c r="Y146" s="29">
        <f t="shared" ref="Y146" si="137">Z35-Y35</f>
        <v>-4.0181430199223769</v>
      </c>
      <c r="Z146" s="29">
        <f>AA35-Z35</f>
        <v>8.7684420766009907</v>
      </c>
      <c r="AA146" s="29">
        <f>AB35-AA35</f>
        <v>14.738889526847231</v>
      </c>
      <c r="AB146" s="29">
        <f t="shared" ref="AB146" si="138">AB35-Z35</f>
        <v>23.507331603448222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61.870408513420152</v>
      </c>
      <c r="C153" s="11">
        <f t="shared" ref="C153:F153" si="143">C8</f>
        <v>73.008860771764105</v>
      </c>
      <c r="D153" s="11">
        <f t="shared" si="143"/>
        <v>73.586660053837292</v>
      </c>
      <c r="E153" s="11">
        <f t="shared" si="143"/>
        <v>68.633893224545218</v>
      </c>
      <c r="F153" s="11">
        <f t="shared" si="143"/>
        <v>74.097870611469489</v>
      </c>
      <c r="H153" s="40">
        <f>IF(D$151-B$151 &lt;&gt; 0,(EXP(LN(D153/B153)/(D$151-B$151))-1)*100,0)</f>
        <v>3.5292866558540359</v>
      </c>
      <c r="I153" s="40">
        <f>IF(F$151-D$151 &lt;&gt; 0,(EXP(LN(F153/D153)/(F$151-D$151))-1)*100,0)</f>
        <v>4.6164220152045132E-2</v>
      </c>
      <c r="L153" s="10" t="str">
        <f>L8</f>
        <v>11 Corporate managers and directors</v>
      </c>
      <c r="M153" s="11">
        <f>M8</f>
        <v>41.932731132933682</v>
      </c>
      <c r="N153" s="11">
        <f t="shared" ref="N153:Q153" si="144">N8</f>
        <v>47.477673630887857</v>
      </c>
      <c r="O153" s="11">
        <f t="shared" si="144"/>
        <v>47.453637241168437</v>
      </c>
      <c r="P153" s="11">
        <f t="shared" si="144"/>
        <v>42.78908731521939</v>
      </c>
      <c r="Q153" s="11">
        <f t="shared" si="144"/>
        <v>44.311660314765895</v>
      </c>
      <c r="S153" s="40">
        <f>IF(O$151-M$151 &lt;&gt; 0,(EXP(LN(O153/M153)/(O$151-M$151))-1)*100,0)</f>
        <v>2.5045801868665452</v>
      </c>
      <c r="T153" s="40">
        <f>IF(Q$151-O$151 &lt;&gt; 0,(EXP(LN(Q153/O153)/(Q$151-O$151))-1)*100,0)</f>
        <v>-0.45566084401513773</v>
      </c>
      <c r="W153" s="10" t="str">
        <f>W8</f>
        <v>11 Corporate managers and directors</v>
      </c>
      <c r="X153" s="11">
        <f>X8</f>
        <v>19.937677380486456</v>
      </c>
      <c r="Y153" s="11">
        <f t="shared" ref="Y153:AB153" si="145">Y8</f>
        <v>25.531187140876234</v>
      </c>
      <c r="Z153" s="11">
        <f t="shared" si="145"/>
        <v>26.133022812668887</v>
      </c>
      <c r="AA153" s="11">
        <f t="shared" si="145"/>
        <v>25.844805909325952</v>
      </c>
      <c r="AB153" s="11">
        <f t="shared" si="145"/>
        <v>29.786210296703626</v>
      </c>
      <c r="AD153" s="40">
        <f>IF(Z$151-X$151 &lt;&gt; 0,(EXP(LN(Z153/X153)/(Z$151-X$151))-1)*100,0)</f>
        <v>5.5608835595148065</v>
      </c>
      <c r="AE153" s="40">
        <f>IF(AB$151-Z$151 &lt;&gt; 0,(EXP(LN(AB153/Z153)/(AB$151-Z$151))-1)*100,0)</f>
        <v>0.87612092393063445</v>
      </c>
    </row>
    <row r="154" spans="1:31" x14ac:dyDescent="0.25">
      <c r="A154" s="10" t="str">
        <f t="shared" si="142"/>
        <v>12 Other managers and proprietors</v>
      </c>
      <c r="B154" s="11">
        <f t="shared" si="142"/>
        <v>29.939658891390167</v>
      </c>
      <c r="C154" s="11">
        <f t="shared" ref="C154:F178" si="146">C9</f>
        <v>31.525354649881535</v>
      </c>
      <c r="D154" s="11">
        <f t="shared" si="146"/>
        <v>30.827858155378181</v>
      </c>
      <c r="E154" s="11">
        <f t="shared" si="146"/>
        <v>38.552756456525131</v>
      </c>
      <c r="F154" s="11">
        <f t="shared" si="146"/>
        <v>44.686269304736932</v>
      </c>
      <c r="H154" s="40">
        <f t="shared" ref="H154:H177" si="147">IF(D$151-B$151 &lt;&gt; 0,(EXP(LN(D154/B154)/(D$151-B$151))-1)*100,0)</f>
        <v>0.58640829898553015</v>
      </c>
      <c r="I154" s="40">
        <f t="shared" ref="I154:I180" si="148">IF(F$151-D$151 &lt;&gt; 0,(EXP(LN(F154/D154)/(F$151-D$151))-1)*100,0)</f>
        <v>2.5058653848348378</v>
      </c>
      <c r="L154" s="10" t="str">
        <f t="shared" ref="L154:Q154" si="149">L9</f>
        <v>12 Other managers and proprietors</v>
      </c>
      <c r="M154" s="11">
        <f t="shared" si="149"/>
        <v>17.130909158417161</v>
      </c>
      <c r="N154" s="11">
        <f t="shared" si="149"/>
        <v>18.040312575446887</v>
      </c>
      <c r="O154" s="11">
        <f t="shared" si="149"/>
        <v>16.789818008497182</v>
      </c>
      <c r="P154" s="11">
        <f t="shared" si="149"/>
        <v>21.427947093988909</v>
      </c>
      <c r="Q154" s="11">
        <f t="shared" si="149"/>
        <v>24.451490360078271</v>
      </c>
      <c r="S154" s="40">
        <f t="shared" ref="S154:S177" si="150">IF(O$151-M$151 &lt;&gt; 0,(EXP(LN(O154/M154)/(O$151-M$151))-1)*100,0)</f>
        <v>-0.40142718278172174</v>
      </c>
      <c r="T154" s="40">
        <f t="shared" ref="T154:T177" si="151">IF(Q$151-O$151 &lt;&gt; 0,(EXP(LN(Q154/O154)/(Q$151-O$151))-1)*100,0)</f>
        <v>2.5377908488702916</v>
      </c>
      <c r="W154" s="10" t="str">
        <f t="shared" ref="W154:AB154" si="152">W9</f>
        <v>12 Other managers and proprietors</v>
      </c>
      <c r="X154" s="11">
        <f t="shared" si="152"/>
        <v>12.808749732972965</v>
      </c>
      <c r="Y154" s="11">
        <f t="shared" si="152"/>
        <v>13.485042074434627</v>
      </c>
      <c r="Z154" s="11">
        <f t="shared" si="152"/>
        <v>14.038040146881015</v>
      </c>
      <c r="AA154" s="11">
        <f t="shared" si="152"/>
        <v>17.12480936253624</v>
      </c>
      <c r="AB154" s="11">
        <f t="shared" si="152"/>
        <v>20.234778944658594</v>
      </c>
      <c r="AD154" s="40">
        <f t="shared" ref="AD154:AD177" si="153">IF(Z$151-X$151 &lt;&gt; 0,(EXP(LN(Z154/X154)/(Z$151-X$151))-1)*100,0)</f>
        <v>1.8497454663275015</v>
      </c>
      <c r="AE154" s="40">
        <f t="shared" ref="AE154:AE177" si="154">IF(AB$151-Z$151 &lt;&gt; 0,(EXP(LN(AB154/Z154)/(AB$151-Z$151))-1)*100,0)</f>
        <v>2.4674980774853417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47.882149274114816</v>
      </c>
      <c r="C155" s="11">
        <f t="shared" si="146"/>
        <v>53.657742979638797</v>
      </c>
      <c r="D155" s="11">
        <f t="shared" si="146"/>
        <v>55.520620907436232</v>
      </c>
      <c r="E155" s="11">
        <f t="shared" si="146"/>
        <v>58.492670390787445</v>
      </c>
      <c r="F155" s="11">
        <f t="shared" si="146"/>
        <v>63.776685984512568</v>
      </c>
      <c r="H155" s="40">
        <f t="shared" si="147"/>
        <v>3.0044851290583541</v>
      </c>
      <c r="I155" s="40">
        <f t="shared" si="148"/>
        <v>0.92850545011986529</v>
      </c>
      <c r="L155" s="10" t="str">
        <f t="shared" ref="L155:Q155" si="155">L10</f>
        <v>21 Science, research, engineering and technology professionals</v>
      </c>
      <c r="M155" s="11">
        <f t="shared" si="155"/>
        <v>37.437508883443229</v>
      </c>
      <c r="N155" s="11">
        <f t="shared" si="155"/>
        <v>42.263202753222991</v>
      </c>
      <c r="O155" s="11">
        <f t="shared" si="155"/>
        <v>41.893349497728423</v>
      </c>
      <c r="P155" s="11">
        <f t="shared" si="155"/>
        <v>42.580786339587149</v>
      </c>
      <c r="Q155" s="11">
        <f t="shared" si="155"/>
        <v>45.13040834509232</v>
      </c>
      <c r="S155" s="40">
        <f t="shared" si="150"/>
        <v>2.2745620353708196</v>
      </c>
      <c r="T155" s="40">
        <f t="shared" si="151"/>
        <v>0.49742755588260135</v>
      </c>
      <c r="W155" s="10" t="str">
        <f t="shared" ref="W155:AB155" si="156">W10</f>
        <v>21 Science, research, engineering and technology professionals</v>
      </c>
      <c r="X155" s="11">
        <f t="shared" si="156"/>
        <v>10.444640390671516</v>
      </c>
      <c r="Y155" s="11">
        <f t="shared" si="156"/>
        <v>11.394540226415829</v>
      </c>
      <c r="Z155" s="11">
        <f t="shared" si="156"/>
        <v>13.627271409707751</v>
      </c>
      <c r="AA155" s="11">
        <f t="shared" si="156"/>
        <v>15.911884051200307</v>
      </c>
      <c r="AB155" s="11">
        <f t="shared" si="156"/>
        <v>18.646277639420312</v>
      </c>
      <c r="AD155" s="40">
        <f t="shared" si="153"/>
        <v>5.4637192071062657</v>
      </c>
      <c r="AE155" s="40">
        <f t="shared" si="154"/>
        <v>2.1124938049483122</v>
      </c>
    </row>
    <row r="156" spans="1:31" x14ac:dyDescent="0.25">
      <c r="A156" s="10" t="str">
        <f t="shared" si="142"/>
        <v>22 Health professionals</v>
      </c>
      <c r="B156" s="11">
        <f t="shared" si="142"/>
        <v>31.925830751175209</v>
      </c>
      <c r="C156" s="11">
        <f t="shared" si="146"/>
        <v>37.805456291675505</v>
      </c>
      <c r="D156" s="11">
        <f t="shared" si="146"/>
        <v>37.56352913452303</v>
      </c>
      <c r="E156" s="11">
        <f t="shared" si="146"/>
        <v>39.422144849317924</v>
      </c>
      <c r="F156" s="11">
        <f t="shared" si="146"/>
        <v>41.076161081844731</v>
      </c>
      <c r="H156" s="40">
        <f t="shared" si="147"/>
        <v>3.3058311523479489</v>
      </c>
      <c r="I156" s="40">
        <f t="shared" si="148"/>
        <v>0.59774152770164513</v>
      </c>
      <c r="L156" s="10" t="str">
        <f t="shared" ref="L156:Q156" si="157">L11</f>
        <v>22 Health professionals</v>
      </c>
      <c r="M156" s="11">
        <f t="shared" si="157"/>
        <v>6.6483750728481121</v>
      </c>
      <c r="N156" s="11">
        <f t="shared" si="157"/>
        <v>7.7613366884742812</v>
      </c>
      <c r="O156" s="11">
        <f t="shared" si="157"/>
        <v>8.3765992989637272</v>
      </c>
      <c r="P156" s="11">
        <f t="shared" si="157"/>
        <v>8.6979683672734112</v>
      </c>
      <c r="Q156" s="11">
        <f t="shared" si="157"/>
        <v>9.0555132387509953</v>
      </c>
      <c r="S156" s="40">
        <f t="shared" si="150"/>
        <v>4.7298413698635633</v>
      </c>
      <c r="T156" s="40">
        <f t="shared" si="151"/>
        <v>0.52089697088879561</v>
      </c>
      <c r="W156" s="10" t="str">
        <f t="shared" ref="W156:AB156" si="158">W11</f>
        <v>22 Health professionals</v>
      </c>
      <c r="X156" s="11">
        <f t="shared" si="158"/>
        <v>25.277455678327073</v>
      </c>
      <c r="Y156" s="11">
        <f t="shared" si="158"/>
        <v>30.044119603201278</v>
      </c>
      <c r="Z156" s="11">
        <f t="shared" si="158"/>
        <v>29.186929835559308</v>
      </c>
      <c r="AA156" s="11">
        <f t="shared" si="158"/>
        <v>30.724176482044523</v>
      </c>
      <c r="AB156" s="11">
        <f t="shared" si="158"/>
        <v>32.020647843093741</v>
      </c>
      <c r="AD156" s="40">
        <f t="shared" si="153"/>
        <v>2.9179225805902265</v>
      </c>
      <c r="AE156" s="40">
        <f t="shared" si="154"/>
        <v>0.61964483210137367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37.098818505446175</v>
      </c>
      <c r="C157" s="11">
        <f t="shared" si="146"/>
        <v>39.950188910411839</v>
      </c>
      <c r="D157" s="11">
        <f t="shared" si="146"/>
        <v>40.334911885580304</v>
      </c>
      <c r="E157" s="11">
        <f t="shared" si="146"/>
        <v>41.612325041308466</v>
      </c>
      <c r="F157" s="11">
        <f t="shared" si="146"/>
        <v>44.737062867809058</v>
      </c>
      <c r="H157" s="40">
        <f t="shared" si="147"/>
        <v>1.6867124531722233</v>
      </c>
      <c r="I157" s="40">
        <f t="shared" si="148"/>
        <v>0.69295598014926796</v>
      </c>
      <c r="L157" s="10" t="str">
        <f t="shared" ref="L157:Q157" si="159">L12</f>
        <v>23 Teaching and other educational professionals</v>
      </c>
      <c r="M157" s="11">
        <f t="shared" si="159"/>
        <v>11.519008064279749</v>
      </c>
      <c r="N157" s="11">
        <f t="shared" si="159"/>
        <v>11.782454687679873</v>
      </c>
      <c r="O157" s="11">
        <f t="shared" si="159"/>
        <v>12.531576163495021</v>
      </c>
      <c r="P157" s="11">
        <f t="shared" si="159"/>
        <v>13.416211674928888</v>
      </c>
      <c r="Q157" s="11">
        <f t="shared" si="159"/>
        <v>14.350080758347632</v>
      </c>
      <c r="S157" s="40">
        <f t="shared" si="150"/>
        <v>1.699337341564533</v>
      </c>
      <c r="T157" s="40">
        <f t="shared" si="151"/>
        <v>0.90745273038679297</v>
      </c>
      <c r="W157" s="10" t="str">
        <f t="shared" ref="W157:AB157" si="160">W12</f>
        <v>23 Teaching and other educational professionals</v>
      </c>
      <c r="X157" s="11">
        <f t="shared" si="160"/>
        <v>25.579810441166387</v>
      </c>
      <c r="Y157" s="11">
        <f t="shared" si="160"/>
        <v>28.167734222731983</v>
      </c>
      <c r="Z157" s="11">
        <f t="shared" si="160"/>
        <v>27.803335722085311</v>
      </c>
      <c r="AA157" s="11">
        <f t="shared" si="160"/>
        <v>28.196113366379596</v>
      </c>
      <c r="AB157" s="11">
        <f t="shared" si="160"/>
        <v>30.386982109461499</v>
      </c>
      <c r="AD157" s="40">
        <f t="shared" si="153"/>
        <v>1.6810252109319634</v>
      </c>
      <c r="AE157" s="40">
        <f t="shared" si="154"/>
        <v>0.59414671201869496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49.962412278442926</v>
      </c>
      <c r="C158" s="11">
        <f t="shared" si="146"/>
        <v>58.016523289868452</v>
      </c>
      <c r="D158" s="11">
        <f t="shared" si="146"/>
        <v>61.342120721014361</v>
      </c>
      <c r="E158" s="11">
        <f t="shared" si="146"/>
        <v>68.128617210444474</v>
      </c>
      <c r="F158" s="11">
        <f t="shared" si="146"/>
        <v>75.487406066032804</v>
      </c>
      <c r="H158" s="40">
        <f t="shared" si="147"/>
        <v>4.1892897566033538</v>
      </c>
      <c r="I158" s="40">
        <f t="shared" si="148"/>
        <v>1.3929396044847664</v>
      </c>
      <c r="L158" s="10" t="str">
        <f t="shared" ref="L158:Q158" si="161">L13</f>
        <v>24 Business, media and public service professionals</v>
      </c>
      <c r="M158" s="11">
        <f t="shared" si="161"/>
        <v>29.089315858391462</v>
      </c>
      <c r="N158" s="11">
        <f t="shared" si="161"/>
        <v>32.087401954915364</v>
      </c>
      <c r="O158" s="11">
        <f t="shared" si="161"/>
        <v>33.303333102074205</v>
      </c>
      <c r="P158" s="11">
        <f t="shared" si="161"/>
        <v>37.393898498602645</v>
      </c>
      <c r="Q158" s="11">
        <f t="shared" si="161"/>
        <v>40.733069833513071</v>
      </c>
      <c r="S158" s="40">
        <f t="shared" si="150"/>
        <v>2.7426678996260501</v>
      </c>
      <c r="T158" s="40">
        <f t="shared" si="151"/>
        <v>1.3516047235230033</v>
      </c>
      <c r="W158" s="10" t="str">
        <f t="shared" ref="W158:AB158" si="162">W13</f>
        <v>24 Business, media and public service professionals</v>
      </c>
      <c r="X158" s="11">
        <f t="shared" si="162"/>
        <v>20.873096420051553</v>
      </c>
      <c r="Y158" s="11">
        <f t="shared" si="162"/>
        <v>25.929121334953102</v>
      </c>
      <c r="Z158" s="11">
        <f t="shared" si="162"/>
        <v>28.03878761894012</v>
      </c>
      <c r="AA158" s="11">
        <f t="shared" si="162"/>
        <v>30.734718711841744</v>
      </c>
      <c r="AB158" s="11">
        <f t="shared" si="162"/>
        <v>34.754336232519805</v>
      </c>
      <c r="AD158" s="40">
        <f t="shared" si="153"/>
        <v>6.0802343163054662</v>
      </c>
      <c r="AE158" s="40">
        <f t="shared" si="154"/>
        <v>1.4417309443722104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12.456623600110081</v>
      </c>
      <c r="C159" s="11">
        <f t="shared" si="146"/>
        <v>14.611743492598517</v>
      </c>
      <c r="D159" s="11">
        <f t="shared" si="146"/>
        <v>15.823309258077057</v>
      </c>
      <c r="E159" s="11">
        <f t="shared" si="146"/>
        <v>13.927666862071472</v>
      </c>
      <c r="F159" s="11">
        <f t="shared" si="146"/>
        <v>14.762237834071831</v>
      </c>
      <c r="H159" s="40">
        <f t="shared" si="147"/>
        <v>4.9009436386197924</v>
      </c>
      <c r="I159" s="40">
        <f t="shared" si="148"/>
        <v>-0.46167565267958288</v>
      </c>
      <c r="L159" s="10" t="str">
        <f t="shared" ref="L159:Q159" si="163">L14</f>
        <v>31 Science, engineering and technology associate professionals</v>
      </c>
      <c r="M159" s="11">
        <f t="shared" si="163"/>
        <v>8.5176811006524868</v>
      </c>
      <c r="N159" s="11">
        <f t="shared" si="163"/>
        <v>10.497678404346683</v>
      </c>
      <c r="O159" s="11">
        <f t="shared" si="163"/>
        <v>10.84201457432469</v>
      </c>
      <c r="P159" s="11">
        <f t="shared" si="163"/>
        <v>8.8144980057411448</v>
      </c>
      <c r="Q159" s="11">
        <f t="shared" si="163"/>
        <v>8.7786168709001533</v>
      </c>
      <c r="S159" s="40">
        <f t="shared" si="150"/>
        <v>4.9440262308967808</v>
      </c>
      <c r="T159" s="40">
        <f t="shared" si="151"/>
        <v>-1.3975421733601334</v>
      </c>
      <c r="W159" s="10" t="str">
        <f t="shared" ref="W159:AB159" si="164">W14</f>
        <v>31 Science, engineering and technology associate professionals</v>
      </c>
      <c r="X159" s="11">
        <f t="shared" si="164"/>
        <v>3.9389424994575761</v>
      </c>
      <c r="Y159" s="11">
        <f t="shared" si="164"/>
        <v>4.114065088251821</v>
      </c>
      <c r="Z159" s="11">
        <f t="shared" si="164"/>
        <v>4.9812946837523615</v>
      </c>
      <c r="AA159" s="11">
        <f t="shared" si="164"/>
        <v>5.1131688563303372</v>
      </c>
      <c r="AB159" s="11">
        <f t="shared" si="164"/>
        <v>5.9836209631716883</v>
      </c>
      <c r="AD159" s="40">
        <f t="shared" si="153"/>
        <v>4.8075378702301164</v>
      </c>
      <c r="AE159" s="40">
        <f t="shared" si="154"/>
        <v>1.2297403029064791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14.34830258923366</v>
      </c>
      <c r="C160" s="11">
        <f t="shared" si="146"/>
        <v>16.226924805717125</v>
      </c>
      <c r="D160" s="11">
        <f t="shared" si="146"/>
        <v>16.598549428185041</v>
      </c>
      <c r="E160" s="11">
        <f t="shared" si="146"/>
        <v>16.460962780430158</v>
      </c>
      <c r="F160" s="11">
        <f t="shared" si="146"/>
        <v>17.401643392786518</v>
      </c>
      <c r="H160" s="40">
        <f t="shared" si="147"/>
        <v>2.9565359166989991</v>
      </c>
      <c r="I160" s="40">
        <f t="shared" si="148"/>
        <v>0.31549224531257636</v>
      </c>
      <c r="L160" s="10" t="str">
        <f t="shared" ref="L160:Q160" si="165">L15</f>
        <v>32 Health and social care associate professionals</v>
      </c>
      <c r="M160" s="11">
        <f t="shared" si="165"/>
        <v>2.9128380538680947</v>
      </c>
      <c r="N160" s="11">
        <f t="shared" si="165"/>
        <v>2.9334372866364329</v>
      </c>
      <c r="O160" s="11">
        <f t="shared" si="165"/>
        <v>3.3540727004550681</v>
      </c>
      <c r="P160" s="11">
        <f t="shared" si="165"/>
        <v>2.9651876643273822</v>
      </c>
      <c r="Q160" s="11">
        <f t="shared" si="165"/>
        <v>3.0608603109049897</v>
      </c>
      <c r="S160" s="40">
        <f t="shared" si="150"/>
        <v>2.8611146991553982</v>
      </c>
      <c r="T160" s="40">
        <f>IF(Q$151-O$151 &lt;&gt; 0,(EXP(LN(Q160/O160)/(Q$151-O$151))-1)*100,0)</f>
        <v>-0.608006216509549</v>
      </c>
      <c r="W160" s="10" t="str">
        <f t="shared" ref="W160:AB160" si="166">W15</f>
        <v>32 Health and social care associate professionals</v>
      </c>
      <c r="X160" s="11">
        <f t="shared" si="166"/>
        <v>11.435464535365561</v>
      </c>
      <c r="Y160" s="11">
        <f t="shared" si="166"/>
        <v>13.29348751908069</v>
      </c>
      <c r="Z160" s="11">
        <f t="shared" si="166"/>
        <v>13.244476727729943</v>
      </c>
      <c r="AA160" s="11">
        <f t="shared" si="166"/>
        <v>13.495775116102767</v>
      </c>
      <c r="AB160" s="11">
        <f t="shared" si="166"/>
        <v>14.340783081881529</v>
      </c>
      <c r="AD160" s="40">
        <f t="shared" si="153"/>
        <v>2.9807851430230681</v>
      </c>
      <c r="AE160" s="40">
        <f t="shared" si="154"/>
        <v>0.53158678255977865</v>
      </c>
    </row>
    <row r="161" spans="1:31" x14ac:dyDescent="0.25">
      <c r="A161" s="10" t="str">
        <f t="shared" si="142"/>
        <v>33 Protective service occupations</v>
      </c>
      <c r="B161" s="11">
        <f t="shared" si="142"/>
        <v>10.940452389436857</v>
      </c>
      <c r="C161" s="11">
        <f t="shared" si="146"/>
        <v>11.156443571340839</v>
      </c>
      <c r="D161" s="11">
        <f t="shared" si="146"/>
        <v>11.754956757398883</v>
      </c>
      <c r="E161" s="11">
        <f t="shared" si="146"/>
        <v>13.977469723831183</v>
      </c>
      <c r="F161" s="11">
        <f t="shared" si="146"/>
        <v>15.793242911666828</v>
      </c>
      <c r="H161" s="40">
        <f t="shared" si="147"/>
        <v>1.4465193894141803</v>
      </c>
      <c r="I161" s="40">
        <f t="shared" si="148"/>
        <v>1.9882215294963146</v>
      </c>
      <c r="L161" s="10" t="str">
        <f t="shared" ref="L161:Q161" si="167">L16</f>
        <v>33 Protective service occupations</v>
      </c>
      <c r="M161" s="11">
        <f t="shared" si="167"/>
        <v>8.4595274051201681</v>
      </c>
      <c r="N161" s="11">
        <f t="shared" si="167"/>
        <v>8.2901219893213742</v>
      </c>
      <c r="O161" s="11">
        <f t="shared" si="167"/>
        <v>8.5698064131440326</v>
      </c>
      <c r="P161" s="11">
        <f t="shared" si="167"/>
        <v>9.710311735849924</v>
      </c>
      <c r="Q161" s="11">
        <f t="shared" si="167"/>
        <v>10.270979451963568</v>
      </c>
      <c r="S161" s="40">
        <f t="shared" si="150"/>
        <v>0.25937246342238041</v>
      </c>
      <c r="T161" s="40">
        <f t="shared" si="151"/>
        <v>1.2144974873667724</v>
      </c>
      <c r="W161" s="10" t="str">
        <f t="shared" ref="W161:AB161" si="168">W16</f>
        <v>33 Protective service occupations</v>
      </c>
      <c r="X161" s="11">
        <f t="shared" si="168"/>
        <v>2.4809249843166921</v>
      </c>
      <c r="Y161" s="11">
        <f t="shared" si="168"/>
        <v>2.8663215820194532</v>
      </c>
      <c r="Z161" s="11">
        <f t="shared" si="168"/>
        <v>3.1851503442548523</v>
      </c>
      <c r="AA161" s="11">
        <f t="shared" si="168"/>
        <v>4.2671579879812542</v>
      </c>
      <c r="AB161" s="11">
        <f t="shared" si="168"/>
        <v>5.5222634597032574</v>
      </c>
      <c r="AD161" s="40">
        <f t="shared" si="153"/>
        <v>5.1243348141537082</v>
      </c>
      <c r="AE161" s="40">
        <f t="shared" si="154"/>
        <v>3.7367120992898739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20.061897522988822</v>
      </c>
      <c r="C162" s="11">
        <f t="shared" si="146"/>
        <v>18.398698257110343</v>
      </c>
      <c r="D162" s="11">
        <f t="shared" si="146"/>
        <v>19.153358641954284</v>
      </c>
      <c r="E162" s="11">
        <f t="shared" si="146"/>
        <v>18.845056503160489</v>
      </c>
      <c r="F162" s="11">
        <f t="shared" si="146"/>
        <v>20.611770367542221</v>
      </c>
      <c r="H162" s="40">
        <f t="shared" si="147"/>
        <v>-0.92260333930030969</v>
      </c>
      <c r="I162" s="40">
        <f t="shared" si="148"/>
        <v>0.49042669715027021</v>
      </c>
      <c r="L162" s="10" t="str">
        <f t="shared" ref="L162:Q162" si="169">L17</f>
        <v>34 Culture, media and sports occupations</v>
      </c>
      <c r="M162" s="11">
        <f t="shared" si="169"/>
        <v>10.882578759294965</v>
      </c>
      <c r="N162" s="11">
        <f t="shared" si="169"/>
        <v>9.4060513312988334</v>
      </c>
      <c r="O162" s="11">
        <f t="shared" si="169"/>
        <v>9.2970467319234356</v>
      </c>
      <c r="P162" s="11">
        <f t="shared" si="169"/>
        <v>9.3099946560958404</v>
      </c>
      <c r="Q162" s="11">
        <f t="shared" si="169"/>
        <v>10.503014636270038</v>
      </c>
      <c r="S162" s="40">
        <f t="shared" si="150"/>
        <v>-3.1002539199840862</v>
      </c>
      <c r="T162" s="40">
        <f t="shared" si="151"/>
        <v>0.81641819892499523</v>
      </c>
      <c r="W162" s="10" t="str">
        <f t="shared" ref="W162:AB162" si="170">W17</f>
        <v>34 Culture, media and sports occupations</v>
      </c>
      <c r="X162" s="11">
        <f t="shared" si="170"/>
        <v>9.1793187636938534</v>
      </c>
      <c r="Y162" s="11">
        <f t="shared" si="170"/>
        <v>8.9926469258115045</v>
      </c>
      <c r="Z162" s="11">
        <f t="shared" si="170"/>
        <v>9.8563119100308203</v>
      </c>
      <c r="AA162" s="11">
        <f t="shared" si="170"/>
        <v>9.5350618470646555</v>
      </c>
      <c r="AB162" s="11">
        <f t="shared" si="170"/>
        <v>10.108755731272183</v>
      </c>
      <c r="AD162" s="40">
        <f t="shared" si="153"/>
        <v>1.4333566354480576</v>
      </c>
      <c r="AE162" s="40">
        <f t="shared" si="154"/>
        <v>0.16874153779899981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53.463069025367886</v>
      </c>
      <c r="C163" s="11">
        <f t="shared" si="146"/>
        <v>57.28418548158146</v>
      </c>
      <c r="D163" s="11">
        <f t="shared" si="146"/>
        <v>58.570444331044058</v>
      </c>
      <c r="E163" s="11">
        <f t="shared" si="146"/>
        <v>56.34307157852939</v>
      </c>
      <c r="F163" s="11">
        <f t="shared" si="146"/>
        <v>58.232328396955594</v>
      </c>
      <c r="H163" s="40">
        <f t="shared" si="147"/>
        <v>1.8415326658011377</v>
      </c>
      <c r="I163" s="40">
        <f t="shared" si="148"/>
        <v>-3.8589453281256958E-2</v>
      </c>
      <c r="L163" s="10" t="str">
        <f t="shared" ref="L163:Q163" si="171">L18</f>
        <v>35 Business and public service associate professionals</v>
      </c>
      <c r="M163" s="11">
        <f t="shared" si="171"/>
        <v>28.057327130110426</v>
      </c>
      <c r="N163" s="11">
        <f t="shared" si="171"/>
        <v>29.367219815304182</v>
      </c>
      <c r="O163" s="11">
        <f t="shared" si="171"/>
        <v>30.302106330747929</v>
      </c>
      <c r="P163" s="11">
        <f t="shared" si="171"/>
        <v>28.295263884364608</v>
      </c>
      <c r="Q163" s="11">
        <f t="shared" si="171"/>
        <v>28.230805754255297</v>
      </c>
      <c r="S163" s="40">
        <f t="shared" si="150"/>
        <v>1.5512572202746266</v>
      </c>
      <c r="T163" s="40">
        <f t="shared" si="151"/>
        <v>-0.47091066662956482</v>
      </c>
      <c r="W163" s="10" t="str">
        <f t="shared" ref="W163:AB163" si="172">W18</f>
        <v>35 Business and public service associate professionals</v>
      </c>
      <c r="X163" s="11">
        <f t="shared" si="172"/>
        <v>25.40574189525741</v>
      </c>
      <c r="Y163" s="11">
        <f t="shared" si="172"/>
        <v>27.916965666277303</v>
      </c>
      <c r="Z163" s="11">
        <f t="shared" si="172"/>
        <v>28.268338000296229</v>
      </c>
      <c r="AA163" s="11">
        <f t="shared" si="172"/>
        <v>28.04780769416481</v>
      </c>
      <c r="AB163" s="11">
        <f t="shared" si="172"/>
        <v>30.001522642700252</v>
      </c>
      <c r="AD163" s="40">
        <f t="shared" si="153"/>
        <v>2.1583050514369262</v>
      </c>
      <c r="AE163" s="40">
        <f t="shared" si="154"/>
        <v>0.3974929518509196</v>
      </c>
    </row>
    <row r="164" spans="1:31" x14ac:dyDescent="0.25">
      <c r="A164" s="10" t="str">
        <f t="shared" si="142"/>
        <v>41 Administrative occupations</v>
      </c>
      <c r="B164" s="11">
        <f t="shared" si="142"/>
        <v>70.705405223856772</v>
      </c>
      <c r="C164" s="11">
        <f t="shared" si="146"/>
        <v>69.593047625310646</v>
      </c>
      <c r="D164" s="11">
        <f t="shared" si="146"/>
        <v>71.223543752315265</v>
      </c>
      <c r="E164" s="11">
        <f t="shared" si="146"/>
        <v>64.092360348392987</v>
      </c>
      <c r="F164" s="11">
        <f t="shared" si="146"/>
        <v>58.22162287875976</v>
      </c>
      <c r="H164" s="40">
        <f t="shared" si="147"/>
        <v>0.14613490319264066</v>
      </c>
      <c r="I164" s="40">
        <f t="shared" si="148"/>
        <v>-1.3347890939425122</v>
      </c>
      <c r="L164" s="10" t="str">
        <f t="shared" ref="L164:Q164" si="173">L19</f>
        <v>41 Administrative occupations</v>
      </c>
      <c r="M164" s="11">
        <f t="shared" si="173"/>
        <v>17.771305480393693</v>
      </c>
      <c r="N164" s="11">
        <f t="shared" si="173"/>
        <v>16.622830992440129</v>
      </c>
      <c r="O164" s="11">
        <f t="shared" si="173"/>
        <v>19.302642763872122</v>
      </c>
      <c r="P164" s="11">
        <f t="shared" si="173"/>
        <v>17.818400207195854</v>
      </c>
      <c r="Q164" s="11">
        <f t="shared" si="173"/>
        <v>18.718606137436655</v>
      </c>
      <c r="S164" s="40">
        <f t="shared" si="150"/>
        <v>1.666878187839882</v>
      </c>
      <c r="T164" s="40">
        <f t="shared" si="151"/>
        <v>-0.20461708989727434</v>
      </c>
      <c r="W164" s="10" t="str">
        <f t="shared" ref="W164:AB164" si="174">W19</f>
        <v>41 Administrative occupations</v>
      </c>
      <c r="X164" s="11">
        <f t="shared" si="174"/>
        <v>52.934099743463044</v>
      </c>
      <c r="Y164" s="11">
        <f t="shared" si="174"/>
        <v>52.970216632870482</v>
      </c>
      <c r="Z164" s="11">
        <f t="shared" si="174"/>
        <v>51.920900988443144</v>
      </c>
      <c r="AA164" s="11">
        <f t="shared" si="174"/>
        <v>46.273960141197108</v>
      </c>
      <c r="AB164" s="11">
        <f t="shared" si="174"/>
        <v>39.503016741323052</v>
      </c>
      <c r="AD164" s="40">
        <f t="shared" si="153"/>
        <v>-0.38578021232076321</v>
      </c>
      <c r="AE164" s="40">
        <f t="shared" si="154"/>
        <v>-1.8057924772009182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21.079454322479634</v>
      </c>
      <c r="C165" s="11">
        <f t="shared" si="146"/>
        <v>19.126356580952454</v>
      </c>
      <c r="D165" s="11">
        <f t="shared" si="146"/>
        <v>18.625431733002802</v>
      </c>
      <c r="E165" s="11">
        <f t="shared" si="146"/>
        <v>18.984236705672696</v>
      </c>
      <c r="F165" s="11">
        <f t="shared" si="146"/>
        <v>14.942968997661884</v>
      </c>
      <c r="H165" s="40">
        <f t="shared" si="147"/>
        <v>-2.4450306456140547</v>
      </c>
      <c r="I165" s="40">
        <f t="shared" si="148"/>
        <v>-1.457849328927574</v>
      </c>
      <c r="L165" s="10" t="str">
        <f t="shared" ref="L165:Q165" si="175">L20</f>
        <v>42 Secretarial and related occupations</v>
      </c>
      <c r="M165" s="11">
        <f t="shared" si="175"/>
        <v>1.0059115344964018</v>
      </c>
      <c r="N165" s="11">
        <f t="shared" si="175"/>
        <v>0.81698274407267923</v>
      </c>
      <c r="O165" s="11">
        <f t="shared" si="175"/>
        <v>0.73392883275139509</v>
      </c>
      <c r="P165" s="11">
        <f t="shared" si="175"/>
        <v>0.9901130329047021</v>
      </c>
      <c r="Q165" s="11">
        <f t="shared" si="175"/>
        <v>1.1468294352234045</v>
      </c>
      <c r="S165" s="40">
        <f>IF(O$151-M$151 &lt;&gt; 0,(EXP(LN(O165/M165)/(O$151-M$151))-1)*100,0)</f>
        <v>-6.1101095605338163</v>
      </c>
      <c r="T165" s="40">
        <f t="shared" si="151"/>
        <v>3.0203431457590302</v>
      </c>
      <c r="W165" s="10" t="str">
        <f t="shared" ref="W165:AB165" si="176">W20</f>
        <v>42 Secretarial and related occupations</v>
      </c>
      <c r="X165" s="11">
        <f t="shared" si="176"/>
        <v>20.073542787983236</v>
      </c>
      <c r="Y165" s="11">
        <f t="shared" si="176"/>
        <v>18.309373836879779</v>
      </c>
      <c r="Z165" s="11">
        <f t="shared" si="176"/>
        <v>17.891502900251407</v>
      </c>
      <c r="AA165" s="11">
        <f t="shared" si="176"/>
        <v>17.994123672767991</v>
      </c>
      <c r="AB165" s="11">
        <f t="shared" si="176"/>
        <v>13.79613956243848</v>
      </c>
      <c r="AD165" s="40">
        <f t="shared" si="153"/>
        <v>-2.2752520407881893</v>
      </c>
      <c r="AE165" s="40">
        <f t="shared" si="154"/>
        <v>-1.717985341754058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9.1144972278364129</v>
      </c>
      <c r="C166" s="11">
        <f t="shared" si="146"/>
        <v>10.506713451148928</v>
      </c>
      <c r="D166" s="11">
        <f t="shared" si="146"/>
        <v>7.8976820765494322</v>
      </c>
      <c r="E166" s="11">
        <f t="shared" si="146"/>
        <v>8.3202338487579883</v>
      </c>
      <c r="F166" s="11">
        <f t="shared" si="146"/>
        <v>9.4986155915448371</v>
      </c>
      <c r="H166" s="40">
        <f t="shared" si="147"/>
        <v>-2.8252602965777585</v>
      </c>
      <c r="I166" s="40">
        <f t="shared" si="148"/>
        <v>1.238113626559767</v>
      </c>
      <c r="L166" s="10" t="str">
        <f t="shared" ref="L166:Q166" si="177">L21</f>
        <v>51 Skilled agricultural and related trades</v>
      </c>
      <c r="M166" s="11">
        <f t="shared" si="177"/>
        <v>6.9378149963018299</v>
      </c>
      <c r="N166" s="11">
        <f t="shared" si="177"/>
        <v>8.9654266228936415</v>
      </c>
      <c r="O166" s="11">
        <f t="shared" si="177"/>
        <v>5.8996411328162504</v>
      </c>
      <c r="P166" s="11">
        <f t="shared" si="177"/>
        <v>5.9672354913794559</v>
      </c>
      <c r="Q166" s="11">
        <f t="shared" si="177"/>
        <v>6.615826357365628</v>
      </c>
      <c r="S166" s="40">
        <f t="shared" si="150"/>
        <v>-3.189920664524859</v>
      </c>
      <c r="T166" s="40">
        <f t="shared" si="151"/>
        <v>0.76674580520819102</v>
      </c>
      <c r="W166" s="10" t="str">
        <f t="shared" ref="W166:AB166" si="178">W21</f>
        <v>51 Skilled agricultural and related trades</v>
      </c>
      <c r="X166" s="11">
        <f t="shared" si="178"/>
        <v>2.1766822315345924</v>
      </c>
      <c r="Y166" s="11">
        <f t="shared" si="178"/>
        <v>1.5412868282552936</v>
      </c>
      <c r="Z166" s="11">
        <f t="shared" si="178"/>
        <v>1.9980409437331839</v>
      </c>
      <c r="AA166" s="11">
        <f t="shared" si="178"/>
        <v>2.3529983573785342</v>
      </c>
      <c r="AB166" s="11">
        <f t="shared" si="178"/>
        <v>2.8827892341792083</v>
      </c>
      <c r="AD166" s="40">
        <f t="shared" si="153"/>
        <v>-1.6981094531405394</v>
      </c>
      <c r="AE166" s="40">
        <f t="shared" si="154"/>
        <v>2.4740499323753884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26.151077927082735</v>
      </c>
      <c r="C167" s="11">
        <f t="shared" si="146"/>
        <v>27.599942245771381</v>
      </c>
      <c r="D167" s="11">
        <f t="shared" si="146"/>
        <v>24.055737894421142</v>
      </c>
      <c r="E167" s="11">
        <f t="shared" si="146"/>
        <v>24.399969485271871</v>
      </c>
      <c r="F167" s="11">
        <f t="shared" si="146"/>
        <v>23.498510576016997</v>
      </c>
      <c r="H167" s="40">
        <f t="shared" si="147"/>
        <v>-1.6564644281052865</v>
      </c>
      <c r="I167" s="40">
        <f t="shared" si="148"/>
        <v>-0.15612140745024927</v>
      </c>
      <c r="L167" s="10" t="str">
        <f t="shared" ref="L167:Q167" si="179">L22</f>
        <v>52 Skilled metal, electrical and electronic trades</v>
      </c>
      <c r="M167" s="11">
        <f t="shared" si="179"/>
        <v>25.556189590987564</v>
      </c>
      <c r="N167" s="11">
        <f t="shared" si="179"/>
        <v>26.550831258970955</v>
      </c>
      <c r="O167" s="11">
        <f t="shared" si="179"/>
        <v>23.269803752604606</v>
      </c>
      <c r="P167" s="11">
        <f t="shared" si="179"/>
        <v>22.609574778964955</v>
      </c>
      <c r="Q167" s="11">
        <f t="shared" si="179"/>
        <v>21.118376764204712</v>
      </c>
      <c r="S167" s="40">
        <f t="shared" si="150"/>
        <v>-1.857001206885478</v>
      </c>
      <c r="T167" s="40">
        <f t="shared" si="151"/>
        <v>-0.64466602556451091</v>
      </c>
      <c r="W167" s="10" t="str">
        <f t="shared" ref="W167:AB167" si="180">W22</f>
        <v>52 Skilled metal, electrical and electronic trades</v>
      </c>
      <c r="X167" s="11">
        <f t="shared" si="180"/>
        <v>0.59488833609517644</v>
      </c>
      <c r="Y167" s="11">
        <f t="shared" si="180"/>
        <v>1.0491109868003952</v>
      </c>
      <c r="Z167" s="11">
        <f t="shared" si="180"/>
        <v>0.78593414181651933</v>
      </c>
      <c r="AA167" s="11">
        <f t="shared" si="180"/>
        <v>1.7903947063069272</v>
      </c>
      <c r="AB167" s="11">
        <f t="shared" si="180"/>
        <v>2.3801338118122772</v>
      </c>
      <c r="AD167" s="40">
        <f t="shared" si="153"/>
        <v>5.7280300272703366</v>
      </c>
      <c r="AE167" s="40">
        <f t="shared" si="154"/>
        <v>7.6666039340379744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23.938602136186613</v>
      </c>
      <c r="C168" s="11">
        <f t="shared" si="146"/>
        <v>22.894561221755033</v>
      </c>
      <c r="D168" s="11">
        <f t="shared" si="146"/>
        <v>20.276194452163697</v>
      </c>
      <c r="E168" s="11">
        <f t="shared" si="146"/>
        <v>21.240274489757812</v>
      </c>
      <c r="F168" s="11">
        <f t="shared" si="146"/>
        <v>19.253836624561433</v>
      </c>
      <c r="H168" s="40">
        <f t="shared" si="147"/>
        <v>-3.2663595623481978</v>
      </c>
      <c r="I168" s="40">
        <f t="shared" si="148"/>
        <v>-0.34432028533213366</v>
      </c>
      <c r="L168" s="10" t="str">
        <f t="shared" ref="L168:Q168" si="181">L23</f>
        <v>53 Skilled construction and building trades</v>
      </c>
      <c r="M168" s="11">
        <f t="shared" si="181"/>
        <v>23.560313991541239</v>
      </c>
      <c r="N168" s="11">
        <f t="shared" si="181"/>
        <v>22.446460111944624</v>
      </c>
      <c r="O168" s="11">
        <f t="shared" si="181"/>
        <v>19.864064973875973</v>
      </c>
      <c r="P168" s="11">
        <f t="shared" si="181"/>
        <v>20.86338147004356</v>
      </c>
      <c r="Q168" s="11">
        <f t="shared" si="181"/>
        <v>18.792921063157468</v>
      </c>
      <c r="S168" s="40">
        <f t="shared" si="150"/>
        <v>-3.3554405692613698</v>
      </c>
      <c r="T168" s="40">
        <f t="shared" si="151"/>
        <v>-0.36886507787395884</v>
      </c>
      <c r="W168" s="10" t="str">
        <f t="shared" ref="W168:AB168" si="182">W23</f>
        <v>53 Skilled construction and building trades</v>
      </c>
      <c r="X168" s="11">
        <f t="shared" si="182"/>
        <v>0.37828814464534527</v>
      </c>
      <c r="Y168" s="11">
        <f t="shared" si="182"/>
        <v>0.4481011098104129</v>
      </c>
      <c r="Z168" s="11">
        <f t="shared" si="182"/>
        <v>0.41212947828771113</v>
      </c>
      <c r="AA168" s="11">
        <f t="shared" si="182"/>
        <v>0.37689301971422323</v>
      </c>
      <c r="AB168" s="11">
        <f t="shared" si="182"/>
        <v>0.46091556140396966</v>
      </c>
      <c r="AD168" s="40">
        <f t="shared" si="153"/>
        <v>1.7283943252924816</v>
      </c>
      <c r="AE168" s="40">
        <f t="shared" si="154"/>
        <v>0.7486370094221817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20.73297706305582</v>
      </c>
      <c r="C169" s="11">
        <f t="shared" si="146"/>
        <v>19.062839903910035</v>
      </c>
      <c r="D169" s="11">
        <f t="shared" si="146"/>
        <v>17.42627201109617</v>
      </c>
      <c r="E169" s="11">
        <f t="shared" si="146"/>
        <v>17.84371099203462</v>
      </c>
      <c r="F169" s="11">
        <f t="shared" si="146"/>
        <v>18.57404033748676</v>
      </c>
      <c r="H169" s="40">
        <f t="shared" si="147"/>
        <v>-3.4152490468436936</v>
      </c>
      <c r="I169" s="40">
        <f t="shared" si="148"/>
        <v>0.42614524001485243</v>
      </c>
      <c r="L169" s="10" t="str">
        <f t="shared" ref="L169:Q169" si="183">L24</f>
        <v>54 Textiles, printing and other skilled trades</v>
      </c>
      <c r="M169" s="11">
        <f t="shared" si="183"/>
        <v>13.158357228862675</v>
      </c>
      <c r="N169" s="11">
        <f t="shared" si="183"/>
        <v>12.232038015661042</v>
      </c>
      <c r="O169" s="11">
        <f t="shared" si="183"/>
        <v>10.175269840962027</v>
      </c>
      <c r="P169" s="11">
        <f t="shared" si="183"/>
        <v>10.395047852389586</v>
      </c>
      <c r="Q169" s="11">
        <f t="shared" si="183"/>
        <v>10.741845278436251</v>
      </c>
      <c r="S169" s="40">
        <f t="shared" si="150"/>
        <v>-5.0119761717003719</v>
      </c>
      <c r="T169" s="40">
        <f t="shared" si="151"/>
        <v>0.3618975199879193</v>
      </c>
      <c r="W169" s="10" t="str">
        <f t="shared" ref="W169:AB169" si="184">W24</f>
        <v>54 Textiles, printing and other skilled trades</v>
      </c>
      <c r="X169" s="11">
        <f t="shared" si="184"/>
        <v>7.5746198341931237</v>
      </c>
      <c r="Y169" s="11">
        <f t="shared" si="184"/>
        <v>6.8308018882489634</v>
      </c>
      <c r="Z169" s="11">
        <f t="shared" si="184"/>
        <v>7.2510021701341643</v>
      </c>
      <c r="AA169" s="11">
        <f t="shared" si="184"/>
        <v>7.4486631396450278</v>
      </c>
      <c r="AB169" s="11">
        <f t="shared" si="184"/>
        <v>7.8321950590505036</v>
      </c>
      <c r="AD169" s="40">
        <f t="shared" si="153"/>
        <v>-0.86946754829080319</v>
      </c>
      <c r="AE169" s="40">
        <f t="shared" si="154"/>
        <v>0.51534415763958563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64.124594408314678</v>
      </c>
      <c r="C170" s="11">
        <f t="shared" si="146"/>
        <v>66.102783490844828</v>
      </c>
      <c r="D170" s="11">
        <f t="shared" si="146"/>
        <v>63.612764290075475</v>
      </c>
      <c r="E170" s="11">
        <f t="shared" si="146"/>
        <v>68.106604236131602</v>
      </c>
      <c r="F170" s="11">
        <f t="shared" si="146"/>
        <v>72.642765816137626</v>
      </c>
      <c r="H170" s="40">
        <f t="shared" si="147"/>
        <v>-0.16014826279791006</v>
      </c>
      <c r="I170" s="40">
        <f t="shared" si="148"/>
        <v>0.88885817483204121</v>
      </c>
      <c r="L170" s="10" t="str">
        <f t="shared" ref="L170:Q170" si="185">L25</f>
        <v>61 Caring personal service occupations</v>
      </c>
      <c r="M170" s="11">
        <f t="shared" si="185"/>
        <v>12.277415159061205</v>
      </c>
      <c r="N170" s="11">
        <f t="shared" si="185"/>
        <v>11.988163142481413</v>
      </c>
      <c r="O170" s="11">
        <f t="shared" si="185"/>
        <v>12.014307542339539</v>
      </c>
      <c r="P170" s="11">
        <f t="shared" si="185"/>
        <v>14.587823652328103</v>
      </c>
      <c r="Q170" s="11">
        <f t="shared" si="185"/>
        <v>16.871969883625624</v>
      </c>
      <c r="S170" s="40">
        <f t="shared" si="150"/>
        <v>-0.43232624516255092</v>
      </c>
      <c r="T170" s="40">
        <f t="shared" si="151"/>
        <v>2.2895190076894112</v>
      </c>
      <c r="W170" s="10" t="str">
        <f t="shared" ref="W170:AB170" si="186">W25</f>
        <v>61 Caring personal service occupations</v>
      </c>
      <c r="X170" s="11">
        <f t="shared" si="186"/>
        <v>51.847179249253472</v>
      </c>
      <c r="Y170" s="11">
        <f t="shared" si="186"/>
        <v>54.114620348363395</v>
      </c>
      <c r="Z170" s="11">
        <f t="shared" si="186"/>
        <v>51.598456747735916</v>
      </c>
      <c r="AA170" s="11">
        <f t="shared" si="186"/>
        <v>53.518780583803526</v>
      </c>
      <c r="AB170" s="11">
        <f t="shared" si="186"/>
        <v>55.77079593251203</v>
      </c>
      <c r="AD170" s="40">
        <f t="shared" si="153"/>
        <v>-9.6129106525366659E-2</v>
      </c>
      <c r="AE170" s="40">
        <f t="shared" si="154"/>
        <v>0.51973662210269556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22.612755190622785</v>
      </c>
      <c r="C171" s="11">
        <f t="shared" si="146"/>
        <v>23.82426051366939</v>
      </c>
      <c r="D171" s="11">
        <f t="shared" si="146"/>
        <v>21.81251734644178</v>
      </c>
      <c r="E171" s="11">
        <f t="shared" si="146"/>
        <v>21.869061081326308</v>
      </c>
      <c r="F171" s="11">
        <f t="shared" si="146"/>
        <v>22.610198059385226</v>
      </c>
      <c r="H171" s="40">
        <f t="shared" si="147"/>
        <v>-0.71801269955649172</v>
      </c>
      <c r="I171" s="40">
        <f t="shared" si="148"/>
        <v>0.23973390896019353</v>
      </c>
      <c r="L171" s="10" t="str">
        <f t="shared" ref="L171:Q171" si="187">L26</f>
        <v>62 Leisure, travel and related personal service occupations</v>
      </c>
      <c r="M171" s="11">
        <f t="shared" si="187"/>
        <v>6.580478407820797</v>
      </c>
      <c r="N171" s="11">
        <f t="shared" si="187"/>
        <v>7.356642737814524</v>
      </c>
      <c r="O171" s="11">
        <f t="shared" si="187"/>
        <v>6.5724993961442548</v>
      </c>
      <c r="P171" s="11">
        <f t="shared" si="187"/>
        <v>6.8224057564215039</v>
      </c>
      <c r="Q171" s="11">
        <f t="shared" si="187"/>
        <v>7.6745754040736962</v>
      </c>
      <c r="S171" s="40">
        <f t="shared" si="150"/>
        <v>-2.4262322306578543E-2</v>
      </c>
      <c r="T171" s="40">
        <f t="shared" si="151"/>
        <v>1.038817188496477</v>
      </c>
      <c r="W171" s="10" t="str">
        <f t="shared" ref="W171:AB171" si="188">W26</f>
        <v>62 Leisure, travel and related personal service occupations</v>
      </c>
      <c r="X171" s="11">
        <f t="shared" si="188"/>
        <v>16.032276782801958</v>
      </c>
      <c r="Y171" s="11">
        <f t="shared" si="188"/>
        <v>16.467617775854855</v>
      </c>
      <c r="Z171" s="11">
        <f t="shared" si="188"/>
        <v>15.240017950297519</v>
      </c>
      <c r="AA171" s="11">
        <f t="shared" si="188"/>
        <v>15.046655324904824</v>
      </c>
      <c r="AB171" s="11">
        <f t="shared" si="188"/>
        <v>14.935622655311533</v>
      </c>
      <c r="AD171" s="40">
        <f t="shared" si="153"/>
        <v>-1.0084657573257494</v>
      </c>
      <c r="AE171" s="40">
        <f t="shared" si="154"/>
        <v>-0.13441349259949442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0.98327414006958647</v>
      </c>
      <c r="C172" s="11">
        <f t="shared" si="146"/>
        <v>0.85922903749923041</v>
      </c>
      <c r="D172" s="11">
        <f t="shared" si="146"/>
        <v>1.0628048755804189</v>
      </c>
      <c r="E172" s="11">
        <f t="shared" si="146"/>
        <v>0.86893476133665548</v>
      </c>
      <c r="F172" s="11">
        <f t="shared" si="146"/>
        <v>0.9034169809059075</v>
      </c>
      <c r="H172" s="40">
        <f t="shared" si="147"/>
        <v>1.5677388581945007</v>
      </c>
      <c r="I172" s="40">
        <f t="shared" si="148"/>
        <v>-1.0773715395408057</v>
      </c>
      <c r="L172" s="10" t="str">
        <f t="shared" ref="L172:Q172" si="189">L27</f>
        <v>63 Community and civil enforcement occupations</v>
      </c>
      <c r="M172" s="11">
        <f t="shared" si="189"/>
        <v>0.73658037031490509</v>
      </c>
      <c r="N172" s="11">
        <f t="shared" si="189"/>
        <v>0.5492719352767883</v>
      </c>
      <c r="O172" s="11">
        <f t="shared" si="189"/>
        <v>0.79590351633434608</v>
      </c>
      <c r="P172" s="11">
        <f t="shared" si="189"/>
        <v>0.51104134743731378</v>
      </c>
      <c r="Q172" s="11">
        <f t="shared" si="189"/>
        <v>0.5561553180663974</v>
      </c>
      <c r="S172" s="40">
        <f t="shared" si="150"/>
        <v>1.5612544567130238</v>
      </c>
      <c r="T172" s="40">
        <f t="shared" si="151"/>
        <v>-2.361212398978374</v>
      </c>
      <c r="W172" s="10" t="str">
        <f t="shared" ref="W172:AB172" si="190">W27</f>
        <v>63 Community and civil enforcement occupations</v>
      </c>
      <c r="X172" s="11">
        <f t="shared" si="190"/>
        <v>0.24669376975468207</v>
      </c>
      <c r="Y172" s="11">
        <f t="shared" si="190"/>
        <v>0.30995710222244199</v>
      </c>
      <c r="Z172" s="11">
        <f t="shared" si="190"/>
        <v>0.26690135924607317</v>
      </c>
      <c r="AA172" s="11">
        <f t="shared" si="190"/>
        <v>0.35789341389934215</v>
      </c>
      <c r="AB172" s="11">
        <f t="shared" si="190"/>
        <v>0.3472616628395111</v>
      </c>
      <c r="AD172" s="40">
        <f t="shared" si="153"/>
        <v>1.5870901923842773</v>
      </c>
      <c r="AE172" s="40">
        <f t="shared" si="154"/>
        <v>1.7701474309877119</v>
      </c>
    </row>
    <row r="173" spans="1:31" x14ac:dyDescent="0.25">
      <c r="A173" s="10" t="str">
        <f t="shared" si="142"/>
        <v>71 Sales occupations</v>
      </c>
      <c r="B173" s="11">
        <f t="shared" si="142"/>
        <v>53.008244839321968</v>
      </c>
      <c r="C173" s="11">
        <f t="shared" si="146"/>
        <v>51.121105372790844</v>
      </c>
      <c r="D173" s="11">
        <f t="shared" si="146"/>
        <v>50.88352259650383</v>
      </c>
      <c r="E173" s="11">
        <f t="shared" si="146"/>
        <v>47.126489407905822</v>
      </c>
      <c r="F173" s="11">
        <f t="shared" si="146"/>
        <v>44.891114545870579</v>
      </c>
      <c r="H173" s="40">
        <f t="shared" si="147"/>
        <v>-0.8148284169872122</v>
      </c>
      <c r="I173" s="40">
        <f t="shared" si="148"/>
        <v>-0.83184928735174912</v>
      </c>
      <c r="L173" s="10" t="str">
        <f t="shared" ref="L173:Q173" si="191">L28</f>
        <v>71 Sales occupations</v>
      </c>
      <c r="M173" s="11">
        <f t="shared" si="191"/>
        <v>22.836622904105518</v>
      </c>
      <c r="N173" s="11">
        <f t="shared" si="191"/>
        <v>23.146373352476871</v>
      </c>
      <c r="O173" s="11">
        <f t="shared" si="191"/>
        <v>22.892227210589734</v>
      </c>
      <c r="P173" s="11">
        <f t="shared" si="191"/>
        <v>21.759915543272172</v>
      </c>
      <c r="Q173" s="11">
        <f t="shared" si="191"/>
        <v>21.539433569394657</v>
      </c>
      <c r="S173" s="40">
        <f t="shared" si="150"/>
        <v>4.8650126510763059E-2</v>
      </c>
      <c r="T173" s="40">
        <f t="shared" si="151"/>
        <v>-0.40525697611480949</v>
      </c>
      <c r="W173" s="10" t="str">
        <f t="shared" ref="W173:AB173" si="192">W28</f>
        <v>71 Sales occupations</v>
      </c>
      <c r="X173" s="11">
        <f t="shared" si="192"/>
        <v>30.171621935216436</v>
      </c>
      <c r="Y173" s="11">
        <f t="shared" si="192"/>
        <v>27.974732020313969</v>
      </c>
      <c r="Z173" s="11">
        <f t="shared" si="192"/>
        <v>27.991295385914096</v>
      </c>
      <c r="AA173" s="11">
        <f t="shared" si="192"/>
        <v>25.366573864633583</v>
      </c>
      <c r="AB173" s="11">
        <f t="shared" si="192"/>
        <v>23.351680976475901</v>
      </c>
      <c r="AD173" s="40">
        <f t="shared" si="153"/>
        <v>-1.4889681658577514</v>
      </c>
      <c r="AE173" s="40">
        <f t="shared" si="154"/>
        <v>-1.2008950732466439</v>
      </c>
    </row>
    <row r="174" spans="1:31" x14ac:dyDescent="0.25">
      <c r="A174" s="10" t="str">
        <f t="shared" si="142"/>
        <v>72 Customer service occupations</v>
      </c>
      <c r="B174" s="11">
        <f t="shared" si="142"/>
        <v>12.30040895494969</v>
      </c>
      <c r="C174" s="11">
        <f t="shared" si="146"/>
        <v>13.336188571203747</v>
      </c>
      <c r="D174" s="11">
        <f t="shared" si="146"/>
        <v>13.576716079157165</v>
      </c>
      <c r="E174" s="11">
        <f t="shared" si="146"/>
        <v>17.150224487961253</v>
      </c>
      <c r="F174" s="11">
        <f t="shared" si="146"/>
        <v>19.348886125379838</v>
      </c>
      <c r="H174" s="40">
        <f t="shared" si="147"/>
        <v>1.9940969376462725</v>
      </c>
      <c r="I174" s="40">
        <f t="shared" si="148"/>
        <v>2.3899699434766219</v>
      </c>
      <c r="L174" s="10" t="str">
        <f t="shared" ref="L174:Q174" si="193">L29</f>
        <v>72 Customer service occupations</v>
      </c>
      <c r="M174" s="11">
        <f t="shared" si="193"/>
        <v>4.3976948469998023</v>
      </c>
      <c r="N174" s="11">
        <f t="shared" si="193"/>
        <v>4.0734936376725495</v>
      </c>
      <c r="O174" s="11">
        <f t="shared" si="193"/>
        <v>4.6956116353896276</v>
      </c>
      <c r="P174" s="11">
        <f t="shared" si="193"/>
        <v>6.4234266217007727</v>
      </c>
      <c r="Q174" s="11">
        <f t="shared" si="193"/>
        <v>7.6587223431250955</v>
      </c>
      <c r="S174" s="40">
        <f t="shared" si="150"/>
        <v>1.3195881754528793</v>
      </c>
      <c r="T174" s="40">
        <f t="shared" si="151"/>
        <v>3.3152133803950434</v>
      </c>
      <c r="W174" s="10" t="str">
        <f t="shared" ref="W174:AB174" si="194">W29</f>
        <v>72 Customer service occupations</v>
      </c>
      <c r="X174" s="11">
        <f t="shared" si="194"/>
        <v>7.9027141079498699</v>
      </c>
      <c r="Y174" s="11">
        <f t="shared" si="194"/>
        <v>9.2626949335311934</v>
      </c>
      <c r="Z174" s="11">
        <f t="shared" si="194"/>
        <v>8.8811044437675299</v>
      </c>
      <c r="AA174" s="11">
        <f t="shared" si="194"/>
        <v>10.726797866260467</v>
      </c>
      <c r="AB174" s="11">
        <f t="shared" si="194"/>
        <v>11.690163782254741</v>
      </c>
      <c r="AD174" s="40">
        <f t="shared" si="153"/>
        <v>2.3618535232486026</v>
      </c>
      <c r="AE174" s="40">
        <f>IF(AB$151-Z$151 &lt;&gt; 0,(EXP(LN(AB174/Z174)/(AB$151-Z$151))-1)*100,0)</f>
        <v>1.8490325111068184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12.546740827196322</v>
      </c>
      <c r="C175" s="11">
        <f t="shared" si="146"/>
        <v>12.922280244848787</v>
      </c>
      <c r="D175" s="11">
        <f t="shared" si="146"/>
        <v>11.327204931235848</v>
      </c>
      <c r="E175" s="11">
        <f t="shared" si="146"/>
        <v>13.800983904233053</v>
      </c>
      <c r="F175" s="11">
        <f t="shared" si="146"/>
        <v>13.703755401858333</v>
      </c>
      <c r="H175" s="40">
        <f t="shared" si="147"/>
        <v>-2.0243020032725711</v>
      </c>
      <c r="I175" s="40">
        <f t="shared" si="148"/>
        <v>1.2778459846407797</v>
      </c>
      <c r="L175" s="10" t="str">
        <f t="shared" ref="L175:Q175" si="195">L30</f>
        <v>81 Process, plant and machine operatives</v>
      </c>
      <c r="M175" s="11">
        <f t="shared" si="195"/>
        <v>10.440115410822877</v>
      </c>
      <c r="N175" s="11">
        <f t="shared" si="195"/>
        <v>10.768519215428244</v>
      </c>
      <c r="O175" s="11">
        <f t="shared" si="195"/>
        <v>9.4088493123300818</v>
      </c>
      <c r="P175" s="11">
        <f t="shared" si="195"/>
        <v>11.525759296117908</v>
      </c>
      <c r="Q175" s="11">
        <f t="shared" si="195"/>
        <v>11.394851327187011</v>
      </c>
      <c r="S175" s="40">
        <f t="shared" si="150"/>
        <v>-2.0586146460092491</v>
      </c>
      <c r="T175" s="40">
        <f t="shared" si="151"/>
        <v>1.2849248034990213</v>
      </c>
      <c r="W175" s="10" t="str">
        <f t="shared" ref="W175:AB175" si="196">W30</f>
        <v>81 Process, plant and machine operatives</v>
      </c>
      <c r="X175" s="11">
        <f t="shared" si="196"/>
        <v>2.1066254163734532</v>
      </c>
      <c r="Y175" s="11">
        <f t="shared" si="196"/>
        <v>2.1537610294205352</v>
      </c>
      <c r="Z175" s="11">
        <f t="shared" si="196"/>
        <v>1.9183556189057651</v>
      </c>
      <c r="AA175" s="11">
        <f t="shared" si="196"/>
        <v>2.2752246081151362</v>
      </c>
      <c r="AB175" s="11">
        <f t="shared" si="196"/>
        <v>2.3089040746713163</v>
      </c>
      <c r="AD175" s="40">
        <f t="shared" si="153"/>
        <v>-1.854959228214792</v>
      </c>
      <c r="AE175" s="40">
        <f t="shared" si="154"/>
        <v>1.2430262403366976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28.540229318162812</v>
      </c>
      <c r="C176" s="11">
        <f t="shared" si="146"/>
        <v>32.630086553128237</v>
      </c>
      <c r="D176" s="11">
        <f t="shared" si="146"/>
        <v>26.568079512845891</v>
      </c>
      <c r="E176" s="11">
        <f t="shared" si="146"/>
        <v>27.648239819590504</v>
      </c>
      <c r="F176" s="11">
        <f t="shared" si="146"/>
        <v>27.18152349354164</v>
      </c>
      <c r="H176" s="40">
        <f t="shared" si="147"/>
        <v>-1.4218778633148577</v>
      </c>
      <c r="I176" s="40">
        <f t="shared" si="148"/>
        <v>0.15229573423451992</v>
      </c>
      <c r="L176" s="10" t="str">
        <f t="shared" ref="L176:Q176" si="197">L31</f>
        <v>82 Transport and mobile machine drivers and operatives</v>
      </c>
      <c r="M176" s="11">
        <f t="shared" si="197"/>
        <v>26.025303981617387</v>
      </c>
      <c r="N176" s="11">
        <f t="shared" si="197"/>
        <v>30.060751832619651</v>
      </c>
      <c r="O176" s="11">
        <f t="shared" si="197"/>
        <v>24.37657384026129</v>
      </c>
      <c r="P176" s="11">
        <f t="shared" si="197"/>
        <v>24.446980564826845</v>
      </c>
      <c r="Q176" s="11">
        <f t="shared" si="197"/>
        <v>23.497941816658976</v>
      </c>
      <c r="S176" s="40">
        <f t="shared" si="150"/>
        <v>-1.3004049544910856</v>
      </c>
      <c r="T176" s="40">
        <f t="shared" si="151"/>
        <v>-0.24443242664704545</v>
      </c>
      <c r="W176" s="10" t="str">
        <f t="shared" ref="W176:AB176" si="198">W31</f>
        <v>82 Transport and mobile machine drivers and operatives</v>
      </c>
      <c r="X176" s="11">
        <f t="shared" si="198"/>
        <v>2.514925336545391</v>
      </c>
      <c r="Y176" s="11">
        <f t="shared" si="198"/>
        <v>2.5693347205086075</v>
      </c>
      <c r="Z176" s="11">
        <f t="shared" si="198"/>
        <v>2.1915056725846074</v>
      </c>
      <c r="AA176" s="11">
        <f t="shared" si="198"/>
        <v>3.2012592547636682</v>
      </c>
      <c r="AB176" s="11">
        <f t="shared" si="198"/>
        <v>3.6835816768826768</v>
      </c>
      <c r="AD176" s="40">
        <f t="shared" si="153"/>
        <v>-2.7155337275348801</v>
      </c>
      <c r="AE176" s="40">
        <f t="shared" si="154"/>
        <v>3.5226022482221619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11.768536310765185</v>
      </c>
      <c r="C177" s="11">
        <f t="shared" si="146"/>
        <v>10.58131847234316</v>
      </c>
      <c r="D177" s="11">
        <f t="shared" si="146"/>
        <v>9.4127069100926199</v>
      </c>
      <c r="E177" s="11">
        <f t="shared" si="146"/>
        <v>7.7727159318427503</v>
      </c>
      <c r="F177" s="11">
        <f t="shared" si="146"/>
        <v>7.1969218231042387</v>
      </c>
      <c r="H177" s="40">
        <f t="shared" si="147"/>
        <v>-4.3690617200750186</v>
      </c>
      <c r="I177" s="40">
        <f t="shared" si="148"/>
        <v>-1.7734667427504069</v>
      </c>
      <c r="L177" s="10" t="str">
        <f t="shared" ref="L177:Q178" si="199">L32</f>
        <v>91 Elementary trades and related occupations</v>
      </c>
      <c r="M177" s="11">
        <f t="shared" si="199"/>
        <v>9.5560849468263793</v>
      </c>
      <c r="N177" s="11">
        <f t="shared" si="199"/>
        <v>8.8254908278790278</v>
      </c>
      <c r="O177" s="11">
        <f t="shared" si="199"/>
        <v>7.8475338260043026</v>
      </c>
      <c r="P177" s="11">
        <f t="shared" si="199"/>
        <v>6.39533734245909</v>
      </c>
      <c r="Q177" s="11">
        <f t="shared" si="199"/>
        <v>5.8879493106089811</v>
      </c>
      <c r="S177" s="40">
        <f t="shared" si="150"/>
        <v>-3.8629837747498508</v>
      </c>
      <c r="T177" s="40">
        <f t="shared" si="151"/>
        <v>-1.8970520927825363</v>
      </c>
      <c r="W177" s="10" t="str">
        <f t="shared" ref="W177:AB178" si="200">W32</f>
        <v>91 Elementary trades and related occupations</v>
      </c>
      <c r="X177" s="11">
        <f t="shared" si="200"/>
        <v>2.2124513639387957</v>
      </c>
      <c r="Y177" s="11">
        <f t="shared" si="200"/>
        <v>1.7558276444641212</v>
      </c>
      <c r="Z177" s="11">
        <f t="shared" si="200"/>
        <v>1.5651730840883209</v>
      </c>
      <c r="AA177" s="11">
        <f t="shared" si="200"/>
        <v>1.3773785893836588</v>
      </c>
      <c r="AB177" s="11">
        <f t="shared" si="200"/>
        <v>1.3089725124952614</v>
      </c>
      <c r="AD177" s="40">
        <f t="shared" si="153"/>
        <v>-6.6879506437194314</v>
      </c>
      <c r="AE177" s="40">
        <f t="shared" si="154"/>
        <v>-1.1846203089130536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89.076578768972524</v>
      </c>
      <c r="C178" s="11">
        <f t="shared" si="146"/>
        <v>90.995164213235086</v>
      </c>
      <c r="D178" s="11">
        <f t="shared" si="146"/>
        <v>83.053502264089744</v>
      </c>
      <c r="E178" s="11">
        <f t="shared" si="146"/>
        <v>85.44332587883288</v>
      </c>
      <c r="F178" s="11">
        <f t="shared" si="146"/>
        <v>83.378143928356494</v>
      </c>
      <c r="H178" s="40">
        <f>IF(D$151-B$151 &lt;&gt; 0,(EXP(LN(D178/B178)/(D$151-B$151))-1)*100,0)</f>
        <v>-1.3904709885894873</v>
      </c>
      <c r="I178" s="40">
        <f t="shared" ref="I178" si="201">IF(F$151-D$151 &lt;&gt; 0,(EXP(LN(F178/D178)/(F$151-D$151))-1)*100,0)</f>
        <v>2.6011422996696787E-2</v>
      </c>
      <c r="L178" s="10" t="str">
        <f t="shared" si="199"/>
        <v>92 Elementary administration and service occupations</v>
      </c>
      <c r="M178" s="11">
        <f t="shared" si="199"/>
        <v>41.888732368083765</v>
      </c>
      <c r="N178" s="11">
        <f t="shared" si="199"/>
        <v>42.02903799674079</v>
      </c>
      <c r="O178" s="11">
        <f t="shared" si="199"/>
        <v>38.888130923031923</v>
      </c>
      <c r="P178" s="11">
        <f t="shared" si="199"/>
        <v>41.337308291807759</v>
      </c>
      <c r="Q178" s="11">
        <f t="shared" si="199"/>
        <v>39.468513074974922</v>
      </c>
      <c r="S178" s="40">
        <f t="shared" ref="S178" si="202">IF(O$151-M$151 &lt;&gt; 0,(EXP(LN(O178/M178)/(O$151-M$151))-1)*100,0)</f>
        <v>-1.4755610508290218</v>
      </c>
      <c r="T178" s="40">
        <f t="shared" ref="T178" si="203">IF(Q$151-O$151 &lt;&gt; 0,(EXP(LN(Q178/O178)/(Q$151-O$151))-1)*100,0)</f>
        <v>9.8809653104892092E-2</v>
      </c>
      <c r="W178" s="10" t="str">
        <f t="shared" si="200"/>
        <v>92 Elementary administration and service occupations</v>
      </c>
      <c r="X178" s="11">
        <f t="shared" si="200"/>
        <v>47.187846400888631</v>
      </c>
      <c r="Y178" s="11">
        <f t="shared" si="200"/>
        <v>48.966126216494267</v>
      </c>
      <c r="Z178" s="11">
        <f t="shared" si="200"/>
        <v>44.165371341057664</v>
      </c>
      <c r="AA178" s="11">
        <f t="shared" si="200"/>
        <v>44.10601758702493</v>
      </c>
      <c r="AB178" s="11">
        <f t="shared" si="200"/>
        <v>43.909630853381437</v>
      </c>
      <c r="AD178" s="40">
        <f t="shared" ref="AD178" si="204">IF(Z$151-X$151 &lt;&gt; 0,(EXP(LN(Z178/X178)/(Z$151-X$151))-1)*100,0)</f>
        <v>-1.3151816950445983</v>
      </c>
      <c r="AE178" s="40">
        <f t="shared" ref="AE178" si="205">IF(AB$151-Z$151 &lt;&gt; 0,(EXP(LN(AB178/Z178)/(AB$151-Z$151))-1)*100,0)</f>
        <v>-3.8708176815405171E-2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836.63300000000049</v>
      </c>
      <c r="C180" s="34">
        <f t="shared" si="206"/>
        <v>882.798</v>
      </c>
      <c r="D180" s="34">
        <f t="shared" si="206"/>
        <v>861.8910000000003</v>
      </c>
      <c r="E180" s="34">
        <f t="shared" si="206"/>
        <v>879.06400000000019</v>
      </c>
      <c r="F180" s="34">
        <f t="shared" si="206"/>
        <v>906.50900000000013</v>
      </c>
      <c r="H180" s="43">
        <f>IF(D$151-B$151 &lt;&gt; 0,(EXP(LN(D180/B180)/(D$151-B$151))-1)*100,0)</f>
        <v>0.59663902141595671</v>
      </c>
      <c r="I180" s="43">
        <f t="shared" si="148"/>
        <v>0.33704770528932837</v>
      </c>
      <c r="L180" s="231" t="str">
        <f t="shared" ref="L180:Q180" si="207">L35</f>
        <v>All occupations</v>
      </c>
      <c r="M180" s="34">
        <f t="shared" si="207"/>
        <v>425.31672183759559</v>
      </c>
      <c r="N180" s="34">
        <f t="shared" si="207"/>
        <v>446.33920554190769</v>
      </c>
      <c r="O180" s="34">
        <f t="shared" si="207"/>
        <v>429.45034856182963</v>
      </c>
      <c r="P180" s="34">
        <f t="shared" si="207"/>
        <v>437.85490648522892</v>
      </c>
      <c r="Q180" s="34">
        <f t="shared" si="207"/>
        <v>450.56101695838163</v>
      </c>
      <c r="S180" s="43">
        <f t="shared" ref="S180" si="208">IF(O$151-M$151 &lt;&gt; 0,(EXP(LN(O180/M180)/(O$151-M$151))-1)*100,0)</f>
        <v>0.19362746886979476</v>
      </c>
      <c r="T180" s="43">
        <f t="shared" ref="T180" si="209">IF(Q$151-O$151 &lt;&gt; 0,(EXP(LN(Q180/O180)/(Q$151-O$151))-1)*100,0)</f>
        <v>0.32042813536707904</v>
      </c>
      <c r="W180" s="231" t="str">
        <f t="shared" ref="W180:AB180" si="210">W35</f>
        <v>All occupations</v>
      </c>
      <c r="X180" s="34">
        <f t="shared" si="210"/>
        <v>411.31627816240422</v>
      </c>
      <c r="Y180" s="34">
        <f t="shared" si="210"/>
        <v>436.45879445809254</v>
      </c>
      <c r="Z180" s="34">
        <f t="shared" si="210"/>
        <v>432.44065143817016</v>
      </c>
      <c r="AA180" s="34">
        <f t="shared" si="210"/>
        <v>441.20909351477115</v>
      </c>
      <c r="AB180" s="34">
        <f t="shared" si="210"/>
        <v>455.94798304161839</v>
      </c>
      <c r="AD180" s="43">
        <f t="shared" ref="AD180" si="211">IF(Z$151-X$151 &lt;&gt; 0,(EXP(LN(Z180/X180)/(Z$151-X$151))-1)*100,0)</f>
        <v>1.0066861947156447</v>
      </c>
      <c r="AE180" s="43">
        <f t="shared" ref="AE180" si="212">IF(AB$151-Z$151 &lt;&gt; 0,(EXP(LN(AB180/Z180)/(AB$151-Z$151))-1)*100,0)</f>
        <v>0.3535142989250506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topLeftCell="A2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Brighton and Hove East Sussex West Sussex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91.810067404810326</v>
      </c>
      <c r="C7" s="31">
        <f>'Occ T1'!C8</f>
        <v>104.53421542164564</v>
      </c>
      <c r="D7" s="31">
        <f>'Occ T1'!D8</f>
        <v>104.41451820921547</v>
      </c>
      <c r="E7" s="31">
        <f>'Occ T1'!E8</f>
        <v>107.18664968107035</v>
      </c>
      <c r="F7" s="31">
        <f>'Occ T1'!F8</f>
        <v>118.78413991620641</v>
      </c>
      <c r="H7" s="31">
        <f>C7-B7</f>
        <v>12.724148016835315</v>
      </c>
      <c r="I7" s="31">
        <f>D7-C7</f>
        <v>-0.11969721243016807</v>
      </c>
      <c r="J7" s="31">
        <f>E7-D7</f>
        <v>2.7721314718548768</v>
      </c>
      <c r="K7" s="31">
        <f>F7-E7</f>
        <v>11.597490235136064</v>
      </c>
      <c r="L7" s="31">
        <f>F7-D7</f>
        <v>14.369621706990941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61.870408513420152</v>
      </c>
      <c r="C8" s="32">
        <f>'Occ T2'!C8</f>
        <v>73.008860771764105</v>
      </c>
      <c r="D8" s="32">
        <f>'Occ T2'!D8</f>
        <v>73.586660053837292</v>
      </c>
      <c r="E8" s="32">
        <f>'Occ T2'!E8</f>
        <v>68.633893224545218</v>
      </c>
      <c r="F8" s="32">
        <f>'Occ T2'!F8</f>
        <v>74.097870611469489</v>
      </c>
      <c r="H8" s="31">
        <f t="shared" ref="H8:H9" si="0">C8-B8</f>
        <v>11.138452258343953</v>
      </c>
      <c r="I8" s="31">
        <f t="shared" ref="I8:I9" si="1">D8-C8</f>
        <v>0.57779928207318676</v>
      </c>
      <c r="J8" s="31">
        <f t="shared" ref="J8:J9" si="2">E8-D8</f>
        <v>-4.9527668292920737</v>
      </c>
      <c r="K8" s="31">
        <f t="shared" ref="K8:K9" si="3">F8-E8</f>
        <v>5.4639773869242703</v>
      </c>
      <c r="L8" s="31">
        <f t="shared" ref="L8:L49" si="4">F8-D8</f>
        <v>0.51121055763219658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29.939658891390167</v>
      </c>
      <c r="C9" s="32">
        <f>'Occ T2'!C9</f>
        <v>31.525354649881535</v>
      </c>
      <c r="D9" s="32">
        <f>'Occ T2'!D9</f>
        <v>30.827858155378181</v>
      </c>
      <c r="E9" s="32">
        <f>'Occ T2'!E9</f>
        <v>38.552756456525131</v>
      </c>
      <c r="F9" s="32">
        <f>'Occ T2'!F9</f>
        <v>44.686269304736932</v>
      </c>
      <c r="H9" s="31">
        <f t="shared" si="0"/>
        <v>1.5856957584913687</v>
      </c>
      <c r="I9" s="31">
        <f t="shared" si="1"/>
        <v>-0.69749649450335482</v>
      </c>
      <c r="J9" s="31">
        <f t="shared" si="2"/>
        <v>7.7248983011469505</v>
      </c>
      <c r="K9" s="31">
        <f t="shared" si="3"/>
        <v>6.1335128482118009</v>
      </c>
      <c r="L9" s="31">
        <f t="shared" si="4"/>
        <v>13.858411149358751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166.86921080917912</v>
      </c>
      <c r="C11" s="31">
        <f>'Occ T1'!C9</f>
        <v>189.42991147159458</v>
      </c>
      <c r="D11" s="31">
        <f>'Occ T1'!D9</f>
        <v>194.76118264855393</v>
      </c>
      <c r="E11" s="31">
        <f>'Occ T1'!E9</f>
        <v>207.65575749185831</v>
      </c>
      <c r="F11" s="31">
        <f>'Occ T1'!F9</f>
        <v>225.07731600019918</v>
      </c>
      <c r="H11" s="31">
        <f>C11-B11</f>
        <v>22.560700662415456</v>
      </c>
      <c r="I11" s="31">
        <f t="shared" ref="I11:I49" si="5">D11-C11</f>
        <v>5.3312711769593477</v>
      </c>
      <c r="J11" s="31">
        <f>E11-D11</f>
        <v>12.894574843304383</v>
      </c>
      <c r="K11" s="31">
        <f>F11-E11</f>
        <v>17.421558508340866</v>
      </c>
      <c r="L11" s="31">
        <f t="shared" si="4"/>
        <v>30.316133351645249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47.882149274114816</v>
      </c>
      <c r="C12" s="10">
        <f>'Occ T2'!C10</f>
        <v>53.657742979638797</v>
      </c>
      <c r="D12" s="10">
        <f>'Occ T2'!D10</f>
        <v>55.520620907436232</v>
      </c>
      <c r="E12" s="10">
        <f>'Occ T2'!E10</f>
        <v>58.492670390787445</v>
      </c>
      <c r="F12" s="10">
        <f>'Occ T2'!F10</f>
        <v>63.776685984512568</v>
      </c>
      <c r="H12" s="11">
        <f t="shared" ref="H12:K14" si="6">C12-B12</f>
        <v>5.7755937055239812</v>
      </c>
      <c r="I12" s="31">
        <f t="shared" si="5"/>
        <v>1.8628779277974346</v>
      </c>
      <c r="J12" s="11">
        <f t="shared" si="6"/>
        <v>2.9720494833512134</v>
      </c>
      <c r="K12" s="11">
        <f t="shared" si="6"/>
        <v>5.2840155937251225</v>
      </c>
      <c r="L12" s="31">
        <f t="shared" si="4"/>
        <v>8.256065077076336</v>
      </c>
    </row>
    <row r="13" spans="1:12" ht="13" x14ac:dyDescent="0.3">
      <c r="A13" s="10" t="str">
        <f>'Occ T2'!A11</f>
        <v>22 Health professionals</v>
      </c>
      <c r="B13" s="10">
        <f>'Occ T2'!B11</f>
        <v>31.925830751175209</v>
      </c>
      <c r="C13" s="10">
        <f>'Occ T2'!C11</f>
        <v>37.805456291675505</v>
      </c>
      <c r="D13" s="10">
        <f>'Occ T2'!D11</f>
        <v>37.56352913452303</v>
      </c>
      <c r="E13" s="10">
        <f>'Occ T2'!E11</f>
        <v>39.422144849317924</v>
      </c>
      <c r="F13" s="10">
        <f>'Occ T2'!F11</f>
        <v>41.076161081844731</v>
      </c>
      <c r="H13" s="11">
        <f t="shared" si="6"/>
        <v>5.879625540500296</v>
      </c>
      <c r="I13" s="31">
        <f t="shared" si="5"/>
        <v>-0.24192715715247459</v>
      </c>
      <c r="J13" s="11">
        <f t="shared" si="6"/>
        <v>1.8586157147948938</v>
      </c>
      <c r="K13" s="11">
        <f t="shared" si="6"/>
        <v>1.6540162325268071</v>
      </c>
      <c r="L13" s="31">
        <f t="shared" si="4"/>
        <v>3.5126319473217009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37.098818505446175</v>
      </c>
      <c r="C14" s="10">
        <f>'Occ T2'!C12</f>
        <v>39.950188910411839</v>
      </c>
      <c r="D14" s="10">
        <f>'Occ T2'!D12</f>
        <v>40.334911885580304</v>
      </c>
      <c r="E14" s="10">
        <f>'Occ T2'!E12</f>
        <v>41.612325041308466</v>
      </c>
      <c r="F14" s="10">
        <f>'Occ T2'!F12</f>
        <v>44.737062867809058</v>
      </c>
      <c r="H14" s="11">
        <f t="shared" si="6"/>
        <v>2.8513704049656639</v>
      </c>
      <c r="I14" s="31">
        <f t="shared" si="5"/>
        <v>0.3847229751684651</v>
      </c>
      <c r="J14" s="11">
        <f t="shared" si="6"/>
        <v>1.2774131557281621</v>
      </c>
      <c r="K14" s="11">
        <f t="shared" si="6"/>
        <v>3.1247378265005921</v>
      </c>
      <c r="L14" s="31">
        <f t="shared" si="4"/>
        <v>4.4021509822287541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49.962412278442926</v>
      </c>
      <c r="C15" s="10">
        <f>'Occ T2'!C13</f>
        <v>58.016523289868452</v>
      </c>
      <c r="D15" s="10">
        <f>'Occ T2'!D13</f>
        <v>61.342120721014361</v>
      </c>
      <c r="E15" s="10">
        <f>'Occ T2'!E13</f>
        <v>68.128617210444474</v>
      </c>
      <c r="F15" s="10">
        <f>'Occ T2'!F13</f>
        <v>75.487406066032804</v>
      </c>
      <c r="H15" s="11">
        <f t="shared" ref="H15" si="7">C15-B15</f>
        <v>8.0541110114255261</v>
      </c>
      <c r="I15" s="31">
        <f t="shared" si="5"/>
        <v>3.3255974311459084</v>
      </c>
      <c r="J15" s="11">
        <f t="shared" ref="J15" si="8">E15-D15</f>
        <v>6.7864964894301139</v>
      </c>
      <c r="K15" s="11">
        <f t="shared" ref="K15" si="9">F15-E15</f>
        <v>7.3587888555883296</v>
      </c>
      <c r="L15" s="31">
        <f t="shared" si="4"/>
        <v>14.145285345018443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111.2703451271373</v>
      </c>
      <c r="C17" s="31">
        <f>'Occ T1'!C10</f>
        <v>117.67799560834828</v>
      </c>
      <c r="D17" s="31">
        <f>'Occ T1'!D10</f>
        <v>121.90061841665933</v>
      </c>
      <c r="E17" s="31">
        <f>'Occ T1'!E10</f>
        <v>119.55422744802269</v>
      </c>
      <c r="F17" s="31">
        <f>'Occ T1'!F10</f>
        <v>126.801222903023</v>
      </c>
      <c r="H17" s="31">
        <f t="shared" ref="H17:K21" si="10">C17-B17</f>
        <v>6.4076504812109789</v>
      </c>
      <c r="I17" s="31">
        <f t="shared" si="5"/>
        <v>4.2226228083110442</v>
      </c>
      <c r="J17" s="31">
        <f t="shared" si="10"/>
        <v>-2.3463909686366407</v>
      </c>
      <c r="K17" s="31">
        <f t="shared" si="10"/>
        <v>7.2469954550003166</v>
      </c>
      <c r="L17" s="31">
        <f t="shared" si="4"/>
        <v>4.900604486363676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12.456623600110081</v>
      </c>
      <c r="C18" s="10">
        <f>'Occ T2'!C14</f>
        <v>14.611743492598517</v>
      </c>
      <c r="D18" s="10">
        <f>'Occ T2'!D14</f>
        <v>15.823309258077057</v>
      </c>
      <c r="E18" s="10">
        <f>'Occ T2'!E14</f>
        <v>13.927666862071472</v>
      </c>
      <c r="F18" s="10">
        <f>'Occ T2'!F14</f>
        <v>14.762237834071831</v>
      </c>
      <c r="H18" s="11">
        <f t="shared" si="10"/>
        <v>2.1551198924884361</v>
      </c>
      <c r="I18" s="31">
        <f t="shared" si="5"/>
        <v>1.2115657654785394</v>
      </c>
      <c r="J18" s="11">
        <f t="shared" si="10"/>
        <v>-1.8956423960055844</v>
      </c>
      <c r="K18" s="11">
        <f t="shared" si="10"/>
        <v>0.83457097200035868</v>
      </c>
      <c r="L18" s="31">
        <f t="shared" si="4"/>
        <v>-1.0610714240052257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14.34830258923366</v>
      </c>
      <c r="C19" s="10">
        <f>'Occ T2'!C15</f>
        <v>16.226924805717125</v>
      </c>
      <c r="D19" s="10">
        <f>'Occ T2'!D15</f>
        <v>16.598549428185041</v>
      </c>
      <c r="E19" s="10">
        <f>'Occ T2'!E15</f>
        <v>16.460962780430158</v>
      </c>
      <c r="F19" s="10">
        <f>'Occ T2'!F15</f>
        <v>17.401643392786518</v>
      </c>
      <c r="H19" s="11">
        <f t="shared" si="10"/>
        <v>1.8786222164834658</v>
      </c>
      <c r="I19" s="31">
        <f t="shared" si="5"/>
        <v>0.37162462246791605</v>
      </c>
      <c r="J19" s="11">
        <f t="shared" si="10"/>
        <v>-0.13758664775488327</v>
      </c>
      <c r="K19" s="11">
        <f t="shared" si="10"/>
        <v>0.9406806123563598</v>
      </c>
      <c r="L19" s="31">
        <f t="shared" si="4"/>
        <v>0.80309396460147653</v>
      </c>
    </row>
    <row r="20" spans="1:12" ht="13" x14ac:dyDescent="0.3">
      <c r="A20" s="10" t="str">
        <f>'Occ T2'!A16</f>
        <v>33 Protective service occupations</v>
      </c>
      <c r="B20" s="10">
        <f>'Occ T2'!B16</f>
        <v>10.940452389436857</v>
      </c>
      <c r="C20" s="10">
        <f>'Occ T2'!C16</f>
        <v>11.156443571340839</v>
      </c>
      <c r="D20" s="10">
        <f>'Occ T2'!D16</f>
        <v>11.754956757398883</v>
      </c>
      <c r="E20" s="10">
        <f>'Occ T2'!E16</f>
        <v>13.977469723831183</v>
      </c>
      <c r="F20" s="10">
        <f>'Occ T2'!F16</f>
        <v>15.793242911666828</v>
      </c>
      <c r="H20" s="11">
        <f t="shared" si="10"/>
        <v>0.21599118190398237</v>
      </c>
      <c r="I20" s="31">
        <f t="shared" si="5"/>
        <v>0.59851318605804416</v>
      </c>
      <c r="J20" s="11">
        <f t="shared" si="10"/>
        <v>2.2225129664322996</v>
      </c>
      <c r="K20" s="11">
        <f t="shared" si="10"/>
        <v>1.8157731878356458</v>
      </c>
      <c r="L20" s="31">
        <f t="shared" si="4"/>
        <v>4.0382861542679453</v>
      </c>
    </row>
    <row r="21" spans="1:12" ht="13" x14ac:dyDescent="0.3">
      <c r="A21" s="10" t="str">
        <f>'Occ T2'!A17</f>
        <v>34 Culture, media and sports occupations</v>
      </c>
      <c r="B21" s="10">
        <f>'Occ T2'!B17</f>
        <v>20.061897522988822</v>
      </c>
      <c r="C21" s="10">
        <f>'Occ T2'!C17</f>
        <v>18.398698257110343</v>
      </c>
      <c r="D21" s="10">
        <f>'Occ T2'!D17</f>
        <v>19.153358641954284</v>
      </c>
      <c r="E21" s="10">
        <f>'Occ T2'!E17</f>
        <v>18.845056503160489</v>
      </c>
      <c r="F21" s="10">
        <f>'Occ T2'!F17</f>
        <v>20.611770367542221</v>
      </c>
      <c r="H21" s="11">
        <f t="shared" si="10"/>
        <v>-1.6631992658784789</v>
      </c>
      <c r="I21" s="31">
        <f t="shared" si="5"/>
        <v>0.75466038484394105</v>
      </c>
      <c r="J21" s="11">
        <f t="shared" si="10"/>
        <v>-0.30830213879379542</v>
      </c>
      <c r="K21" s="11">
        <f t="shared" si="10"/>
        <v>1.7667138643817317</v>
      </c>
      <c r="L21" s="31">
        <f t="shared" si="4"/>
        <v>1.4584117255879363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53.463069025367886</v>
      </c>
      <c r="C22" s="10">
        <f>'Occ T2'!C18</f>
        <v>57.28418548158146</v>
      </c>
      <c r="D22" s="10">
        <f>'Occ T2'!D18</f>
        <v>58.570444331044058</v>
      </c>
      <c r="E22" s="10">
        <f>'Occ T2'!E18</f>
        <v>56.34307157852939</v>
      </c>
      <c r="F22" s="10">
        <f>'Occ T2'!F18</f>
        <v>58.232328396955594</v>
      </c>
      <c r="H22" s="11">
        <f t="shared" ref="H22" si="11">C22-B22</f>
        <v>3.8211164562135735</v>
      </c>
      <c r="I22" s="31">
        <f t="shared" si="5"/>
        <v>1.2862588494625982</v>
      </c>
      <c r="J22" s="11">
        <f t="shared" ref="J22" si="12">E22-D22</f>
        <v>-2.2273727525146683</v>
      </c>
      <c r="K22" s="11">
        <f t="shared" ref="K22" si="13">F22-E22</f>
        <v>1.8892568184262046</v>
      </c>
      <c r="L22" s="31">
        <f t="shared" si="4"/>
        <v>-0.33811593408846363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91.784859546336406</v>
      </c>
      <c r="C24" s="31">
        <f>'Occ T1'!C11</f>
        <v>88.719404206263107</v>
      </c>
      <c r="D24" s="31">
        <f>'Occ T1'!D11</f>
        <v>89.848975485318064</v>
      </c>
      <c r="E24" s="31">
        <f>'Occ T1'!E11</f>
        <v>83.076597054065687</v>
      </c>
      <c r="F24" s="31">
        <f>'Occ T1'!F11</f>
        <v>73.164591876421639</v>
      </c>
      <c r="H24" s="31">
        <f t="shared" ref="H24:K26" si="14">C24-B24</f>
        <v>-3.0654553400732993</v>
      </c>
      <c r="I24" s="31">
        <f t="shared" si="5"/>
        <v>1.1295712790549572</v>
      </c>
      <c r="J24" s="31">
        <f t="shared" si="14"/>
        <v>-6.7723784312523776</v>
      </c>
      <c r="K24" s="31">
        <f t="shared" si="14"/>
        <v>-9.9120051776440476</v>
      </c>
      <c r="L24" s="31">
        <f t="shared" si="4"/>
        <v>-16.684383608896425</v>
      </c>
    </row>
    <row r="25" spans="1:12" ht="13" x14ac:dyDescent="0.3">
      <c r="A25" t="str">
        <f>'Occ T2'!A19</f>
        <v>41 Administrative occupations</v>
      </c>
      <c r="B25" s="32">
        <f>'Occ T2'!B19</f>
        <v>70.705405223856772</v>
      </c>
      <c r="C25" s="32">
        <f>'Occ T2'!C19</f>
        <v>69.593047625310646</v>
      </c>
      <c r="D25" s="32">
        <f>'Occ T2'!D19</f>
        <v>71.223543752315265</v>
      </c>
      <c r="E25" s="32">
        <f>'Occ T2'!E19</f>
        <v>64.092360348392987</v>
      </c>
      <c r="F25" s="32">
        <f>'Occ T2'!F19</f>
        <v>58.22162287875976</v>
      </c>
      <c r="H25" s="11">
        <f t="shared" si="14"/>
        <v>-1.1123575985461258</v>
      </c>
      <c r="I25" s="31">
        <f t="shared" si="5"/>
        <v>1.6304961270046192</v>
      </c>
      <c r="J25" s="11">
        <f t="shared" si="14"/>
        <v>-7.1311834039222788</v>
      </c>
      <c r="K25" s="11">
        <f t="shared" si="14"/>
        <v>-5.8707374696332266</v>
      </c>
      <c r="L25" s="31">
        <f t="shared" si="4"/>
        <v>-13.001920873555505</v>
      </c>
    </row>
    <row r="26" spans="1:12" ht="13" x14ac:dyDescent="0.3">
      <c r="A26" t="str">
        <f>'Occ T2'!A20</f>
        <v>42 Secretarial and related occupations</v>
      </c>
      <c r="B26" s="32">
        <f>'Occ T2'!B20</f>
        <v>21.079454322479634</v>
      </c>
      <c r="C26" s="32">
        <f>'Occ T2'!C20</f>
        <v>19.126356580952454</v>
      </c>
      <c r="D26" s="32">
        <f>'Occ T2'!D20</f>
        <v>18.625431733002802</v>
      </c>
      <c r="E26" s="32">
        <f>'Occ T2'!E20</f>
        <v>18.984236705672696</v>
      </c>
      <c r="F26" s="32">
        <f>'Occ T2'!F20</f>
        <v>14.942968997661884</v>
      </c>
      <c r="H26" s="11">
        <f t="shared" si="14"/>
        <v>-1.9530977415271806</v>
      </c>
      <c r="I26" s="31">
        <f t="shared" si="5"/>
        <v>-0.50092484794965131</v>
      </c>
      <c r="J26" s="11">
        <f t="shared" si="14"/>
        <v>0.35880497266989408</v>
      </c>
      <c r="K26" s="11">
        <f t="shared" si="14"/>
        <v>-4.0412677080108121</v>
      </c>
      <c r="L26" s="31">
        <f t="shared" si="4"/>
        <v>-3.6824627353409181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79.937154354161578</v>
      </c>
      <c r="C28" s="31">
        <f>'Occ T1'!C12</f>
        <v>80.064056822585371</v>
      </c>
      <c r="D28" s="31">
        <f>'Occ T1'!D12</f>
        <v>69.655886434230439</v>
      </c>
      <c r="E28" s="31">
        <f>'Occ T1'!E12</f>
        <v>71.804188815822286</v>
      </c>
      <c r="F28" s="31">
        <f>'Occ T1'!F12</f>
        <v>70.825003129610025</v>
      </c>
      <c r="H28" s="31">
        <f t="shared" ref="H28:K30" si="15">C28-B28</f>
        <v>0.12690246842379338</v>
      </c>
      <c r="I28" s="31">
        <f t="shared" si="5"/>
        <v>-10.408170388354932</v>
      </c>
      <c r="J28" s="31">
        <f t="shared" si="15"/>
        <v>2.1483023815918472</v>
      </c>
      <c r="K28" s="31">
        <f t="shared" si="15"/>
        <v>-0.97918568621226143</v>
      </c>
      <c r="L28" s="31">
        <f t="shared" si="4"/>
        <v>1.1691166953795857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9.1144972278364129</v>
      </c>
      <c r="C29" s="10">
        <f>'Occ T2'!C21</f>
        <v>10.506713451148928</v>
      </c>
      <c r="D29" s="10">
        <f>'Occ T2'!D21</f>
        <v>7.8976820765494322</v>
      </c>
      <c r="E29" s="10">
        <f>'Occ T2'!E21</f>
        <v>8.3202338487579883</v>
      </c>
      <c r="F29" s="10">
        <f>'Occ T2'!F21</f>
        <v>9.4986155915448371</v>
      </c>
      <c r="H29" s="11">
        <f t="shared" si="15"/>
        <v>1.3922162233125146</v>
      </c>
      <c r="I29" s="31">
        <f t="shared" si="5"/>
        <v>-2.6090313745994953</v>
      </c>
      <c r="J29" s="11">
        <f t="shared" si="15"/>
        <v>0.42255177220855611</v>
      </c>
      <c r="K29" s="11">
        <f t="shared" si="15"/>
        <v>1.1783817427868488</v>
      </c>
      <c r="L29" s="31">
        <f t="shared" si="4"/>
        <v>1.6009335149954049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26.151077927082735</v>
      </c>
      <c r="C30" s="10">
        <f>'Occ T2'!C22</f>
        <v>27.599942245771381</v>
      </c>
      <c r="D30" s="10">
        <f>'Occ T2'!D22</f>
        <v>24.055737894421142</v>
      </c>
      <c r="E30" s="10">
        <f>'Occ T2'!E22</f>
        <v>24.399969485271871</v>
      </c>
      <c r="F30" s="10">
        <f>'Occ T2'!F22</f>
        <v>23.498510576016997</v>
      </c>
      <c r="H30" s="11">
        <f t="shared" si="15"/>
        <v>1.4488643186886456</v>
      </c>
      <c r="I30" s="31">
        <f t="shared" si="5"/>
        <v>-3.5442043513502384</v>
      </c>
      <c r="J30" s="11">
        <f t="shared" si="15"/>
        <v>0.34423159085072896</v>
      </c>
      <c r="K30" s="11">
        <f t="shared" si="15"/>
        <v>-0.90145890925487393</v>
      </c>
      <c r="L30" s="31">
        <f t="shared" si="4"/>
        <v>-0.55722731840414497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23.938602136186613</v>
      </c>
      <c r="C31" s="10">
        <f>'Occ T2'!C23</f>
        <v>22.894561221755033</v>
      </c>
      <c r="D31" s="10">
        <f>'Occ T2'!D23</f>
        <v>20.276194452163697</v>
      </c>
      <c r="E31" s="10">
        <f>'Occ T2'!E23</f>
        <v>21.240274489757812</v>
      </c>
      <c r="F31" s="10">
        <f>'Occ T2'!F23</f>
        <v>19.253836624561433</v>
      </c>
      <c r="H31" s="11">
        <f t="shared" ref="H31:H32" si="16">C31-B31</f>
        <v>-1.0440409144315801</v>
      </c>
      <c r="I31" s="31">
        <f t="shared" si="5"/>
        <v>-2.6183667695913364</v>
      </c>
      <c r="J31" s="11">
        <f t="shared" ref="J31:J32" si="17">E31-D31</f>
        <v>0.96408003759411542</v>
      </c>
      <c r="K31" s="11">
        <f t="shared" ref="K31:K32" si="18">F31-E31</f>
        <v>-1.986437865196379</v>
      </c>
      <c r="L31" s="31">
        <f t="shared" si="4"/>
        <v>-1.0223578276022636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20.73297706305582</v>
      </c>
      <c r="C32" s="10">
        <f>'Occ T2'!C24</f>
        <v>19.062839903910035</v>
      </c>
      <c r="D32" s="10">
        <f>'Occ T2'!D24</f>
        <v>17.42627201109617</v>
      </c>
      <c r="E32" s="10">
        <f>'Occ T2'!E24</f>
        <v>17.84371099203462</v>
      </c>
      <c r="F32" s="10">
        <f>'Occ T2'!F24</f>
        <v>18.57404033748676</v>
      </c>
      <c r="H32" s="11">
        <f t="shared" si="16"/>
        <v>-1.670137159145785</v>
      </c>
      <c r="I32" s="31">
        <f t="shared" si="5"/>
        <v>-1.6365678928138649</v>
      </c>
      <c r="J32" s="11">
        <f t="shared" si="17"/>
        <v>0.41743898093844933</v>
      </c>
      <c r="K32" s="11">
        <f t="shared" si="18"/>
        <v>0.7303293454521409</v>
      </c>
      <c r="L32" s="31">
        <f t="shared" si="4"/>
        <v>1.1477683263905902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87.720623739007053</v>
      </c>
      <c r="C34" s="31">
        <f>'Occ T1'!C13</f>
        <v>90.786273042013448</v>
      </c>
      <c r="D34" s="31">
        <f>'Occ T1'!D13</f>
        <v>86.488086512097681</v>
      </c>
      <c r="E34" s="31">
        <f>'Occ T1'!E13</f>
        <v>90.844600078794571</v>
      </c>
      <c r="F34" s="31">
        <f>'Occ T1'!F13</f>
        <v>96.156380856428754</v>
      </c>
      <c r="H34" s="31">
        <f t="shared" ref="H34:K36" si="19">C34-B34</f>
        <v>3.0656493030063956</v>
      </c>
      <c r="I34" s="31">
        <f t="shared" si="5"/>
        <v>-4.2981865299157676</v>
      </c>
      <c r="J34" s="31">
        <f t="shared" si="19"/>
        <v>4.3565135666968899</v>
      </c>
      <c r="K34" s="31">
        <f t="shared" si="19"/>
        <v>5.3117807776341834</v>
      </c>
      <c r="L34" s="31">
        <f t="shared" si="4"/>
        <v>9.6682943443310734</v>
      </c>
    </row>
    <row r="35" spans="1:12" ht="13" x14ac:dyDescent="0.3">
      <c r="A35" s="10" t="str">
        <f>'Occ T2'!A25</f>
        <v>61 Caring personal service occupations</v>
      </c>
      <c r="B35" s="10">
        <f>'Occ T2'!B25</f>
        <v>64.124594408314678</v>
      </c>
      <c r="C35" s="10">
        <f>'Occ T2'!C25</f>
        <v>66.102783490844828</v>
      </c>
      <c r="D35" s="10">
        <f>'Occ T2'!D25</f>
        <v>63.612764290075475</v>
      </c>
      <c r="E35" s="10">
        <f>'Occ T2'!E25</f>
        <v>68.106604236131602</v>
      </c>
      <c r="F35" s="10">
        <f>'Occ T2'!F25</f>
        <v>72.642765816137626</v>
      </c>
      <c r="G35" s="10"/>
      <c r="H35" s="11">
        <f t="shared" si="19"/>
        <v>1.9781890825301502</v>
      </c>
      <c r="I35" s="31">
        <f t="shared" si="5"/>
        <v>-2.4900192007693533</v>
      </c>
      <c r="J35" s="11">
        <f t="shared" si="19"/>
        <v>4.4938399460561271</v>
      </c>
      <c r="K35" s="11">
        <f t="shared" si="19"/>
        <v>4.5361615800060235</v>
      </c>
      <c r="L35" s="31">
        <f t="shared" si="4"/>
        <v>9.0300015260621507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22.612755190622785</v>
      </c>
      <c r="C36" s="10">
        <f>'Occ T2'!C26</f>
        <v>23.82426051366939</v>
      </c>
      <c r="D36" s="10">
        <f>'Occ T2'!D26</f>
        <v>21.81251734644178</v>
      </c>
      <c r="E36" s="10">
        <f>'Occ T2'!E26</f>
        <v>21.869061081326308</v>
      </c>
      <c r="F36" s="10">
        <f>'Occ T2'!F26</f>
        <v>22.610198059385226</v>
      </c>
      <c r="G36" s="10"/>
      <c r="H36" s="11">
        <f t="shared" si="19"/>
        <v>1.2115053230466053</v>
      </c>
      <c r="I36" s="31">
        <f t="shared" si="5"/>
        <v>-2.0117431672276105</v>
      </c>
      <c r="J36" s="11">
        <f t="shared" si="19"/>
        <v>5.6543734884527908E-2</v>
      </c>
      <c r="K36" s="11">
        <f t="shared" si="19"/>
        <v>0.74113697805891832</v>
      </c>
      <c r="L36" s="31">
        <f t="shared" si="4"/>
        <v>0.79768071294344622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0.98327414006958647</v>
      </c>
      <c r="C37" s="10">
        <f>'Occ T2'!C27</f>
        <v>0.85922903749923041</v>
      </c>
      <c r="D37" s="10">
        <f>'Occ T2'!D27</f>
        <v>1.0628048755804189</v>
      </c>
      <c r="E37" s="10">
        <f>'Occ T2'!E27</f>
        <v>0.86893476133665548</v>
      </c>
      <c r="F37" s="10">
        <f>'Occ T2'!F27</f>
        <v>0.9034169809059075</v>
      </c>
      <c r="G37" s="10"/>
      <c r="H37" s="11">
        <f t="shared" ref="H37" si="20">C37-B37</f>
        <v>-0.12404510257035606</v>
      </c>
      <c r="I37" s="31">
        <f t="shared" ref="I37" si="21">D37-C37</f>
        <v>0.20357583808118851</v>
      </c>
      <c r="J37" s="11">
        <f t="shared" ref="J37" si="22">E37-D37</f>
        <v>-0.19387011424376344</v>
      </c>
      <c r="K37" s="11">
        <f t="shared" ref="K37" si="23">F37-E37</f>
        <v>3.4482219569252015E-2</v>
      </c>
      <c r="L37" s="31">
        <f t="shared" ref="L37" si="24">F37-D37</f>
        <v>-0.15938789467451142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65.308653794271663</v>
      </c>
      <c r="C39" s="31">
        <f>'Occ T1'!C14</f>
        <v>64.457293943994586</v>
      </c>
      <c r="D39" s="31">
        <f>'Occ T1'!D14</f>
        <v>64.460238675661003</v>
      </c>
      <c r="E39" s="31">
        <f>'Occ T1'!E14</f>
        <v>64.276713895867076</v>
      </c>
      <c r="F39" s="31">
        <f>'Occ T1'!F14</f>
        <v>64.240000671250414</v>
      </c>
      <c r="H39" s="31">
        <f>C39-B39</f>
        <v>-0.85135985027707761</v>
      </c>
      <c r="I39" s="31">
        <f t="shared" si="5"/>
        <v>2.9447316664175105E-3</v>
      </c>
      <c r="J39" s="31">
        <f>E39-D39</f>
        <v>-0.18352477979392745</v>
      </c>
      <c r="K39" s="31">
        <f>F39-E39</f>
        <v>-3.6713224616661932E-2</v>
      </c>
      <c r="L39" s="31">
        <f t="shared" si="4"/>
        <v>-0.22023800441058938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53.008244839321968</v>
      </c>
      <c r="C40" s="126">
        <f>'Occ T2'!C28</f>
        <v>51.121105372790844</v>
      </c>
      <c r="D40" s="126">
        <f>'Occ T2'!D28</f>
        <v>50.88352259650383</v>
      </c>
      <c r="E40" s="126">
        <f>'Occ T2'!E28</f>
        <v>47.126489407905822</v>
      </c>
      <c r="F40" s="126">
        <f>'Occ T2'!F28</f>
        <v>44.891114545870579</v>
      </c>
      <c r="G40"/>
      <c r="H40" s="11">
        <f>C40-B40</f>
        <v>-1.8871394665311243</v>
      </c>
      <c r="I40" s="31">
        <f t="shared" si="5"/>
        <v>-0.23758277628701308</v>
      </c>
      <c r="J40" s="11">
        <f t="shared" ref="J40" si="25">E40-D40</f>
        <v>-3.7570331885980082</v>
      </c>
      <c r="K40" s="11">
        <f t="shared" ref="K40" si="26">F40-E40</f>
        <v>-2.2353748620352434</v>
      </c>
      <c r="L40" s="31">
        <f t="shared" si="4"/>
        <v>-5.9924080506332515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12.30040895494969</v>
      </c>
      <c r="C41" s="126">
        <f>'Occ T2'!C29</f>
        <v>13.336188571203747</v>
      </c>
      <c r="D41" s="126">
        <f>'Occ T2'!D29</f>
        <v>13.576716079157165</v>
      </c>
      <c r="E41" s="126">
        <f>'Occ T2'!E29</f>
        <v>17.150224487961253</v>
      </c>
      <c r="F41" s="126">
        <f>'Occ T2'!F29</f>
        <v>19.348886125379838</v>
      </c>
      <c r="G41"/>
      <c r="H41" s="11">
        <f t="shared" ref="H41" si="27">C41-B41</f>
        <v>1.0357796162540573</v>
      </c>
      <c r="I41" s="31">
        <f t="shared" si="5"/>
        <v>0.24052750795341815</v>
      </c>
      <c r="J41" s="11">
        <f t="shared" ref="J41" si="28">E41-D41</f>
        <v>3.5735084088040878</v>
      </c>
      <c r="K41" s="11">
        <f t="shared" ref="K41" si="29">F41-E41</f>
        <v>2.198661637418585</v>
      </c>
      <c r="L41" s="31">
        <f t="shared" si="4"/>
        <v>5.7721700462226728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41.086970145359132</v>
      </c>
      <c r="C43" s="31">
        <f>'Occ T1'!C15</f>
        <v>45.552366797977022</v>
      </c>
      <c r="D43" s="31">
        <f>'Occ T1'!D15</f>
        <v>37.895284444081739</v>
      </c>
      <c r="E43" s="31">
        <f>'Occ T1'!E15</f>
        <v>41.449223723823557</v>
      </c>
      <c r="F43" s="31">
        <f>'Occ T1'!F15</f>
        <v>40.885278895399971</v>
      </c>
      <c r="H43" s="31">
        <f t="shared" ref="H43:K45" si="30">C43-B43</f>
        <v>4.4653966526178905</v>
      </c>
      <c r="I43" s="31">
        <f t="shared" si="5"/>
        <v>-7.6570823538952837</v>
      </c>
      <c r="J43" s="31">
        <f t="shared" si="30"/>
        <v>3.5539392797418188</v>
      </c>
      <c r="K43" s="31">
        <f t="shared" si="30"/>
        <v>-0.56394482842358684</v>
      </c>
      <c r="L43" s="31">
        <f t="shared" si="4"/>
        <v>2.9899944513182319</v>
      </c>
    </row>
    <row r="44" spans="1:12" ht="13" x14ac:dyDescent="0.3">
      <c r="A44" s="10" t="str">
        <f>'Occ T2'!A30</f>
        <v>81 Process, plant and machine operatives</v>
      </c>
      <c r="B44" s="10">
        <f>'Occ T2'!B30</f>
        <v>12.546740827196322</v>
      </c>
      <c r="C44" s="10">
        <f>'Occ T2'!C30</f>
        <v>12.922280244848787</v>
      </c>
      <c r="D44" s="10">
        <f>'Occ T2'!D30</f>
        <v>11.327204931235848</v>
      </c>
      <c r="E44" s="10">
        <f>'Occ T2'!E30</f>
        <v>13.800983904233053</v>
      </c>
      <c r="F44" s="10">
        <f>'Occ T2'!F30</f>
        <v>13.703755401858333</v>
      </c>
      <c r="H44" s="11">
        <f t="shared" si="30"/>
        <v>0.37553941765246535</v>
      </c>
      <c r="I44" s="31">
        <f t="shared" si="5"/>
        <v>-1.5950753136129396</v>
      </c>
      <c r="J44" s="11">
        <f t="shared" si="30"/>
        <v>2.4737789729972057</v>
      </c>
      <c r="K44" s="11">
        <f t="shared" si="30"/>
        <v>-9.7228502374720804E-2</v>
      </c>
      <c r="L44" s="31">
        <f t="shared" si="4"/>
        <v>2.3765504706224849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28.540229318162812</v>
      </c>
      <c r="C45" s="10">
        <f>'Occ T2'!C31</f>
        <v>32.630086553128237</v>
      </c>
      <c r="D45" s="10">
        <f>'Occ T2'!D31</f>
        <v>26.568079512845891</v>
      </c>
      <c r="E45" s="10">
        <f>'Occ T2'!E31</f>
        <v>27.648239819590504</v>
      </c>
      <c r="F45" s="10">
        <f>'Occ T2'!F31</f>
        <v>27.18152349354164</v>
      </c>
      <c r="H45" s="11">
        <f t="shared" si="30"/>
        <v>4.0898572349654252</v>
      </c>
      <c r="I45" s="31">
        <f t="shared" si="5"/>
        <v>-6.0620070402823458</v>
      </c>
      <c r="J45" s="11">
        <f t="shared" si="30"/>
        <v>1.0801603067446131</v>
      </c>
      <c r="K45" s="11">
        <f t="shared" si="30"/>
        <v>-0.46671632604886426</v>
      </c>
      <c r="L45" s="31">
        <f t="shared" si="4"/>
        <v>0.61344398069574879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100.84511507973771</v>
      </c>
      <c r="C47" s="31">
        <f>'Occ T1'!C16</f>
        <v>101.57648268557824</v>
      </c>
      <c r="D47" s="31">
        <f>'Occ T1'!D16</f>
        <v>92.466209174182367</v>
      </c>
      <c r="E47" s="31">
        <f>'Occ T1'!E16</f>
        <v>93.216041810675634</v>
      </c>
      <c r="F47" s="31">
        <f>'Occ T1'!F16</f>
        <v>90.575065751460727</v>
      </c>
      <c r="H47" s="31">
        <f t="shared" ref="H47:K49" si="31">C47-B47</f>
        <v>0.73136760584053206</v>
      </c>
      <c r="I47" s="31">
        <f t="shared" si="5"/>
        <v>-9.1102735113958744</v>
      </c>
      <c r="J47" s="31">
        <f t="shared" si="31"/>
        <v>0.74983263649326659</v>
      </c>
      <c r="K47" s="31">
        <f t="shared" si="31"/>
        <v>-2.640976059214907</v>
      </c>
      <c r="L47" s="31">
        <f t="shared" si="4"/>
        <v>-1.8911434227216404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11.768536310765185</v>
      </c>
      <c r="C48" s="10">
        <f>'Occ T2'!C32</f>
        <v>10.58131847234316</v>
      </c>
      <c r="D48" s="10">
        <f>'Occ T2'!D32</f>
        <v>9.4127069100926199</v>
      </c>
      <c r="E48" s="10">
        <f>'Occ T2'!E32</f>
        <v>7.7727159318427503</v>
      </c>
      <c r="F48" s="10">
        <f>'Occ T2'!F32</f>
        <v>7.1969218231042387</v>
      </c>
      <c r="H48" s="11">
        <f t="shared" si="31"/>
        <v>-1.1872178384220256</v>
      </c>
      <c r="I48" s="31">
        <f t="shared" si="5"/>
        <v>-1.1686115622505397</v>
      </c>
      <c r="J48" s="11">
        <f t="shared" si="31"/>
        <v>-1.6399909782498696</v>
      </c>
      <c r="K48" s="11">
        <f t="shared" si="31"/>
        <v>-0.57579410873851167</v>
      </c>
      <c r="L48" s="31">
        <f t="shared" si="4"/>
        <v>-2.2157850869883813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89.076578768972524</v>
      </c>
      <c r="C49" s="10">
        <f>'Occ T2'!C33</f>
        <v>90.995164213235086</v>
      </c>
      <c r="D49" s="10">
        <f>'Occ T2'!D33</f>
        <v>83.053502264089744</v>
      </c>
      <c r="E49" s="10">
        <f>'Occ T2'!E33</f>
        <v>85.44332587883288</v>
      </c>
      <c r="F49" s="10">
        <f>'Occ T2'!F33</f>
        <v>83.378143928356494</v>
      </c>
      <c r="H49" s="11">
        <f t="shared" si="31"/>
        <v>1.9185854442625612</v>
      </c>
      <c r="I49" s="31">
        <f t="shared" si="5"/>
        <v>-7.9416619491453417</v>
      </c>
      <c r="J49" s="11">
        <f t="shared" si="31"/>
        <v>2.3898236147431362</v>
      </c>
      <c r="K49" s="11">
        <f t="shared" si="31"/>
        <v>-2.0651819504763864</v>
      </c>
      <c r="L49" s="31">
        <f t="shared" si="4"/>
        <v>0.32464166426674979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836.63300000000027</v>
      </c>
      <c r="C51" s="34">
        <f>'Occ T1'!C18</f>
        <v>882.79800000000046</v>
      </c>
      <c r="D51" s="34">
        <f>'Occ T1'!D18</f>
        <v>861.89100000000008</v>
      </c>
      <c r="E51" s="34">
        <f>'Occ T1'!E18</f>
        <v>879.06400000000008</v>
      </c>
      <c r="F51" s="34">
        <f>'Occ T1'!F18</f>
        <v>906.50900000000024</v>
      </c>
      <c r="G51" s="24"/>
      <c r="H51" s="34">
        <f>C51-B51</f>
        <v>46.165000000000191</v>
      </c>
      <c r="I51" s="205">
        <f>D51-C51</f>
        <v>-20.90700000000038</v>
      </c>
      <c r="J51" s="34">
        <f>E51-D51</f>
        <v>17.173000000000002</v>
      </c>
      <c r="K51" s="34">
        <f>F51-E51</f>
        <v>27.445000000000164</v>
      </c>
      <c r="L51" s="205">
        <f>F51-D51</f>
        <v>44.618000000000166</v>
      </c>
    </row>
    <row r="53" spans="1:12" ht="15.5" x14ac:dyDescent="0.35">
      <c r="A53" s="19" t="str">
        <f>CONCATENATE(A1," (Continued)")</f>
        <v>Occupation Table 3  Employment Change by Occupation in Occupation Group (SOC 2020), 2015-2035, Brighton and Hove East Sussex West Sussex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3.2980300680223174</v>
      </c>
      <c r="C59" s="44">
        <f>IF(AND(D$5-C$5 &lt;&gt; 0,D7 &lt;&gt; 0,C7 &lt;&gt; 0),(EXP(LN(D7/C7)/(D$5-C$5))-1)*100,0)</f>
        <v>-0.11450529565593115</v>
      </c>
      <c r="D59" s="44">
        <f>IF(AND(E$5-D$5 &lt;&gt; 0,E7 &lt;&gt; 0,D7 &lt;&gt; 0),(EXP(LN(E7/D7)/(E$5-D$5))-1)*100,0)</f>
        <v>0.52543509849751757</v>
      </c>
      <c r="E59" s="44">
        <f>IF(AND(F$5-E$5 &lt;&gt; 0,F7 &lt;&gt; 0,E7 &lt;&gt; 0),(EXP(LN(F7/E7)/(F$5-E$5))-1)*100,0)</f>
        <v>1.0326573945850459</v>
      </c>
      <c r="F59" s="44">
        <f>IF(AND(F$5-D$5 &lt;&gt; 0,F7 &lt;&gt; 0,D7 &lt;&gt; 0),(EXP(LN(F7/D7)/(F$5-D$5))-1)*100,0)</f>
        <v>0.86329956537303243</v>
      </c>
      <c r="H59" s="44">
        <f>(B7/B$51)*100</f>
        <v>10.973756402725005</v>
      </c>
      <c r="I59" s="44">
        <f>(C7/C$51)*100</f>
        <v>11.841238360490802</v>
      </c>
      <c r="J59" s="44">
        <f>(D7/D$51)*100</f>
        <v>12.114585047206139</v>
      </c>
      <c r="K59" s="44">
        <f>(E7/E$51)*100</f>
        <v>12.193270305810538</v>
      </c>
      <c r="L59" s="44">
        <f>(F7/F$51)*100</f>
        <v>13.103470557513095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4.2252983656128507</v>
      </c>
      <c r="C60" s="44">
        <f t="shared" si="32"/>
        <v>0.79140980418728191</v>
      </c>
      <c r="D60" s="44">
        <f t="shared" si="32"/>
        <v>-1.3838806409670723</v>
      </c>
      <c r="E60" s="44">
        <f t="shared" si="32"/>
        <v>0.76894443082706765</v>
      </c>
      <c r="F60" s="44">
        <f>IF(AND(F$5-D$5 &lt;&gt; 0,F8 &lt;&gt; 0,D8 &lt;&gt; 0),(EXP(LN(F8/D8)/(F$5-D$5))-1)*100,0)</f>
        <v>4.6164220152045132E-2</v>
      </c>
      <c r="H60" s="44">
        <f t="shared" ref="H60:L60" si="33">(B8/B$51)*100</f>
        <v>7.3951671178904164</v>
      </c>
      <c r="I60" s="44">
        <f t="shared" si="33"/>
        <v>8.2701660823613175</v>
      </c>
      <c r="J60" s="44">
        <f t="shared" si="33"/>
        <v>8.537815112797011</v>
      </c>
      <c r="K60" s="44">
        <f t="shared" si="33"/>
        <v>7.8076105066918009</v>
      </c>
      <c r="L60" s="44">
        <f t="shared" si="33"/>
        <v>8.1739806898187961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1.2985626813650786</v>
      </c>
      <c r="C61" s="44">
        <f>IF(AND(D$5-C$5 &lt;&gt; 0,D9 &lt;&gt; 0,C9 &lt;&gt; 0),(EXP(LN(D9/C9)/(D$5-C$5))-1)*100,0)</f>
        <v>-2.2124937284598523</v>
      </c>
      <c r="D61" s="44">
        <f t="shared" si="34"/>
        <v>4.5736860740119845</v>
      </c>
      <c r="E61" s="44">
        <f t="shared" si="34"/>
        <v>1.4873392152216391</v>
      </c>
      <c r="F61" s="44">
        <f>IF(AND(F$5-D$5 &lt;&gt; 0,F9 &lt;&gt; 0,D9 &lt;&gt; 0),(EXP(LN(F9/D9)/(F$5-D$5))-1)*100,0)</f>
        <v>2.5058653848348378</v>
      </c>
      <c r="H61" s="44">
        <f t="shared" ref="H61:L61" si="35">(B9/B$51)*100</f>
        <v>3.5785892848345879</v>
      </c>
      <c r="I61" s="44">
        <f t="shared" si="35"/>
        <v>3.5710722781294835</v>
      </c>
      <c r="J61" s="44">
        <f t="shared" si="35"/>
        <v>3.5767699344091284</v>
      </c>
      <c r="K61" s="44">
        <f t="shared" si="35"/>
        <v>4.3856597991187369</v>
      </c>
      <c r="L61" s="44">
        <f t="shared" si="35"/>
        <v>4.9294898676942998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3.2210056798514186</v>
      </c>
      <c r="C63" s="44">
        <f t="shared" si="36"/>
        <v>2.8143766396463654</v>
      </c>
      <c r="D63" s="44">
        <f t="shared" si="36"/>
        <v>1.290406668221955</v>
      </c>
      <c r="E63" s="44">
        <f t="shared" si="36"/>
        <v>0.80887660452670929</v>
      </c>
      <c r="F63" s="44">
        <f>IF(AND(F$5-D$5 &lt;&gt; 0,F11 &lt;&gt; 0,D11 &lt;&gt; 0),(EXP(LN(F11/D11)/(F$5-D$5))-1)*100,0)</f>
        <v>0.96913173436221633</v>
      </c>
      <c r="H63" s="44">
        <f>(B11/B$51)*100</f>
        <v>19.945329769346785</v>
      </c>
      <c r="I63" s="44">
        <f>(C11/C$51)*100</f>
        <v>21.457899935386632</v>
      </c>
      <c r="J63" s="44">
        <f>(D11/D$51)*100</f>
        <v>22.596962104089023</v>
      </c>
      <c r="K63" s="44">
        <f>(E11/E$51)*100</f>
        <v>23.622370782088481</v>
      </c>
      <c r="L63" s="44">
        <f>(F11/F$51)*100</f>
        <v>24.829021664451108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2.8879919298967272</v>
      </c>
      <c r="C64" s="44">
        <f t="shared" si="36"/>
        <v>3.471778394600622</v>
      </c>
      <c r="D64" s="49">
        <f t="shared" si="36"/>
        <v>1.0483966521254162</v>
      </c>
      <c r="E64" s="49">
        <f t="shared" si="36"/>
        <v>0.86861320255129382</v>
      </c>
      <c r="F64" s="44">
        <f>IF(AND(F$5-D$5 &lt;&gt; 0,F12 &lt;&gt; 0,D12 &lt;&gt; 0),(EXP(LN(F12/D12)/(F$5-D$5))-1)*100,0)</f>
        <v>0.92850545011986529</v>
      </c>
      <c r="H64" s="40">
        <f t="shared" ref="H64:L67" si="37">(B12/B$11)*100</f>
        <v>28.694418246437181</v>
      </c>
      <c r="I64" s="40">
        <f t="shared" si="37"/>
        <v>28.325908280691397</v>
      </c>
      <c r="J64" s="40">
        <f t="shared" si="37"/>
        <v>28.507025965036913</v>
      </c>
      <c r="K64" s="40">
        <f t="shared" si="37"/>
        <v>28.168094685783419</v>
      </c>
      <c r="L64" s="40">
        <f t="shared" si="37"/>
        <v>28.335456952248411</v>
      </c>
    </row>
    <row r="65" spans="1:12" ht="13" x14ac:dyDescent="0.3">
      <c r="A65" t="str">
        <f>A13</f>
        <v>22 Health professionals</v>
      </c>
      <c r="B65" s="49">
        <f t="shared" si="36"/>
        <v>4.3165148898856698</v>
      </c>
      <c r="C65" s="44">
        <f t="shared" si="36"/>
        <v>-0.63992656320813746</v>
      </c>
      <c r="D65" s="49">
        <f t="shared" si="36"/>
        <v>0.97056170655949181</v>
      </c>
      <c r="E65" s="49">
        <f t="shared" si="36"/>
        <v>0.41184797697486619</v>
      </c>
      <c r="F65" s="44">
        <f>IF(AND(F$5-D$5 &lt;&gt; 0,F13 &lt;&gt; 0,D13 &lt;&gt; 0),(EXP(LN(F13/D13)/(F$5-D$5))-1)*100,0)</f>
        <v>0.59774152770164513</v>
      </c>
      <c r="H65" s="40">
        <f t="shared" si="37"/>
        <v>19.132247702473727</v>
      </c>
      <c r="I65" s="40">
        <f t="shared" si="37"/>
        <v>19.957490344572385</v>
      </c>
      <c r="J65" s="40">
        <f t="shared" si="37"/>
        <v>19.286969109397084</v>
      </c>
      <c r="K65" s="40">
        <f t="shared" si="37"/>
        <v>18.984373621744428</v>
      </c>
      <c r="L65" s="40">
        <f t="shared" si="37"/>
        <v>18.249800473810691</v>
      </c>
    </row>
    <row r="66" spans="1:12" ht="13" x14ac:dyDescent="0.3">
      <c r="A66" t="str">
        <f>A14</f>
        <v>23 Teaching and other educational professionals</v>
      </c>
      <c r="B66" s="49">
        <f t="shared" si="36"/>
        <v>1.8684480102703738</v>
      </c>
      <c r="C66" s="44">
        <f t="shared" si="36"/>
        <v>0.96300664818183002</v>
      </c>
      <c r="D66" s="49">
        <f t="shared" si="36"/>
        <v>0.62552840022616074</v>
      </c>
      <c r="E66" s="49">
        <f t="shared" si="36"/>
        <v>0.72668671152835707</v>
      </c>
      <c r="F66" s="44">
        <f>IF(AND(F$5-D$5 &lt;&gt; 0,F14 &lt;&gt; 0,D14 &lt;&gt; 0),(EXP(LN(F14/D14)/(F$5-D$5))-1)*100,0)</f>
        <v>0.69295598014926796</v>
      </c>
      <c r="H66" s="40">
        <f t="shared" si="37"/>
        <v>22.232273003238443</v>
      </c>
      <c r="I66" s="40">
        <f t="shared" si="37"/>
        <v>21.089694124891388</v>
      </c>
      <c r="J66" s="40">
        <f t="shared" si="37"/>
        <v>20.709933744017437</v>
      </c>
      <c r="K66" s="40">
        <f t="shared" si="37"/>
        <v>20.039090436941045</v>
      </c>
      <c r="L66" s="40">
        <f t="shared" si="37"/>
        <v>19.876309022526939</v>
      </c>
    </row>
    <row r="67" spans="1:12" ht="13" x14ac:dyDescent="0.3">
      <c r="A67" t="str">
        <f>A15</f>
        <v>24 Business, media and public service professionals</v>
      </c>
      <c r="B67" s="49">
        <f t="shared" si="36"/>
        <v>3.8071039782510585</v>
      </c>
      <c r="C67" s="44">
        <f t="shared" si="36"/>
        <v>5.7321556731867451</v>
      </c>
      <c r="D67" s="49">
        <f t="shared" si="36"/>
        <v>2.1207880633131282</v>
      </c>
      <c r="E67" s="49">
        <f t="shared" si="36"/>
        <v>1.0309630479319543</v>
      </c>
      <c r="F67" s="44">
        <f>IF(AND(F$5-D$5 &lt;&gt; 0,F15 &lt;&gt; 0,D15 &lt;&gt; 0),(EXP(LN(F15/D15)/(F$5-D$5))-1)*100,0)</f>
        <v>1.3929396044847664</v>
      </c>
      <c r="H67" s="40">
        <f t="shared" si="37"/>
        <v>29.941061047850653</v>
      </c>
      <c r="I67" s="40">
        <f t="shared" si="37"/>
        <v>30.626907249844837</v>
      </c>
      <c r="J67" s="40">
        <f t="shared" si="37"/>
        <v>31.496071181548569</v>
      </c>
      <c r="K67" s="40">
        <f t="shared" si="37"/>
        <v>32.808441255531115</v>
      </c>
      <c r="L67" s="40">
        <f t="shared" si="37"/>
        <v>33.538433551413952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1.4095736522480751</v>
      </c>
      <c r="C69" s="44">
        <f t="shared" si="39"/>
        <v>3.5882858018457586</v>
      </c>
      <c r="D69" s="44">
        <f t="shared" si="39"/>
        <v>-0.3879665576171254</v>
      </c>
      <c r="E69" s="44">
        <f t="shared" si="39"/>
        <v>0.59024141732570978</v>
      </c>
      <c r="F69" s="44">
        <f t="shared" ref="F69:F74" si="40">IF(AND(F$5-D$5 &lt;&gt; 0,F17 &lt;&gt; 0,D17 &lt;&gt; 0),(EXP(LN(F17/D17)/(F$5-D$5))-1)*100,0)</f>
        <v>0.26310937130042955</v>
      </c>
      <c r="H69" s="44">
        <f>(B17/B$51)*100</f>
        <v>13.299779607920946</v>
      </c>
      <c r="I69" s="44">
        <f>(C17/C$51)*100</f>
        <v>13.330115791874045</v>
      </c>
      <c r="J69" s="44">
        <f>(D17/D$51)*100</f>
        <v>14.143391498073344</v>
      </c>
      <c r="K69" s="44">
        <f>(E17/E$51)*100</f>
        <v>13.600173303425311</v>
      </c>
      <c r="L69" s="44">
        <f>(F17/F$51)*100</f>
        <v>13.987861444621396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4.0699688322656469</v>
      </c>
      <c r="C70" s="44">
        <f t="shared" si="39"/>
        <v>8.2917262138652461</v>
      </c>
      <c r="D70" s="49">
        <f t="shared" si="39"/>
        <v>-2.5198450579784093</v>
      </c>
      <c r="E70" s="49">
        <f t="shared" si="39"/>
        <v>0.58364801518497877</v>
      </c>
      <c r="F70" s="44">
        <f t="shared" si="40"/>
        <v>-0.46167565267958288</v>
      </c>
      <c r="H70" s="40">
        <f t="shared" ref="H70:L74" si="41">(B18/B$17)*100</f>
        <v>11.194917734709248</v>
      </c>
      <c r="I70" s="40">
        <f t="shared" si="41"/>
        <v>12.416716835685069</v>
      </c>
      <c r="J70" s="40">
        <f t="shared" si="41"/>
        <v>12.980499577116658</v>
      </c>
      <c r="K70" s="40">
        <f t="shared" si="41"/>
        <v>11.649664892131611</v>
      </c>
      <c r="L70" s="40">
        <f t="shared" si="41"/>
        <v>11.642031122493135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3.1238038661394407</v>
      </c>
      <c r="C71" s="44">
        <f t="shared" si="39"/>
        <v>2.2901728264432597</v>
      </c>
      <c r="D71" s="49">
        <f t="shared" si="39"/>
        <v>-0.16633395216169022</v>
      </c>
      <c r="E71" s="49">
        <f t="shared" si="39"/>
        <v>0.55727668117668827</v>
      </c>
      <c r="F71" s="44">
        <f t="shared" si="40"/>
        <v>0.31549224531257636</v>
      </c>
      <c r="H71" s="40">
        <f t="shared" si="41"/>
        <v>12.894992437418356</v>
      </c>
      <c r="I71" s="40">
        <f t="shared" si="41"/>
        <v>13.789260024213021</v>
      </c>
      <c r="J71" s="40">
        <f t="shared" si="41"/>
        <v>13.616460395180924</v>
      </c>
      <c r="K71" s="40">
        <f t="shared" si="41"/>
        <v>13.768616243693026</v>
      </c>
      <c r="L71" s="40">
        <f t="shared" si="41"/>
        <v>13.723561172667251</v>
      </c>
    </row>
    <row r="72" spans="1:12" ht="13" x14ac:dyDescent="0.3">
      <c r="A72" t="str">
        <f t="shared" si="38"/>
        <v>33 Protective service occupations</v>
      </c>
      <c r="B72" s="49">
        <f t="shared" si="39"/>
        <v>0.48994838492855131</v>
      </c>
      <c r="C72" s="44">
        <f t="shared" si="39"/>
        <v>5.3647309936253329</v>
      </c>
      <c r="D72" s="49">
        <f t="shared" si="39"/>
        <v>3.5241098400703663</v>
      </c>
      <c r="E72" s="49">
        <f t="shared" si="39"/>
        <v>1.2288435617947568</v>
      </c>
      <c r="F72" s="44">
        <f t="shared" si="40"/>
        <v>1.9882215294963146</v>
      </c>
      <c r="H72" s="40">
        <f t="shared" si="41"/>
        <v>9.8323163974519119</v>
      </c>
      <c r="I72" s="40">
        <f t="shared" si="41"/>
        <v>9.4804840222392279</v>
      </c>
      <c r="J72" s="40">
        <f t="shared" si="41"/>
        <v>9.6430657285266186</v>
      </c>
      <c r="K72" s="40">
        <f t="shared" si="41"/>
        <v>11.691322023646565</v>
      </c>
      <c r="L72" s="40">
        <f t="shared" si="41"/>
        <v>12.455118767857174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-2.1403242758939123</v>
      </c>
      <c r="C73" s="44">
        <f t="shared" si="39"/>
        <v>4.1017053179416951</v>
      </c>
      <c r="D73" s="49">
        <f t="shared" si="39"/>
        <v>-0.32402313282250406</v>
      </c>
      <c r="E73" s="49">
        <f t="shared" si="39"/>
        <v>0.90014379215963558</v>
      </c>
      <c r="F73" s="44">
        <f t="shared" si="40"/>
        <v>0.49042669715027021</v>
      </c>
      <c r="H73" s="40">
        <f t="shared" si="41"/>
        <v>18.029869054568074</v>
      </c>
      <c r="I73" s="40">
        <f t="shared" si="41"/>
        <v>15.634782154468569</v>
      </c>
      <c r="J73" s="40">
        <f t="shared" si="41"/>
        <v>15.712273564099267</v>
      </c>
      <c r="K73" s="40">
        <f t="shared" si="41"/>
        <v>15.762768833376095</v>
      </c>
      <c r="L73" s="40">
        <f t="shared" si="41"/>
        <v>16.255182635979786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1.7408154486089344</v>
      </c>
      <c r="C74" s="44">
        <f t="shared" si="39"/>
        <v>2.2453995612387034</v>
      </c>
      <c r="D74" s="49">
        <f t="shared" si="39"/>
        <v>-0.77241992257148784</v>
      </c>
      <c r="E74" s="49">
        <f t="shared" si="39"/>
        <v>0.33035840138755379</v>
      </c>
      <c r="F74" s="44">
        <f t="shared" si="40"/>
        <v>-3.8589453281256958E-2</v>
      </c>
      <c r="H74" s="40">
        <f t="shared" si="41"/>
        <v>48.047904375852411</v>
      </c>
      <c r="I74" s="40">
        <f t="shared" si="41"/>
        <v>48.678756963394115</v>
      </c>
      <c r="J74" s="40">
        <f t="shared" si="41"/>
        <v>48.047700735076525</v>
      </c>
      <c r="K74" s="40">
        <f t="shared" si="41"/>
        <v>47.127628007152708</v>
      </c>
      <c r="L74" s="40">
        <f t="shared" si="41"/>
        <v>45.924106301002645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-0.84562252172183383</v>
      </c>
      <c r="C76" s="44">
        <f t="shared" si="42"/>
        <v>1.2731952938151325</v>
      </c>
      <c r="D76" s="44">
        <f t="shared" si="42"/>
        <v>-1.55512454057668</v>
      </c>
      <c r="E76" s="44">
        <f t="shared" si="42"/>
        <v>-1.2624775561866919</v>
      </c>
      <c r="F76" s="44">
        <f>IF(AND(F$5-D$5 &lt;&gt; 0,F24 &lt;&gt; 0,D24 &lt;&gt; 0),(EXP(LN(F24/D24)/(F$5-D$5))-1)*100,0)</f>
        <v>-1.3601230847624879</v>
      </c>
      <c r="H76" s="44">
        <f>(B24/B$51)*100</f>
        <v>10.97074339003319</v>
      </c>
      <c r="I76" s="44">
        <f>(C24/C$51)*100</f>
        <v>10.049796692591404</v>
      </c>
      <c r="J76" s="44">
        <f>(D24/D$51)*100</f>
        <v>10.424633217578332</v>
      </c>
      <c r="K76" s="44">
        <f>(E24/E$51)*100</f>
        <v>9.4505743670615203</v>
      </c>
      <c r="L76" s="44">
        <f>(F24/F$51)*100</f>
        <v>8.0710276319839771</v>
      </c>
    </row>
    <row r="77" spans="1:12" ht="13" x14ac:dyDescent="0.3">
      <c r="A77" t="str">
        <f>A25</f>
        <v>41 Administrative occupations</v>
      </c>
      <c r="B77" s="49">
        <f t="shared" si="42"/>
        <v>-0.39564901427553423</v>
      </c>
      <c r="C77" s="44">
        <f t="shared" si="42"/>
        <v>2.3429008825468056</v>
      </c>
      <c r="D77" s="49">
        <f t="shared" si="42"/>
        <v>-2.0878611882071296</v>
      </c>
      <c r="E77" s="49">
        <f t="shared" si="42"/>
        <v>-0.95608378300989783</v>
      </c>
      <c r="F77" s="44">
        <f>IF(AND(F$5-D$5 &lt;&gt; 0,F25 &lt;&gt; 0,D25 &lt;&gt; 0),(EXP(LN(F25/D25)/(F$5-D$5))-1)*100,0)</f>
        <v>-1.3347890939425122</v>
      </c>
      <c r="H77" s="40">
        <f t="shared" ref="H77:L78" si="43">(B25/B$24)*100</f>
        <v>77.033843678937103</v>
      </c>
      <c r="I77" s="40">
        <f t="shared" si="43"/>
        <v>78.441743661301274</v>
      </c>
      <c r="J77" s="40">
        <f t="shared" si="43"/>
        <v>79.270290359575299</v>
      </c>
      <c r="K77" s="40">
        <f t="shared" si="43"/>
        <v>77.148514288184089</v>
      </c>
      <c r="L77" s="40">
        <f t="shared" si="43"/>
        <v>79.576228590325172</v>
      </c>
    </row>
    <row r="78" spans="1:12" ht="13" x14ac:dyDescent="0.3">
      <c r="A78" t="str">
        <f>A26</f>
        <v>42 Secretarial and related occupations</v>
      </c>
      <c r="B78" s="49">
        <f t="shared" si="42"/>
        <v>-2.4014824716715899</v>
      </c>
      <c r="C78" s="44">
        <f t="shared" si="42"/>
        <v>-2.6190291173830316</v>
      </c>
      <c r="D78" s="49">
        <f t="shared" si="42"/>
        <v>0.38234996874046967</v>
      </c>
      <c r="E78" s="49">
        <f t="shared" si="42"/>
        <v>-2.3652596769451084</v>
      </c>
      <c r="F78" s="44">
        <f>IF(AND(F$5-D$5 &lt;&gt; 0,F26 &lt;&gt; 0,D26 &lt;&gt; 0),(EXP(LN(F26/D26)/(F$5-D$5))-1)*100,0)</f>
        <v>-1.457849328927574</v>
      </c>
      <c r="H78" s="40">
        <f t="shared" si="43"/>
        <v>22.96615632106289</v>
      </c>
      <c r="I78" s="40">
        <f t="shared" si="43"/>
        <v>21.558256338698719</v>
      </c>
      <c r="J78" s="40">
        <f t="shared" si="43"/>
        <v>20.729709640424698</v>
      </c>
      <c r="K78" s="40">
        <f t="shared" si="43"/>
        <v>22.851485711815908</v>
      </c>
      <c r="L78" s="40">
        <f t="shared" si="43"/>
        <v>20.423771409674842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3.9664593822852368E-2</v>
      </c>
      <c r="C80" s="44">
        <f t="shared" si="44"/>
        <v>-12.99980390878579</v>
      </c>
      <c r="D80" s="44">
        <f t="shared" si="44"/>
        <v>0.60936116236667281</v>
      </c>
      <c r="E80" s="44">
        <f t="shared" si="44"/>
        <v>-0.13721302174430905</v>
      </c>
      <c r="F80" s="44">
        <f>IF(AND(F$5-D$5 &lt;&gt; 0,F28 &lt;&gt; 0,D28 &lt;&gt; 0),(EXP(LN(F28/D28)/(F$5-D$5))-1)*100,0)</f>
        <v>0.1110274482865492</v>
      </c>
      <c r="H80" s="44">
        <f>(B28/B$51)*100</f>
        <v>9.5546260252896484</v>
      </c>
      <c r="I80" s="44">
        <f>(C28/C$51)*100</f>
        <v>9.0693518588154181</v>
      </c>
      <c r="J80" s="44">
        <f>(D28/D$51)*100</f>
        <v>8.0817512230932245</v>
      </c>
      <c r="K80" s="44">
        <f>(E28/E$51)*100</f>
        <v>8.168254963895949</v>
      </c>
      <c r="L80" s="44">
        <f>(F28/F$51)*100</f>
        <v>7.8129398747955072</v>
      </c>
    </row>
    <row r="81" spans="1:12" ht="13" x14ac:dyDescent="0.3">
      <c r="A81" t="str">
        <f>A29</f>
        <v>51 Skilled agricultural and related trades</v>
      </c>
      <c r="B81" s="49">
        <f t="shared" si="44"/>
        <v>3.6176032896876986</v>
      </c>
      <c r="C81" s="44">
        <f t="shared" si="44"/>
        <v>-24.832040834940571</v>
      </c>
      <c r="D81" s="49">
        <f t="shared" si="44"/>
        <v>1.0478731940023467</v>
      </c>
      <c r="E81" s="49">
        <f t="shared" si="44"/>
        <v>1.3333681111545204</v>
      </c>
      <c r="F81" s="44">
        <f>IF(AND(F$5-D$5 &lt;&gt; 0,F29 &lt;&gt; 0,D29 &lt;&gt; 0),(EXP(LN(F29/D29)/(F$5-D$5))-1)*100,0)</f>
        <v>1.238113626559767</v>
      </c>
      <c r="H81" s="40">
        <f t="shared" ref="H81:L84" si="45">(B29/B$28)*100</f>
        <v>11.402078672271259</v>
      </c>
      <c r="I81" s="40">
        <f t="shared" si="45"/>
        <v>13.122884185635064</v>
      </c>
      <c r="J81" s="40">
        <f t="shared" si="45"/>
        <v>11.338140221654458</v>
      </c>
      <c r="K81" s="40">
        <f t="shared" si="45"/>
        <v>11.587393418090668</v>
      </c>
      <c r="L81" s="40">
        <f t="shared" si="45"/>
        <v>13.411387464625077</v>
      </c>
    </row>
    <row r="82" spans="1:12" ht="13" x14ac:dyDescent="0.3">
      <c r="A82" t="str">
        <f>A30</f>
        <v>52 Skilled metal, electrical and electronic trades</v>
      </c>
      <c r="B82" s="49">
        <f t="shared" si="44"/>
        <v>1.3572093314184519</v>
      </c>
      <c r="C82" s="44">
        <f t="shared" si="44"/>
        <v>-12.841346984678026</v>
      </c>
      <c r="D82" s="49">
        <f t="shared" si="44"/>
        <v>0.28457077030621392</v>
      </c>
      <c r="E82" s="49">
        <f t="shared" si="44"/>
        <v>-0.37574074418980086</v>
      </c>
      <c r="F82" s="44">
        <f>IF(AND(F$5-D$5 &lt;&gt; 0,F30 &lt;&gt; 0,D30 &lt;&gt; 0),(EXP(LN(F30/D30)/(F$5-D$5))-1)*100,0)</f>
        <v>-0.15612140745024927</v>
      </c>
      <c r="H82" s="40">
        <f t="shared" si="45"/>
        <v>32.714546994280511</v>
      </c>
      <c r="I82" s="40">
        <f t="shared" si="45"/>
        <v>34.472325461761613</v>
      </c>
      <c r="J82" s="40">
        <f t="shared" si="45"/>
        <v>34.535111281850867</v>
      </c>
      <c r="K82" s="40">
        <f t="shared" si="45"/>
        <v>33.981261939826076</v>
      </c>
      <c r="L82" s="40">
        <f t="shared" si="45"/>
        <v>33.178269731968292</v>
      </c>
    </row>
    <row r="83" spans="1:12" ht="13" x14ac:dyDescent="0.3">
      <c r="A83" t="str">
        <f>A31</f>
        <v>53 Skilled construction and building trades</v>
      </c>
      <c r="B83" s="49">
        <f t="shared" si="44"/>
        <v>-1.1086320496202395</v>
      </c>
      <c r="C83" s="44">
        <f t="shared" si="44"/>
        <v>-11.436632238679001</v>
      </c>
      <c r="D83" s="49">
        <f t="shared" si="44"/>
        <v>0.93336107334363039</v>
      </c>
      <c r="E83" s="49">
        <f t="shared" si="44"/>
        <v>-0.97708295598090134</v>
      </c>
      <c r="F83" s="44">
        <f>IF(AND(F$5-D$5 &lt;&gt; 0,F31 &lt;&gt; 0,D31 &lt;&gt; 0),(EXP(LN(F31/D31)/(F$5-D$5))-1)*100,0)</f>
        <v>-0.34432028533213366</v>
      </c>
      <c r="H83" s="40">
        <f t="shared" si="45"/>
        <v>29.946777977768175</v>
      </c>
      <c r="I83" s="40">
        <f t="shared" si="45"/>
        <v>28.595304972476338</v>
      </c>
      <c r="J83" s="40">
        <f t="shared" si="45"/>
        <v>29.109089683767959</v>
      </c>
      <c r="K83" s="40">
        <f t="shared" si="45"/>
        <v>29.580829252509361</v>
      </c>
      <c r="L83" s="40">
        <f t="shared" si="45"/>
        <v>27.185084043451209</v>
      </c>
    </row>
    <row r="84" spans="1:12" ht="13" x14ac:dyDescent="0.3">
      <c r="A84" t="str">
        <f>A32</f>
        <v>54 Textiles, printing and other skilled trades</v>
      </c>
      <c r="B84" s="49">
        <f t="shared" si="44"/>
        <v>-2.0777275771360793</v>
      </c>
      <c r="C84" s="44">
        <f t="shared" si="44"/>
        <v>-8.5851211103031062</v>
      </c>
      <c r="D84" s="49">
        <f t="shared" si="44"/>
        <v>0.47456586550447266</v>
      </c>
      <c r="E84" s="49">
        <f t="shared" si="44"/>
        <v>0.40194367853449986</v>
      </c>
      <c r="F84" s="44">
        <f>IF(AND(F$5-D$5 &lt;&gt; 0,F32 &lt;&gt; 0,D32 &lt;&gt; 0),(EXP(LN(F32/D32)/(F$5-D$5))-1)*100,0)</f>
        <v>0.42614524001485243</v>
      </c>
      <c r="H84" s="40">
        <f t="shared" si="45"/>
        <v>25.936596355680063</v>
      </c>
      <c r="I84" s="40">
        <f t="shared" si="45"/>
        <v>23.809485380126997</v>
      </c>
      <c r="J84" s="40">
        <f t="shared" si="45"/>
        <v>25.017658812726722</v>
      </c>
      <c r="K84" s="40">
        <f t="shared" si="45"/>
        <v>24.8505153895739</v>
      </c>
      <c r="L84" s="40">
        <f t="shared" si="45"/>
        <v>26.225258759955427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0.86247461767714473</v>
      </c>
      <c r="C86" s="44">
        <f t="shared" si="46"/>
        <v>-4.7344013427301768</v>
      </c>
      <c r="D86" s="44">
        <f t="shared" si="46"/>
        <v>0.98771964705370863</v>
      </c>
      <c r="E86" s="44">
        <f t="shared" si="46"/>
        <v>0.56987241097865571</v>
      </c>
      <c r="F86" s="44">
        <f>IF(AND(F$5-D$5 &lt;&gt; 0,F34 &lt;&gt; 0,D34 &lt;&gt; 0),(EXP(LN(F34/D34)/(F$5-D$5))-1)*100,0)</f>
        <v>0.70896237038367005</v>
      </c>
      <c r="H86" s="44">
        <f>(B34/B$51)*100</f>
        <v>10.48495860658222</v>
      </c>
      <c r="I86" s="44">
        <f>(C34/C$51)*100</f>
        <v>10.283923733630276</v>
      </c>
      <c r="J86" s="44">
        <f>(D34/D$51)*100</f>
        <v>10.034689596723679</v>
      </c>
      <c r="K86" s="44">
        <f>(E34/E$51)*100</f>
        <v>10.334241884412803</v>
      </c>
      <c r="L86" s="44">
        <f>(F34/F$51)*100</f>
        <v>10.607327765794794</v>
      </c>
    </row>
    <row r="87" spans="1:12" ht="13" x14ac:dyDescent="0.3">
      <c r="A87" t="str">
        <f>A35</f>
        <v>61 Caring personal service occupations</v>
      </c>
      <c r="B87" s="49">
        <f t="shared" si="46"/>
        <v>0.76246401092487925</v>
      </c>
      <c r="C87" s="44">
        <f t="shared" si="46"/>
        <v>-3.7668900903608971</v>
      </c>
      <c r="D87" s="49">
        <f t="shared" si="46"/>
        <v>1.3745622256994272</v>
      </c>
      <c r="E87" s="49">
        <f t="shared" si="46"/>
        <v>0.64687950882100775</v>
      </c>
      <c r="F87" s="44">
        <f>IF(AND(F$5-D$5 &lt;&gt; 0,F35 &lt;&gt; 0,D35 &lt;&gt; 0),(EXP(LN(F35/D35)/(F$5-D$5))-1)*100,0)</f>
        <v>0.88885817483204121</v>
      </c>
      <c r="H87" s="40">
        <f t="shared" ref="H87:L89" si="47">(B35/B$34)*100</f>
        <v>73.100933024716014</v>
      </c>
      <c r="I87" s="40">
        <f t="shared" si="47"/>
        <v>72.811429829545077</v>
      </c>
      <c r="J87" s="40">
        <f t="shared" si="47"/>
        <v>73.550897997006231</v>
      </c>
      <c r="K87" s="40">
        <f t="shared" si="47"/>
        <v>74.9704486310237</v>
      </c>
      <c r="L87" s="40">
        <f t="shared" si="47"/>
        <v>75.546484974929172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1.3133059628869681</v>
      </c>
      <c r="C88" s="44">
        <f t="shared" si="46"/>
        <v>-8.4440949009659931</v>
      </c>
      <c r="D88" s="49">
        <f t="shared" si="46"/>
        <v>5.1791542048307271E-2</v>
      </c>
      <c r="E88" s="49">
        <f t="shared" si="46"/>
        <v>0.33383744118011816</v>
      </c>
      <c r="F88" s="44">
        <f>IF(AND(F$5-D$5 &lt;&gt; 0,F36 &lt;&gt; 0,D36 &lt;&gt; 0),(EXP(LN(F36/D36)/(F$5-D$5))-1)*100,0)</f>
        <v>0.23973390896019353</v>
      </c>
      <c r="H88" s="40">
        <f t="shared" si="47"/>
        <v>25.778151393339314</v>
      </c>
      <c r="I88" s="40">
        <f t="shared" si="47"/>
        <v>26.242139604788228</v>
      </c>
      <c r="J88" s="40">
        <f t="shared" si="47"/>
        <v>25.220256599607755</v>
      </c>
      <c r="K88" s="40">
        <f t="shared" si="47"/>
        <v>24.073044586423471</v>
      </c>
      <c r="L88" s="40">
        <f t="shared" si="47"/>
        <v>23.513986131762334</v>
      </c>
    </row>
    <row r="89" spans="1:12" ht="13" x14ac:dyDescent="0.3">
      <c r="A89" t="str">
        <f>A37</f>
        <v>63 Community and civil enforcement occupations</v>
      </c>
      <c r="B89" s="49">
        <f t="shared" si="46"/>
        <v>-3.3151156645997659</v>
      </c>
      <c r="C89" s="44">
        <f t="shared" si="46"/>
        <v>23.692848960702271</v>
      </c>
      <c r="D89" s="49">
        <f t="shared" si="46"/>
        <v>-3.9479304518819536</v>
      </c>
      <c r="E89" s="49">
        <f t="shared" si="46"/>
        <v>0.38991992261561137</v>
      </c>
      <c r="F89" s="44">
        <f>IF(AND(F$5-D$5 &lt;&gt; 0,F37 &lt;&gt; 0,D37 &lt;&gt; 0),(EXP(LN(F37/D37)/(F$5-D$5))-1)*100,0)</f>
        <v>-1.0773715395408057</v>
      </c>
      <c r="H89" s="40">
        <f t="shared" si="47"/>
        <v>1.1209155819446714</v>
      </c>
      <c r="I89" s="40">
        <f t="shared" si="47"/>
        <v>0.9464305656666866</v>
      </c>
      <c r="J89" s="40">
        <f t="shared" si="47"/>
        <v>1.2288454033859995</v>
      </c>
      <c r="K89" s="40">
        <f t="shared" si="47"/>
        <v>0.95650678255282096</v>
      </c>
      <c r="L89" s="40">
        <f t="shared" si="47"/>
        <v>0.93952889330849598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-0.32750393295573055</v>
      </c>
      <c r="C91" s="44">
        <f t="shared" si="48"/>
        <v>4.5685002987738699E-3</v>
      </c>
      <c r="D91" s="44">
        <f t="shared" si="48"/>
        <v>-5.7006969479711511E-2</v>
      </c>
      <c r="E91" s="44">
        <f t="shared" si="48"/>
        <v>-5.713214343583406E-3</v>
      </c>
      <c r="F91" s="44">
        <f t="shared" ref="F91:F93" si="49">IF(AND(F$5-D$5 &lt;&gt; 0,F39 &lt;&gt; 0,D39 &lt;&gt; 0),(EXP(LN(F39/D39)/(F$5-D$5))-1)*100,0)</f>
        <v>-2.281405711088702E-2</v>
      </c>
      <c r="H91" s="44">
        <f>(B39/B$51)*100</f>
        <v>7.8061293057136938</v>
      </c>
      <c r="I91" s="44">
        <f>(C39/C$51)*100</f>
        <v>7.3014771152624451</v>
      </c>
      <c r="J91" s="44">
        <f>(D39/D$51)*100</f>
        <v>7.4789316370238224</v>
      </c>
      <c r="K91" s="44">
        <f>(E39/E$51)*100</f>
        <v>7.3119492887738629</v>
      </c>
      <c r="L91" s="44">
        <f>(F39/F$51)*100</f>
        <v>7.086526517800749</v>
      </c>
    </row>
    <row r="92" spans="1:12" s="30" customFormat="1" ht="13" x14ac:dyDescent="0.3">
      <c r="A92" t="str">
        <f>A40</f>
        <v>71 Sales occupations</v>
      </c>
      <c r="B92" s="49">
        <f t="shared" si="48"/>
        <v>-0.90215671255043928</v>
      </c>
      <c r="C92" s="44">
        <f t="shared" si="48"/>
        <v>-0.46474499045841</v>
      </c>
      <c r="D92" s="49">
        <f t="shared" si="48"/>
        <v>-1.5223709514406769</v>
      </c>
      <c r="E92" s="49">
        <f t="shared" si="48"/>
        <v>-0.48477485411576593</v>
      </c>
      <c r="F92" s="44">
        <f t="shared" si="49"/>
        <v>-0.83184928735174912</v>
      </c>
      <c r="G92"/>
      <c r="H92" s="40">
        <f>(B40/B$34)*100</f>
        <v>60.428486004655028</v>
      </c>
      <c r="I92" s="40">
        <f t="shared" ref="H92:L93" si="50">(C40/C$34)*100</f>
        <v>56.309289565321585</v>
      </c>
      <c r="J92" s="40">
        <f t="shared" si="50"/>
        <v>58.832984574570744</v>
      </c>
      <c r="K92" s="40">
        <f t="shared" si="50"/>
        <v>51.875939094927382</v>
      </c>
      <c r="L92" s="40">
        <f t="shared" si="50"/>
        <v>46.685528454838135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2.0417843386520751</v>
      </c>
      <c r="C93" s="44">
        <f t="shared" si="48"/>
        <v>1.8035700880293382</v>
      </c>
      <c r="D93" s="49">
        <f t="shared" si="48"/>
        <v>4.7840100228849991</v>
      </c>
      <c r="E93" s="49">
        <f t="shared" si="48"/>
        <v>1.2135402653389527</v>
      </c>
      <c r="F93" s="44">
        <f t="shared" si="49"/>
        <v>2.3899699434766219</v>
      </c>
      <c r="G93"/>
      <c r="H93" s="40">
        <f t="shared" si="50"/>
        <v>14.022254323620389</v>
      </c>
      <c r="I93" s="40">
        <f t="shared" si="50"/>
        <v>14.689653098802852</v>
      </c>
      <c r="J93" s="40">
        <f t="shared" si="50"/>
        <v>15.697787552807169</v>
      </c>
      <c r="K93" s="40">
        <f t="shared" si="50"/>
        <v>18.87863942720416</v>
      </c>
      <c r="L93" s="40">
        <f t="shared" si="50"/>
        <v>20.122311128025597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2.6128399789857371</v>
      </c>
      <c r="C95" s="44">
        <f t="shared" si="51"/>
        <v>-16.809406167311014</v>
      </c>
      <c r="D95" s="44">
        <f t="shared" si="51"/>
        <v>1.8090174240106061</v>
      </c>
      <c r="E95" s="44">
        <f t="shared" si="51"/>
        <v>-0.13689705378830963</v>
      </c>
      <c r="F95" s="44">
        <f>IF(AND(F$5-D$5 &lt;&gt; 0,F43 &lt;&gt; 0,D43 &lt;&gt; 0),(EXP(LN(F43/D43)/(F$5-D$5))-1)*100,0)</f>
        <v>0.50757304767099498</v>
      </c>
      <c r="H95" s="44">
        <f>(B43/B$51)*100</f>
        <v>4.9109908580415924</v>
      </c>
      <c r="I95" s="44">
        <f>(C43/C$51)*100</f>
        <v>5.1599988670088743</v>
      </c>
      <c r="J95" s="44">
        <f>(D43/D$51)*100</f>
        <v>4.3967606627847067</v>
      </c>
      <c r="K95" s="44">
        <f>(E43/E$51)*100</f>
        <v>4.7151542690661383</v>
      </c>
      <c r="L95" s="44">
        <f>(F43/F$51)*100</f>
        <v>4.5101900693098429</v>
      </c>
    </row>
    <row r="96" spans="1:12" ht="13" x14ac:dyDescent="0.3">
      <c r="A96" t="str">
        <f>A44</f>
        <v>81 Process, plant and machine operatives</v>
      </c>
      <c r="B96" s="49">
        <f t="shared" si="51"/>
        <v>0.74002564328612408</v>
      </c>
      <c r="C96" s="44">
        <f t="shared" si="51"/>
        <v>-12.343605643816502</v>
      </c>
      <c r="D96" s="49">
        <f t="shared" si="51"/>
        <v>4.029726884637852</v>
      </c>
      <c r="E96" s="49">
        <f t="shared" si="51"/>
        <v>-7.0674761966160737E-2</v>
      </c>
      <c r="F96" s="44">
        <f>IF(AND(F$5-D$5 &lt;&gt; 0,F44 &lt;&gt; 0,D44 &lt;&gt; 0),(EXP(LN(F44/D44)/(F$5-D$5))-1)*100,0)</f>
        <v>1.2778459846407797</v>
      </c>
      <c r="H96" s="40">
        <f>(B44/B$43)*100</f>
        <v>30.537031041247282</v>
      </c>
      <c r="I96" s="40">
        <f t="shared" ref="H96:L97" si="52">(C44/C$43)*100</f>
        <v>28.367966701178442</v>
      </c>
      <c r="J96" s="40">
        <f t="shared" si="52"/>
        <v>29.890803294933082</v>
      </c>
      <c r="K96" s="40">
        <f t="shared" si="52"/>
        <v>33.296121529776038</v>
      </c>
      <c r="L96" s="40">
        <f t="shared" si="52"/>
        <v>33.517578385407937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3.4046792616568178</v>
      </c>
      <c r="C97" s="44">
        <f t="shared" si="51"/>
        <v>-18.577968006343472</v>
      </c>
      <c r="D97" s="49">
        <f t="shared" si="51"/>
        <v>0.80021654873960735</v>
      </c>
      <c r="E97" s="49">
        <f t="shared" si="51"/>
        <v>-0.17010123813021583</v>
      </c>
      <c r="F97" s="44">
        <f>IF(AND(F$5-D$5 &lt;&gt; 0,F45 &lt;&gt; 0,D45 &lt;&gt; 0),(EXP(LN(F45/D45)/(F$5-D$5))-1)*100,0)</f>
        <v>0.15229573423451992</v>
      </c>
      <c r="H97" s="40">
        <f t="shared" si="52"/>
        <v>69.462968958752725</v>
      </c>
      <c r="I97" s="40">
        <f t="shared" si="52"/>
        <v>71.632033298821568</v>
      </c>
      <c r="J97" s="40">
        <f t="shared" si="52"/>
        <v>70.109196705066921</v>
      </c>
      <c r="K97" s="40">
        <f t="shared" si="52"/>
        <v>66.70387847022397</v>
      </c>
      <c r="L97" s="40">
        <f t="shared" si="52"/>
        <v>66.48242161459207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0.18081860448959652</v>
      </c>
      <c r="C99" s="44">
        <f t="shared" si="53"/>
        <v>-8.9688806606899263</v>
      </c>
      <c r="D99" s="44">
        <f t="shared" si="53"/>
        <v>0.16166168703564132</v>
      </c>
      <c r="E99" s="44">
        <f t="shared" si="53"/>
        <v>-0.28699604266900769</v>
      </c>
      <c r="F99" s="44">
        <f>IF(AND(F$5-D$5 &lt;&gt; 0,F47 &lt;&gt; 0,D47 &lt;&gt; 0),(EXP(LN(F47/D47)/(F$5-D$5))-1)*100,0)</f>
        <v>-0.13766721055561426</v>
      </c>
      <c r="H99" s="44">
        <f>(B47/B$51)*100</f>
        <v>12.053686034346921</v>
      </c>
      <c r="I99" s="44">
        <f>(C47/C$51)*100</f>
        <v>11.506197644940087</v>
      </c>
      <c r="J99" s="44">
        <f>(D47/D$51)*100</f>
        <v>10.728295013427726</v>
      </c>
      <c r="K99" s="44">
        <f>(E47/E$51)*100</f>
        <v>10.604010835465406</v>
      </c>
      <c r="L99" s="44">
        <f>(F47/F$51)*100</f>
        <v>9.9916344737295155</v>
      </c>
    </row>
    <row r="100" spans="1:12" ht="13" x14ac:dyDescent="0.3">
      <c r="A100" t="str">
        <f>A48</f>
        <v>91 Elementary trades and related occupations</v>
      </c>
      <c r="B100" s="49">
        <f t="shared" si="53"/>
        <v>-2.6234612375766631</v>
      </c>
      <c r="C100" s="44">
        <f t="shared" si="53"/>
        <v>-11.044101595703681</v>
      </c>
      <c r="D100" s="49">
        <f t="shared" si="53"/>
        <v>-3.7564459773821945</v>
      </c>
      <c r="E100" s="49">
        <f t="shared" si="53"/>
        <v>-0.7667080241238633</v>
      </c>
      <c r="F100" s="44">
        <f>IF(AND(F$5-D$5 &lt;&gt; 0,F48 &lt;&gt; 0,D48 &lt;&gt; 0),(EXP(LN(F48/D48)/(F$5-D$5))-1)*100,0)</f>
        <v>-1.7734667427504069</v>
      </c>
      <c r="H100" s="40">
        <f t="shared" ref="H100:L101" si="54">(B48/B$47)*100</f>
        <v>11.669912123616365</v>
      </c>
      <c r="I100" s="40">
        <f t="shared" si="54"/>
        <v>10.417094776845909</v>
      </c>
      <c r="J100" s="40">
        <f t="shared" si="54"/>
        <v>10.179618040101028</v>
      </c>
      <c r="K100" s="40">
        <f t="shared" si="54"/>
        <v>8.3383887374550305</v>
      </c>
      <c r="L100" s="40">
        <f t="shared" si="54"/>
        <v>7.9458091069485883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0.53416985719960675</v>
      </c>
      <c r="C101" s="44">
        <f t="shared" si="53"/>
        <v>-8.727564830297041</v>
      </c>
      <c r="D101" s="49">
        <f t="shared" si="53"/>
        <v>0.56897847301922155</v>
      </c>
      <c r="E101" s="49">
        <f t="shared" si="53"/>
        <v>-0.24437181601876246</v>
      </c>
      <c r="F101" s="44">
        <f>IF(AND(F$5-D$5 &lt;&gt; 0,F49 &lt;&gt; 0,D49 &lt;&gt; 0),(EXP(LN(F49/D49)/(F$5-D$5))-1)*100,0)</f>
        <v>2.6011422996696787E-2</v>
      </c>
      <c r="H101" s="40">
        <f t="shared" si="54"/>
        <v>88.330087876383629</v>
      </c>
      <c r="I101" s="40">
        <f t="shared" si="54"/>
        <v>89.5829052231541</v>
      </c>
      <c r="J101" s="40">
        <f t="shared" si="54"/>
        <v>89.820381959898967</v>
      </c>
      <c r="K101" s="40">
        <f t="shared" si="54"/>
        <v>91.661611262544966</v>
      </c>
      <c r="L101" s="40">
        <f t="shared" si="54"/>
        <v>92.054190893051413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1.3518283101180195</v>
      </c>
      <c r="C103" s="206">
        <f t="shared" ref="C103" si="56">IF(AND(D$5-C$5 &lt;&gt; 0,D51 &lt;&gt; 0,C51 &lt;&gt; 0),(EXP(LN(D51/C51)/(D$5-C$5))-1)*100,0)</f>
        <v>-2.368265446908624</v>
      </c>
      <c r="D103" s="50">
        <f>IF(AND(E$5-D$5 &lt;&gt; 0,E51 &lt;&gt; 0,D51 &lt;&gt; 0),(EXP(LN(E51/D51)/(E$5-D$5))-1)*100,0)</f>
        <v>0.39535733316045096</v>
      </c>
      <c r="E103" s="50">
        <f>IF(AND(F$5-E$5 &lt;&gt; 0,F51 &lt;&gt; 0,E51 &lt;&gt; 0),(EXP(LN(F51/E51)/(F$5-E$5))-1)*100,0)</f>
        <v>0.30790559242128701</v>
      </c>
      <c r="F103" s="206">
        <f>IF(AND(F$5-D$5 &lt;&gt; 0,F51 &lt;&gt; 0,D51 &lt;&gt; 0),(EXP(LN(F51/D51)/(F$5-D$5))-1)*100,0)</f>
        <v>0.33704770528932837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Brighton and Hove East Sussex West Sussex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19.937677380486456</v>
      </c>
      <c r="C9" s="330">
        <v>41.932731132933682</v>
      </c>
      <c r="D9" s="330">
        <f>SUM(B9:C9)</f>
        <v>61.870408513420138</v>
      </c>
      <c r="E9" s="331"/>
      <c r="F9" s="330">
        <v>26.133022812668887</v>
      </c>
      <c r="G9" s="330">
        <v>47.453637241168437</v>
      </c>
      <c r="H9" s="330">
        <f>SUM(F9:G9)</f>
        <v>73.586660053837321</v>
      </c>
      <c r="I9" s="331"/>
      <c r="J9" s="330">
        <v>29.786210296703626</v>
      </c>
      <c r="K9" s="330">
        <v>44.311660314765895</v>
      </c>
      <c r="L9" s="330">
        <f>SUM(J9:K9)</f>
        <v>74.097870611469517</v>
      </c>
      <c r="M9" s="236"/>
      <c r="N9" s="328">
        <f>IF(B9&gt;0,(EXP(LN(F9/B9)/($F$6-$B$6))-1)*100,0)</f>
        <v>5.5608835595148065</v>
      </c>
      <c r="O9" s="328">
        <f>IF(F9&gt;0,(EXP(LN(J9/F9)/($J$6-$F$6))-1)*100,0)</f>
        <v>0.87612092393063445</v>
      </c>
      <c r="P9" s="328"/>
      <c r="Q9" s="328">
        <f>IF(C9&gt;0,(EXP(LN(G9/C9)/($F$6-$B$6))-1)*100,0)</f>
        <v>2.5045801868665452</v>
      </c>
      <c r="R9" s="328">
        <f>IF(G9&gt;0,(EXP(LN(K9/G9)/($J$6-$F$6))-1)*100,0)</f>
        <v>-0.45566084401513773</v>
      </c>
      <c r="S9" s="327"/>
      <c r="T9" s="328">
        <f>IF(D9&gt;0,(EXP(LN(H9/D9)/($F$6-$B$6))-1)*100,0)</f>
        <v>3.5292866558540581</v>
      </c>
      <c r="U9" s="328">
        <f>IF(H9&gt;0,(EXP(LN(L9/H9)/($J$6-$F$6))-1)*100,0)</f>
        <v>4.6164220152045132E-2</v>
      </c>
    </row>
    <row r="10" spans="1:21" x14ac:dyDescent="0.25">
      <c r="A10" s="329" t="str">
        <f>name!D5</f>
        <v>12 Other managers and proprietors</v>
      </c>
      <c r="B10" s="330">
        <v>12.808749732972965</v>
      </c>
      <c r="C10" s="330">
        <v>17.130909158417161</v>
      </c>
      <c r="D10" s="330">
        <f t="shared" ref="D10:D33" si="0">SUM(B10:C10)</f>
        <v>29.939658891390124</v>
      </c>
      <c r="E10" s="331"/>
      <c r="F10" s="330">
        <v>14.038040146881015</v>
      </c>
      <c r="G10" s="330">
        <v>16.789818008497182</v>
      </c>
      <c r="H10" s="330">
        <f t="shared" ref="H10:H33" si="1">SUM(F10:G10)</f>
        <v>30.827858155378195</v>
      </c>
      <c r="I10" s="331"/>
      <c r="J10" s="330">
        <v>20.234778944658594</v>
      </c>
      <c r="K10" s="330">
        <v>24.451490360078271</v>
      </c>
      <c r="L10" s="330">
        <f t="shared" ref="L10:L33" si="2">SUM(J10:K10)</f>
        <v>44.686269304736868</v>
      </c>
      <c r="M10" s="236"/>
      <c r="N10" s="328">
        <f t="shared" ref="N10:N36" si="3">IF(B10&gt;0,(EXP(LN(F10/B10)/($F$6-$B$6))-1)*100,0)</f>
        <v>1.8497454663275015</v>
      </c>
      <c r="O10" s="328">
        <f t="shared" ref="O10:O34" si="4">IF(F10&gt;0,(EXP(LN(J10/F10)/($J$6-$F$6))-1)*100,0)</f>
        <v>2.4674980774853417</v>
      </c>
      <c r="P10" s="328"/>
      <c r="Q10" s="328">
        <f t="shared" ref="Q10:Q34" si="5">IF(C10&gt;0,(EXP(LN(G10/C10)/($F$6-$B$6))-1)*100,0)</f>
        <v>-0.40142718278172174</v>
      </c>
      <c r="R10" s="328">
        <f t="shared" ref="R10:R34" si="6">IF(G10&gt;0,(EXP(LN(K10/G10)/($J$6-$F$6))-1)*100,0)</f>
        <v>2.5377908488702916</v>
      </c>
      <c r="S10" s="327"/>
      <c r="T10" s="328">
        <f t="shared" ref="T10:T34" si="7">IF(D10&gt;0,(EXP(LN(H10/D10)/($F$6-$B$6))-1)*100,0)</f>
        <v>0.58640829898557456</v>
      </c>
      <c r="U10" s="328">
        <f t="shared" ref="U10:U34" si="8">IF(H10&gt;0,(EXP(LN(L10/H10)/($J$6-$F$6))-1)*100,0)</f>
        <v>2.5058653848348156</v>
      </c>
    </row>
    <row r="11" spans="1:21" x14ac:dyDescent="0.25">
      <c r="A11" s="329" t="str">
        <f>name!D6</f>
        <v>21 Science, research, engineering and technology professionals</v>
      </c>
      <c r="B11" s="330">
        <v>10.444640390671516</v>
      </c>
      <c r="C11" s="330">
        <v>37.437508883443229</v>
      </c>
      <c r="D11" s="330">
        <f t="shared" si="0"/>
        <v>47.882149274114745</v>
      </c>
      <c r="E11" s="331"/>
      <c r="F11" s="330">
        <v>13.627271409707751</v>
      </c>
      <c r="G11" s="330">
        <v>41.893349497728423</v>
      </c>
      <c r="H11" s="330">
        <f t="shared" si="1"/>
        <v>55.520620907436175</v>
      </c>
      <c r="I11" s="331"/>
      <c r="J11" s="330">
        <v>18.646277639420312</v>
      </c>
      <c r="K11" s="330">
        <v>45.13040834509232</v>
      </c>
      <c r="L11" s="330">
        <f t="shared" si="2"/>
        <v>63.776685984512632</v>
      </c>
      <c r="M11" s="236"/>
      <c r="N11" s="328">
        <f t="shared" si="3"/>
        <v>5.4637192071062657</v>
      </c>
      <c r="O11" s="328">
        <f t="shared" si="4"/>
        <v>2.1124938049483122</v>
      </c>
      <c r="P11" s="328"/>
      <c r="Q11" s="328">
        <f t="shared" si="5"/>
        <v>2.2745620353708196</v>
      </c>
      <c r="R11" s="328">
        <f t="shared" si="6"/>
        <v>0.49742755588260135</v>
      </c>
      <c r="S11" s="327"/>
      <c r="T11" s="328">
        <f t="shared" si="7"/>
        <v>3.0044851290583763</v>
      </c>
      <c r="U11" s="328">
        <f t="shared" si="8"/>
        <v>0.92850545011986529</v>
      </c>
    </row>
    <row r="12" spans="1:21" x14ac:dyDescent="0.25">
      <c r="A12" s="329" t="str">
        <f>name!D7</f>
        <v>22 Health professionals</v>
      </c>
      <c r="B12" s="330">
        <v>25.277455678327073</v>
      </c>
      <c r="C12" s="330">
        <v>6.6483750728481121</v>
      </c>
      <c r="D12" s="330">
        <f t="shared" si="0"/>
        <v>31.925830751175184</v>
      </c>
      <c r="E12" s="331"/>
      <c r="F12" s="330">
        <v>29.186929835559308</v>
      </c>
      <c r="G12" s="330">
        <v>8.3765992989637272</v>
      </c>
      <c r="H12" s="330">
        <f t="shared" si="1"/>
        <v>37.563529134523037</v>
      </c>
      <c r="I12" s="331"/>
      <c r="J12" s="330">
        <v>32.020647843093741</v>
      </c>
      <c r="K12" s="330">
        <v>9.0555132387509953</v>
      </c>
      <c r="L12" s="330">
        <f t="shared" si="2"/>
        <v>41.076161081844738</v>
      </c>
      <c r="M12" s="236"/>
      <c r="N12" s="328">
        <f t="shared" si="3"/>
        <v>2.9179225805902265</v>
      </c>
      <c r="O12" s="328">
        <f t="shared" si="4"/>
        <v>0.61964483210137367</v>
      </c>
      <c r="P12" s="328"/>
      <c r="Q12" s="328">
        <f t="shared" si="5"/>
        <v>4.7298413698635633</v>
      </c>
      <c r="R12" s="328">
        <f t="shared" si="6"/>
        <v>0.52089697088879561</v>
      </c>
      <c r="S12" s="327"/>
      <c r="T12" s="328">
        <f t="shared" si="7"/>
        <v>3.3058311523479711</v>
      </c>
      <c r="U12" s="328">
        <f t="shared" si="8"/>
        <v>0.59774152770164513</v>
      </c>
    </row>
    <row r="13" spans="1:21" x14ac:dyDescent="0.25">
      <c r="A13" s="329" t="str">
        <f>name!D8</f>
        <v>23 Teaching and other educational professionals</v>
      </c>
      <c r="B13" s="330">
        <v>25.579810441166387</v>
      </c>
      <c r="C13" s="330">
        <v>11.519008064279749</v>
      </c>
      <c r="D13" s="330">
        <f t="shared" si="0"/>
        <v>37.098818505446133</v>
      </c>
      <c r="E13" s="331"/>
      <c r="F13" s="330">
        <v>27.803335722085311</v>
      </c>
      <c r="G13" s="330">
        <v>12.531576163495021</v>
      </c>
      <c r="H13" s="330">
        <f t="shared" si="1"/>
        <v>40.334911885580333</v>
      </c>
      <c r="I13" s="331"/>
      <c r="J13" s="330">
        <v>30.386982109461499</v>
      </c>
      <c r="K13" s="330">
        <v>14.350080758347632</v>
      </c>
      <c r="L13" s="330">
        <f t="shared" si="2"/>
        <v>44.737062867809129</v>
      </c>
      <c r="M13" s="236"/>
      <c r="N13" s="328">
        <f t="shared" si="3"/>
        <v>1.6810252109319634</v>
      </c>
      <c r="O13" s="328">
        <f t="shared" si="4"/>
        <v>0.59414671201869496</v>
      </c>
      <c r="P13" s="328"/>
      <c r="Q13" s="328">
        <f t="shared" si="5"/>
        <v>1.699337341564533</v>
      </c>
      <c r="R13" s="328">
        <f t="shared" si="6"/>
        <v>0.90745273038679297</v>
      </c>
      <c r="S13" s="327"/>
      <c r="T13" s="328">
        <f t="shared" si="7"/>
        <v>1.6867124531722677</v>
      </c>
      <c r="U13" s="328">
        <f t="shared" si="8"/>
        <v>0.69295598014926796</v>
      </c>
    </row>
    <row r="14" spans="1:21" x14ac:dyDescent="0.25">
      <c r="A14" s="329" t="str">
        <f>name!D9</f>
        <v>24 Business, media and public service professionals</v>
      </c>
      <c r="B14" s="330">
        <v>20.873096420051553</v>
      </c>
      <c r="C14" s="330">
        <v>29.089315858391462</v>
      </c>
      <c r="D14" s="330">
        <f t="shared" si="0"/>
        <v>49.962412278443011</v>
      </c>
      <c r="E14" s="331"/>
      <c r="F14" s="330">
        <v>28.03878761894012</v>
      </c>
      <c r="G14" s="330">
        <v>33.303333102074205</v>
      </c>
      <c r="H14" s="330">
        <f t="shared" si="1"/>
        <v>61.342120721014325</v>
      </c>
      <c r="I14" s="331"/>
      <c r="J14" s="330">
        <v>34.754336232519805</v>
      </c>
      <c r="K14" s="330">
        <v>40.733069833513071</v>
      </c>
      <c r="L14" s="330">
        <f t="shared" si="2"/>
        <v>75.487406066032875</v>
      </c>
      <c r="M14" s="236"/>
      <c r="N14" s="328">
        <f t="shared" si="3"/>
        <v>6.0802343163054662</v>
      </c>
      <c r="O14" s="328">
        <f t="shared" si="4"/>
        <v>1.4417309443722104</v>
      </c>
      <c r="P14" s="328"/>
      <c r="Q14" s="328">
        <f t="shared" si="5"/>
        <v>2.7426678996260501</v>
      </c>
      <c r="R14" s="328">
        <f t="shared" si="6"/>
        <v>1.3516047235230033</v>
      </c>
      <c r="S14" s="327"/>
      <c r="T14" s="328">
        <f t="shared" si="7"/>
        <v>4.1892897566033094</v>
      </c>
      <c r="U14" s="328">
        <f t="shared" si="8"/>
        <v>1.3929396044847664</v>
      </c>
    </row>
    <row r="15" spans="1:21" x14ac:dyDescent="0.25">
      <c r="A15" s="329" t="str">
        <f>name!D10</f>
        <v>31 Science, engineering and technology associate professionals</v>
      </c>
      <c r="B15" s="330">
        <v>3.9389424994575761</v>
      </c>
      <c r="C15" s="330">
        <v>8.5176811006524868</v>
      </c>
      <c r="D15" s="330">
        <f t="shared" si="0"/>
        <v>12.456623600110063</v>
      </c>
      <c r="E15" s="331"/>
      <c r="F15" s="330">
        <v>4.9812946837523615</v>
      </c>
      <c r="G15" s="330">
        <v>10.84201457432469</v>
      </c>
      <c r="H15" s="330">
        <f t="shared" si="1"/>
        <v>15.823309258077051</v>
      </c>
      <c r="I15" s="331"/>
      <c r="J15" s="330">
        <v>5.9836209631716883</v>
      </c>
      <c r="K15" s="330">
        <v>8.7786168709001533</v>
      </c>
      <c r="L15" s="330">
        <f t="shared" si="2"/>
        <v>14.762237834071842</v>
      </c>
      <c r="M15" s="236"/>
      <c r="N15" s="328">
        <f t="shared" si="3"/>
        <v>4.8075378702301164</v>
      </c>
      <c r="O15" s="328">
        <f t="shared" si="4"/>
        <v>1.2297403029064791</v>
      </c>
      <c r="P15" s="328"/>
      <c r="Q15" s="328">
        <f t="shared" si="5"/>
        <v>4.9440262308967808</v>
      </c>
      <c r="R15" s="328">
        <f t="shared" si="6"/>
        <v>-1.3975421733601334</v>
      </c>
      <c r="S15" s="327"/>
      <c r="T15" s="328">
        <f t="shared" si="7"/>
        <v>4.9009436386198146</v>
      </c>
      <c r="U15" s="328">
        <f t="shared" si="8"/>
        <v>-0.46167565267957178</v>
      </c>
    </row>
    <row r="16" spans="1:21" x14ac:dyDescent="0.25">
      <c r="A16" s="329" t="str">
        <f>name!D11</f>
        <v>32 Health and social care associate professionals</v>
      </c>
      <c r="B16" s="330">
        <v>11.435464535365561</v>
      </c>
      <c r="C16" s="330">
        <v>2.9128380538680947</v>
      </c>
      <c r="D16" s="330">
        <f t="shared" si="0"/>
        <v>14.348302589233656</v>
      </c>
      <c r="E16" s="331"/>
      <c r="F16" s="330">
        <v>13.244476727729943</v>
      </c>
      <c r="G16" s="330">
        <v>3.3540727004550681</v>
      </c>
      <c r="H16" s="330">
        <f t="shared" si="1"/>
        <v>16.598549428185009</v>
      </c>
      <c r="I16" s="331"/>
      <c r="J16" s="330">
        <v>14.340783081881529</v>
      </c>
      <c r="K16" s="330">
        <v>3.0608603109049897</v>
      </c>
      <c r="L16" s="330">
        <f t="shared" si="2"/>
        <v>17.401643392786518</v>
      </c>
      <c r="M16" s="236"/>
      <c r="N16" s="328">
        <f t="shared" si="3"/>
        <v>2.9807851430230681</v>
      </c>
      <c r="O16" s="328">
        <f t="shared" si="4"/>
        <v>0.53158678255977865</v>
      </c>
      <c r="P16" s="328"/>
      <c r="Q16" s="328">
        <f t="shared" si="5"/>
        <v>2.8611146991553982</v>
      </c>
      <c r="R16" s="328">
        <f t="shared" si="6"/>
        <v>-0.608006216509549</v>
      </c>
      <c r="S16" s="327"/>
      <c r="T16" s="328">
        <f t="shared" si="7"/>
        <v>2.9565359166989769</v>
      </c>
      <c r="U16" s="328">
        <f t="shared" si="8"/>
        <v>0.31549224531259856</v>
      </c>
    </row>
    <row r="17" spans="1:21" x14ac:dyDescent="0.25">
      <c r="A17" s="329" t="str">
        <f>name!D12</f>
        <v>33 Protective service occupations</v>
      </c>
      <c r="B17" s="330">
        <v>2.4809249843166921</v>
      </c>
      <c r="C17" s="330">
        <v>8.4595274051201681</v>
      </c>
      <c r="D17" s="330">
        <f t="shared" si="0"/>
        <v>10.94045238943686</v>
      </c>
      <c r="E17" s="331"/>
      <c r="F17" s="330">
        <v>3.1851503442548523</v>
      </c>
      <c r="G17" s="330">
        <v>8.5698064131440326</v>
      </c>
      <c r="H17" s="330">
        <f t="shared" si="1"/>
        <v>11.754956757398885</v>
      </c>
      <c r="I17" s="331"/>
      <c r="J17" s="330">
        <v>5.5222634597032574</v>
      </c>
      <c r="K17" s="330">
        <v>10.270979451963568</v>
      </c>
      <c r="L17" s="330">
        <f t="shared" si="2"/>
        <v>15.793242911666825</v>
      </c>
      <c r="M17" s="236"/>
      <c r="N17" s="328">
        <f t="shared" si="3"/>
        <v>5.1243348141537082</v>
      </c>
      <c r="O17" s="328">
        <f t="shared" si="4"/>
        <v>3.7367120992898739</v>
      </c>
      <c r="P17" s="328"/>
      <c r="Q17" s="328">
        <f t="shared" si="5"/>
        <v>0.25937246342238041</v>
      </c>
      <c r="R17" s="328">
        <f t="shared" si="6"/>
        <v>1.2144974873667724</v>
      </c>
      <c r="S17" s="327"/>
      <c r="T17" s="328">
        <f t="shared" si="7"/>
        <v>1.4465193894141803</v>
      </c>
      <c r="U17" s="328">
        <f t="shared" si="8"/>
        <v>1.9882215294963146</v>
      </c>
    </row>
    <row r="18" spans="1:21" x14ac:dyDescent="0.25">
      <c r="A18" s="329" t="str">
        <f>name!D13</f>
        <v>34 Culture, media and sports occupations</v>
      </c>
      <c r="B18" s="330">
        <v>9.1793187636938534</v>
      </c>
      <c r="C18" s="330">
        <v>10.882578759294965</v>
      </c>
      <c r="D18" s="330">
        <f t="shared" si="0"/>
        <v>20.061897522988819</v>
      </c>
      <c r="E18" s="331"/>
      <c r="F18" s="330">
        <v>9.8563119100308203</v>
      </c>
      <c r="G18" s="330">
        <v>9.2970467319234356</v>
      </c>
      <c r="H18" s="330">
        <f t="shared" si="1"/>
        <v>19.153358641954256</v>
      </c>
      <c r="I18" s="331"/>
      <c r="J18" s="330">
        <v>10.108755731272183</v>
      </c>
      <c r="K18" s="330">
        <v>10.503014636270038</v>
      </c>
      <c r="L18" s="330">
        <f t="shared" si="2"/>
        <v>20.611770367542221</v>
      </c>
      <c r="M18" s="236"/>
      <c r="N18" s="328">
        <f t="shared" si="3"/>
        <v>1.4333566354480576</v>
      </c>
      <c r="O18" s="328">
        <f t="shared" si="4"/>
        <v>0.16874153779899981</v>
      </c>
      <c r="P18" s="327"/>
      <c r="Q18" s="328">
        <f t="shared" si="5"/>
        <v>-3.1002539199840862</v>
      </c>
      <c r="R18" s="328">
        <f t="shared" si="6"/>
        <v>0.81641819892499523</v>
      </c>
      <c r="S18" s="327"/>
      <c r="T18" s="328">
        <f t="shared" si="7"/>
        <v>-0.92260333930033189</v>
      </c>
      <c r="U18" s="328">
        <f t="shared" si="8"/>
        <v>0.49042669715027021</v>
      </c>
    </row>
    <row r="19" spans="1:21" x14ac:dyDescent="0.25">
      <c r="A19" s="329" t="str">
        <f>name!D14</f>
        <v>35 Business and public service associate professionals</v>
      </c>
      <c r="B19" s="330">
        <v>25.40574189525741</v>
      </c>
      <c r="C19" s="330">
        <v>28.057327130110426</v>
      </c>
      <c r="D19" s="330">
        <f t="shared" si="0"/>
        <v>53.463069025367837</v>
      </c>
      <c r="E19" s="331"/>
      <c r="F19" s="330">
        <v>28.268338000296229</v>
      </c>
      <c r="G19" s="330">
        <v>30.302106330747929</v>
      </c>
      <c r="H19" s="330">
        <f t="shared" si="1"/>
        <v>58.570444331044158</v>
      </c>
      <c r="I19" s="331"/>
      <c r="J19" s="330">
        <v>30.001522642700252</v>
      </c>
      <c r="K19" s="330">
        <v>28.230805754255297</v>
      </c>
      <c r="L19" s="330">
        <f t="shared" si="2"/>
        <v>58.232328396955552</v>
      </c>
      <c r="M19" s="236"/>
      <c r="N19" s="328">
        <f t="shared" si="3"/>
        <v>2.1583050514369262</v>
      </c>
      <c r="O19" s="328">
        <f t="shared" si="4"/>
        <v>0.3974929518509196</v>
      </c>
      <c r="P19" s="327"/>
      <c r="Q19" s="328">
        <f t="shared" si="5"/>
        <v>1.5512572202746266</v>
      </c>
      <c r="R19" s="328">
        <f t="shared" si="6"/>
        <v>-0.47091066662956482</v>
      </c>
      <c r="S19" s="327"/>
      <c r="T19" s="328">
        <f t="shared" si="7"/>
        <v>1.8415326658012043</v>
      </c>
      <c r="U19" s="328">
        <f t="shared" si="8"/>
        <v>-3.8589453281279162E-2</v>
      </c>
    </row>
    <row r="20" spans="1:21" x14ac:dyDescent="0.25">
      <c r="A20" s="329" t="str">
        <f>name!D15</f>
        <v>41 Administrative occupations</v>
      </c>
      <c r="B20" s="330">
        <v>52.934099743463044</v>
      </c>
      <c r="C20" s="330">
        <v>17.771305480393693</v>
      </c>
      <c r="D20" s="330">
        <f t="shared" si="0"/>
        <v>70.705405223856729</v>
      </c>
      <c r="E20" s="331"/>
      <c r="F20" s="330">
        <v>51.920900988443144</v>
      </c>
      <c r="G20" s="330">
        <v>19.302642763872122</v>
      </c>
      <c r="H20" s="330">
        <f t="shared" si="1"/>
        <v>71.223543752315265</v>
      </c>
      <c r="I20" s="331"/>
      <c r="J20" s="330">
        <v>39.503016741323052</v>
      </c>
      <c r="K20" s="330">
        <v>18.718606137436655</v>
      </c>
      <c r="L20" s="330">
        <f t="shared" si="2"/>
        <v>58.221622878759703</v>
      </c>
      <c r="M20" s="236"/>
      <c r="N20" s="328">
        <f t="shared" si="3"/>
        <v>-0.38578021232076321</v>
      </c>
      <c r="O20" s="328">
        <f t="shared" si="4"/>
        <v>-1.8057924772009182</v>
      </c>
      <c r="P20" s="327"/>
      <c r="Q20" s="328">
        <f t="shared" si="5"/>
        <v>1.666878187839882</v>
      </c>
      <c r="R20" s="328">
        <f t="shared" si="6"/>
        <v>-0.20461708989727434</v>
      </c>
      <c r="S20" s="327"/>
      <c r="T20" s="328">
        <f t="shared" si="7"/>
        <v>0.14613490319264066</v>
      </c>
      <c r="U20" s="328">
        <f t="shared" si="8"/>
        <v>-1.3347890939425233</v>
      </c>
    </row>
    <row r="21" spans="1:21" x14ac:dyDescent="0.25">
      <c r="A21" s="329" t="str">
        <f>name!D16</f>
        <v>42 Secretarial and related occupations</v>
      </c>
      <c r="B21" s="330">
        <v>20.073542787983236</v>
      </c>
      <c r="C21" s="330">
        <v>1.0059115344964018</v>
      </c>
      <c r="D21" s="330">
        <f t="shared" si="0"/>
        <v>21.079454322479638</v>
      </c>
      <c r="E21" s="331"/>
      <c r="F21" s="330">
        <v>17.891502900251407</v>
      </c>
      <c r="G21" s="330">
        <v>0.73392883275139509</v>
      </c>
      <c r="H21" s="330">
        <f t="shared" si="1"/>
        <v>18.625431733002802</v>
      </c>
      <c r="I21" s="331"/>
      <c r="J21" s="330">
        <v>13.79613956243848</v>
      </c>
      <c r="K21" s="330">
        <v>1.1468294352234045</v>
      </c>
      <c r="L21" s="330">
        <f t="shared" si="2"/>
        <v>14.942968997661884</v>
      </c>
      <c r="M21" s="236"/>
      <c r="N21" s="328">
        <f t="shared" si="3"/>
        <v>-2.2752520407881893</v>
      </c>
      <c r="O21" s="328">
        <f t="shared" si="4"/>
        <v>-1.717985341754058</v>
      </c>
      <c r="P21" s="327"/>
      <c r="Q21" s="328">
        <f t="shared" si="5"/>
        <v>-6.1101095605338163</v>
      </c>
      <c r="R21" s="328">
        <f t="shared" si="6"/>
        <v>3.0203431457590302</v>
      </c>
      <c r="S21" s="327"/>
      <c r="T21" s="328">
        <f t="shared" si="7"/>
        <v>-2.4450306456140547</v>
      </c>
      <c r="U21" s="328">
        <f t="shared" si="8"/>
        <v>-1.457849328927574</v>
      </c>
    </row>
    <row r="22" spans="1:21" x14ac:dyDescent="0.25">
      <c r="A22" s="329" t="str">
        <f>name!D17</f>
        <v>51 Skilled agricultural and related trades</v>
      </c>
      <c r="B22" s="330">
        <v>2.1766822315345924</v>
      </c>
      <c r="C22" s="330">
        <v>6.9378149963018299</v>
      </c>
      <c r="D22" s="330">
        <f t="shared" si="0"/>
        <v>9.1144972278364218</v>
      </c>
      <c r="E22" s="331"/>
      <c r="F22" s="330">
        <v>1.9980409437331839</v>
      </c>
      <c r="G22" s="330">
        <v>5.8996411328162504</v>
      </c>
      <c r="H22" s="330">
        <f t="shared" si="1"/>
        <v>7.897682076549434</v>
      </c>
      <c r="I22" s="331"/>
      <c r="J22" s="330">
        <v>2.8827892341792083</v>
      </c>
      <c r="K22" s="330">
        <v>6.615826357365628</v>
      </c>
      <c r="L22" s="330">
        <f t="shared" si="2"/>
        <v>9.4986155915448371</v>
      </c>
      <c r="M22" s="236"/>
      <c r="N22" s="328">
        <f t="shared" si="3"/>
        <v>-1.6981094531405394</v>
      </c>
      <c r="O22" s="328">
        <f t="shared" si="4"/>
        <v>2.4740499323753884</v>
      </c>
      <c r="P22" s="327"/>
      <c r="Q22" s="328">
        <f t="shared" si="5"/>
        <v>-3.189920664524859</v>
      </c>
      <c r="R22" s="328">
        <f t="shared" si="6"/>
        <v>0.76674580520819102</v>
      </c>
      <c r="S22" s="327"/>
      <c r="T22" s="328">
        <f t="shared" si="7"/>
        <v>-2.8252602965777696</v>
      </c>
      <c r="U22" s="328">
        <f t="shared" si="8"/>
        <v>1.238113626559767</v>
      </c>
    </row>
    <row r="23" spans="1:21" x14ac:dyDescent="0.25">
      <c r="A23" s="329" t="str">
        <f>name!D18</f>
        <v>52 Skilled metal, electrical and electronic trades</v>
      </c>
      <c r="B23" s="330">
        <v>0.59488833609517644</v>
      </c>
      <c r="C23" s="330">
        <v>25.556189590987564</v>
      </c>
      <c r="D23" s="330">
        <f t="shared" si="0"/>
        <v>26.151077927082742</v>
      </c>
      <c r="E23" s="331"/>
      <c r="F23" s="330">
        <v>0.78593414181651933</v>
      </c>
      <c r="G23" s="330">
        <v>23.269803752604606</v>
      </c>
      <c r="H23" s="330">
        <f t="shared" si="1"/>
        <v>24.055737894421124</v>
      </c>
      <c r="I23" s="331"/>
      <c r="J23" s="330">
        <v>2.3801338118122772</v>
      </c>
      <c r="K23" s="330">
        <v>21.118376764204712</v>
      </c>
      <c r="L23" s="330">
        <f t="shared" si="2"/>
        <v>23.49851057601699</v>
      </c>
      <c r="M23" s="236"/>
      <c r="N23" s="328">
        <f t="shared" si="3"/>
        <v>5.7280300272703366</v>
      </c>
      <c r="O23" s="328">
        <f t="shared" si="4"/>
        <v>7.6666039340379744</v>
      </c>
      <c r="P23" s="327"/>
      <c r="Q23" s="328">
        <f t="shared" si="5"/>
        <v>-1.857001206885478</v>
      </c>
      <c r="R23" s="328">
        <f t="shared" si="6"/>
        <v>-0.64466602556451091</v>
      </c>
      <c r="S23" s="327"/>
      <c r="T23" s="328">
        <f t="shared" si="7"/>
        <v>-1.6564644281053087</v>
      </c>
      <c r="U23" s="328">
        <f t="shared" si="8"/>
        <v>-0.15612140745024927</v>
      </c>
    </row>
    <row r="24" spans="1:21" x14ac:dyDescent="0.25">
      <c r="A24" s="329" t="str">
        <f>name!D19</f>
        <v>53 Skilled construction and building trades</v>
      </c>
      <c r="B24" s="330">
        <v>0.37828814464534527</v>
      </c>
      <c r="C24" s="330">
        <v>23.560313991541239</v>
      </c>
      <c r="D24" s="330">
        <f t="shared" si="0"/>
        <v>23.938602136186585</v>
      </c>
      <c r="E24" s="331"/>
      <c r="F24" s="330">
        <v>0.41212947828771113</v>
      </c>
      <c r="G24" s="330">
        <v>19.864064973875973</v>
      </c>
      <c r="H24" s="330">
        <f t="shared" si="1"/>
        <v>20.276194452163683</v>
      </c>
      <c r="I24" s="331"/>
      <c r="J24" s="330">
        <v>0.46091556140396966</v>
      </c>
      <c r="K24" s="330">
        <v>18.792921063157468</v>
      </c>
      <c r="L24" s="330">
        <f t="shared" si="2"/>
        <v>19.253836624561437</v>
      </c>
      <c r="M24" s="236"/>
      <c r="N24" s="328">
        <f t="shared" si="3"/>
        <v>1.7283943252924816</v>
      </c>
      <c r="O24" s="328">
        <f t="shared" si="4"/>
        <v>0.7486370094221817</v>
      </c>
      <c r="P24" s="327"/>
      <c r="Q24" s="328">
        <f t="shared" si="5"/>
        <v>-3.3554405692613698</v>
      </c>
      <c r="R24" s="328">
        <f t="shared" si="6"/>
        <v>-0.36886507787395884</v>
      </c>
      <c r="S24" s="327"/>
      <c r="T24" s="328">
        <f t="shared" si="7"/>
        <v>-3.2663595623481978</v>
      </c>
      <c r="U24" s="328">
        <f t="shared" si="8"/>
        <v>-0.34432028533212256</v>
      </c>
    </row>
    <row r="25" spans="1:21" x14ac:dyDescent="0.25">
      <c r="A25" s="329" t="str">
        <f>name!D20</f>
        <v>54 Textiles, printing and other skilled trades</v>
      </c>
      <c r="B25" s="330">
        <v>7.5746198341931237</v>
      </c>
      <c r="C25" s="330">
        <v>13.158357228862675</v>
      </c>
      <c r="D25" s="330">
        <f t="shared" si="0"/>
        <v>20.732977063055799</v>
      </c>
      <c r="E25" s="331"/>
      <c r="F25" s="330">
        <v>7.2510021701341643</v>
      </c>
      <c r="G25" s="330">
        <v>10.175269840962027</v>
      </c>
      <c r="H25" s="330">
        <f t="shared" si="1"/>
        <v>17.426272011096192</v>
      </c>
      <c r="I25" s="331"/>
      <c r="J25" s="330">
        <v>7.8321950590505036</v>
      </c>
      <c r="K25" s="330">
        <v>10.741845278436251</v>
      </c>
      <c r="L25" s="330">
        <f t="shared" si="2"/>
        <v>18.574040337486757</v>
      </c>
      <c r="M25" s="236"/>
      <c r="N25" s="328">
        <f t="shared" si="3"/>
        <v>-0.86946754829080319</v>
      </c>
      <c r="O25" s="328">
        <f t="shared" si="4"/>
        <v>0.51534415763958563</v>
      </c>
      <c r="P25" s="327"/>
      <c r="Q25" s="328">
        <f t="shared" si="5"/>
        <v>-5.0119761717003719</v>
      </c>
      <c r="R25" s="328">
        <f t="shared" si="6"/>
        <v>0.3618975199879193</v>
      </c>
      <c r="S25" s="327"/>
      <c r="T25" s="328">
        <f t="shared" si="7"/>
        <v>-3.4152490468436492</v>
      </c>
      <c r="U25" s="328">
        <f t="shared" si="8"/>
        <v>0.42614524001485243</v>
      </c>
    </row>
    <row r="26" spans="1:21" x14ac:dyDescent="0.25">
      <c r="A26" s="329" t="str">
        <f>name!D21</f>
        <v>61 Caring personal service occupations</v>
      </c>
      <c r="B26" s="330">
        <v>51.847179249253472</v>
      </c>
      <c r="C26" s="330">
        <v>12.277415159061205</v>
      </c>
      <c r="D26" s="330">
        <f t="shared" si="0"/>
        <v>64.124594408314678</v>
      </c>
      <c r="E26" s="331"/>
      <c r="F26" s="330">
        <v>51.598456747735916</v>
      </c>
      <c r="G26" s="330">
        <v>12.014307542339539</v>
      </c>
      <c r="H26" s="330">
        <f t="shared" si="1"/>
        <v>63.612764290075454</v>
      </c>
      <c r="I26" s="331"/>
      <c r="J26" s="330">
        <v>55.77079593251203</v>
      </c>
      <c r="K26" s="330">
        <v>16.871969883625624</v>
      </c>
      <c r="L26" s="330">
        <f t="shared" si="2"/>
        <v>72.642765816137654</v>
      </c>
      <c r="M26" s="236"/>
      <c r="N26" s="328">
        <f t="shared" si="3"/>
        <v>-9.6129106525366659E-2</v>
      </c>
      <c r="O26" s="328">
        <f t="shared" si="4"/>
        <v>0.51973662210269556</v>
      </c>
      <c r="P26" s="327"/>
      <c r="Q26" s="328">
        <f t="shared" si="5"/>
        <v>-0.43232624516255092</v>
      </c>
      <c r="R26" s="328">
        <f t="shared" si="6"/>
        <v>2.2895190076894112</v>
      </c>
      <c r="S26" s="327"/>
      <c r="T26" s="328">
        <f t="shared" si="7"/>
        <v>-0.16014826279792116</v>
      </c>
      <c r="U26" s="328">
        <f t="shared" si="8"/>
        <v>0.88885817483204121</v>
      </c>
    </row>
    <row r="27" spans="1:21" x14ac:dyDescent="0.25">
      <c r="A27" s="329" t="str">
        <f>name!D22</f>
        <v>62 Leisure, travel and related personal service occupations</v>
      </c>
      <c r="B27" s="330">
        <v>16.032276782801958</v>
      </c>
      <c r="C27" s="330">
        <v>6.580478407820797</v>
      </c>
      <c r="D27" s="330">
        <f t="shared" si="0"/>
        <v>22.612755190622757</v>
      </c>
      <c r="E27" s="331"/>
      <c r="F27" s="330">
        <v>15.240017950297519</v>
      </c>
      <c r="G27" s="330">
        <v>6.5724993961442548</v>
      </c>
      <c r="H27" s="330">
        <f t="shared" si="1"/>
        <v>21.812517346441773</v>
      </c>
      <c r="I27" s="331"/>
      <c r="J27" s="330">
        <v>14.935622655311533</v>
      </c>
      <c r="K27" s="330">
        <v>7.6745754040736962</v>
      </c>
      <c r="L27" s="330">
        <f t="shared" si="2"/>
        <v>22.61019805938523</v>
      </c>
      <c r="M27" s="236"/>
      <c r="N27" s="328">
        <f t="shared" si="3"/>
        <v>-1.0084657573257494</v>
      </c>
      <c r="O27" s="328">
        <f t="shared" si="4"/>
        <v>-0.13441349259949442</v>
      </c>
      <c r="P27" s="327"/>
      <c r="Q27" s="328">
        <f t="shared" si="5"/>
        <v>-2.4262322306578543E-2</v>
      </c>
      <c r="R27" s="328">
        <f t="shared" si="6"/>
        <v>1.038817188496477</v>
      </c>
      <c r="S27" s="327"/>
      <c r="T27" s="328">
        <f t="shared" si="7"/>
        <v>-0.71801269955646951</v>
      </c>
      <c r="U27" s="328">
        <f t="shared" si="8"/>
        <v>0.23973390896019353</v>
      </c>
    </row>
    <row r="28" spans="1:21" x14ac:dyDescent="0.25">
      <c r="A28" s="329" t="str">
        <f>name!D23</f>
        <v>63 Community and civil enforcement occupations</v>
      </c>
      <c r="B28" s="330">
        <v>0.24669376975468207</v>
      </c>
      <c r="C28" s="330">
        <v>0.73658037031490509</v>
      </c>
      <c r="D28" s="330">
        <f t="shared" si="0"/>
        <v>0.98327414006958713</v>
      </c>
      <c r="E28" s="331"/>
      <c r="F28" s="330">
        <v>0.26690135924607317</v>
      </c>
      <c r="G28" s="330">
        <v>0.79590351633434608</v>
      </c>
      <c r="H28" s="330">
        <f t="shared" si="1"/>
        <v>1.0628048755804191</v>
      </c>
      <c r="I28" s="331"/>
      <c r="J28" s="330">
        <v>0.3472616628395111</v>
      </c>
      <c r="K28" s="330">
        <v>0.5561553180663974</v>
      </c>
      <c r="L28" s="330">
        <f>SUM(J28:K28)</f>
        <v>0.9034169809059085</v>
      </c>
      <c r="M28" s="236"/>
      <c r="N28" s="328">
        <f t="shared" si="3"/>
        <v>1.5870901923842773</v>
      </c>
      <c r="O28" s="328">
        <f t="shared" si="4"/>
        <v>1.7701474309877119</v>
      </c>
      <c r="P28" s="327"/>
      <c r="Q28" s="328">
        <f t="shared" si="5"/>
        <v>1.5612544567130238</v>
      </c>
      <c r="R28" s="328">
        <f t="shared" si="6"/>
        <v>-2.361212398978374</v>
      </c>
      <c r="S28" s="327"/>
      <c r="T28" s="328">
        <f t="shared" si="7"/>
        <v>1.5677388581945007</v>
      </c>
      <c r="U28" s="328">
        <f t="shared" si="8"/>
        <v>-1.0773715395408057</v>
      </c>
    </row>
    <row r="29" spans="1:21" x14ac:dyDescent="0.25">
      <c r="A29" s="329" t="str">
        <f>name!D24</f>
        <v>71 Sales occupations</v>
      </c>
      <c r="B29" s="330">
        <v>30.171621935216436</v>
      </c>
      <c r="C29" s="330">
        <v>22.836622904105518</v>
      </c>
      <c r="D29" s="330">
        <f t="shared" si="0"/>
        <v>53.008244839321954</v>
      </c>
      <c r="E29" s="331"/>
      <c r="F29" s="330">
        <v>27.991295385914096</v>
      </c>
      <c r="G29" s="330">
        <v>22.892227210589734</v>
      </c>
      <c r="H29" s="330">
        <f t="shared" si="1"/>
        <v>50.88352259650383</v>
      </c>
      <c r="I29" s="331"/>
      <c r="J29" s="330">
        <v>23.351680976475901</v>
      </c>
      <c r="K29" s="330">
        <v>21.539433569394657</v>
      </c>
      <c r="L29" s="330">
        <f t="shared" si="2"/>
        <v>44.891114545870558</v>
      </c>
      <c r="M29" s="236"/>
      <c r="N29" s="328">
        <f t="shared" si="3"/>
        <v>-1.4889681658577514</v>
      </c>
      <c r="O29" s="328">
        <f t="shared" si="4"/>
        <v>-1.2008950732466439</v>
      </c>
      <c r="P29" s="327"/>
      <c r="Q29" s="328">
        <f t="shared" si="5"/>
        <v>4.8650126510763059E-2</v>
      </c>
      <c r="R29" s="328">
        <f t="shared" si="6"/>
        <v>-0.40525697611480949</v>
      </c>
      <c r="S29" s="327"/>
      <c r="T29" s="328">
        <f t="shared" si="7"/>
        <v>-0.8148284169872122</v>
      </c>
      <c r="U29" s="328">
        <f t="shared" si="8"/>
        <v>-0.83184928735174912</v>
      </c>
    </row>
    <row r="30" spans="1:21" x14ac:dyDescent="0.25">
      <c r="A30" s="329" t="str">
        <f>name!D25</f>
        <v>72 Customer service occupations</v>
      </c>
      <c r="B30" s="330">
        <v>7.9027141079498699</v>
      </c>
      <c r="C30" s="330">
        <v>4.3976948469998023</v>
      </c>
      <c r="D30" s="330">
        <f t="shared" si="0"/>
        <v>12.300408954949672</v>
      </c>
      <c r="E30" s="331"/>
      <c r="F30" s="330">
        <v>8.8811044437675299</v>
      </c>
      <c r="G30" s="330">
        <v>4.6956116353896276</v>
      </c>
      <c r="H30" s="330">
        <f t="shared" si="1"/>
        <v>13.576716079157158</v>
      </c>
      <c r="I30" s="331"/>
      <c r="J30" s="330">
        <v>11.690163782254741</v>
      </c>
      <c r="K30" s="330">
        <v>7.6587223431250955</v>
      </c>
      <c r="L30" s="330">
        <f t="shared" si="2"/>
        <v>19.348886125379835</v>
      </c>
      <c r="M30" s="236"/>
      <c r="N30" s="328">
        <f t="shared" si="3"/>
        <v>2.3618535232486026</v>
      </c>
      <c r="O30" s="328">
        <f t="shared" si="4"/>
        <v>1.8490325111068184</v>
      </c>
      <c r="P30" s="327"/>
      <c r="Q30" s="328">
        <f t="shared" si="5"/>
        <v>1.3195881754528793</v>
      </c>
      <c r="R30" s="328">
        <f t="shared" si="6"/>
        <v>3.3152133803950434</v>
      </c>
      <c r="S30" s="327"/>
      <c r="T30" s="328">
        <f t="shared" si="7"/>
        <v>1.9940969376462947</v>
      </c>
      <c r="U30" s="328">
        <f t="shared" si="8"/>
        <v>2.3899699434766219</v>
      </c>
    </row>
    <row r="31" spans="1:21" x14ac:dyDescent="0.25">
      <c r="A31" s="329" t="str">
        <f>name!D26</f>
        <v>81 Process, plant and machine operatives</v>
      </c>
      <c r="B31" s="330">
        <v>2.1066254163734532</v>
      </c>
      <c r="C31" s="330">
        <v>10.440115410822877</v>
      </c>
      <c r="D31" s="330">
        <f t="shared" si="0"/>
        <v>12.546740827196331</v>
      </c>
      <c r="E31" s="331"/>
      <c r="F31" s="330">
        <v>1.9183556189057651</v>
      </c>
      <c r="G31" s="330">
        <v>9.4088493123300818</v>
      </c>
      <c r="H31" s="330">
        <f t="shared" si="1"/>
        <v>11.327204931235848</v>
      </c>
      <c r="I31" s="331"/>
      <c r="J31" s="330">
        <v>2.3089040746713163</v>
      </c>
      <c r="K31" s="330">
        <v>11.394851327187011</v>
      </c>
      <c r="L31" s="330">
        <f t="shared" si="2"/>
        <v>13.703755401858327</v>
      </c>
      <c r="M31" s="236"/>
      <c r="N31" s="328">
        <f t="shared" si="3"/>
        <v>-1.854959228214792</v>
      </c>
      <c r="O31" s="328">
        <f t="shared" si="4"/>
        <v>1.2430262403366976</v>
      </c>
      <c r="P31" s="327"/>
      <c r="Q31" s="328">
        <f t="shared" si="5"/>
        <v>-2.0586146460092491</v>
      </c>
      <c r="R31" s="328">
        <f t="shared" si="6"/>
        <v>1.2849248034990213</v>
      </c>
      <c r="S31" s="327"/>
      <c r="T31" s="328">
        <f t="shared" si="7"/>
        <v>-2.0243020032725823</v>
      </c>
      <c r="U31" s="328">
        <f t="shared" si="8"/>
        <v>1.2778459846407575</v>
      </c>
    </row>
    <row r="32" spans="1:21" x14ac:dyDescent="0.25">
      <c r="A32" s="329" t="str">
        <f>name!D27</f>
        <v>82 Transport and mobile machine drivers and operatives</v>
      </c>
      <c r="B32" s="330">
        <v>2.514925336545391</v>
      </c>
      <c r="C32" s="330">
        <v>26.025303981617387</v>
      </c>
      <c r="D32" s="330">
        <f t="shared" si="0"/>
        <v>28.54022931816278</v>
      </c>
      <c r="E32" s="331"/>
      <c r="F32" s="330">
        <v>2.1915056725846074</v>
      </c>
      <c r="G32" s="330">
        <v>24.37657384026129</v>
      </c>
      <c r="H32" s="330">
        <f t="shared" si="1"/>
        <v>26.568079512845898</v>
      </c>
      <c r="I32" s="331"/>
      <c r="J32" s="330">
        <v>3.6835816768826768</v>
      </c>
      <c r="K32" s="330">
        <v>23.497941816658976</v>
      </c>
      <c r="L32" s="330">
        <f t="shared" si="2"/>
        <v>27.181523493541654</v>
      </c>
      <c r="M32" s="236"/>
      <c r="N32" s="328">
        <f t="shared" si="3"/>
        <v>-2.7155337275348801</v>
      </c>
      <c r="O32" s="328">
        <f t="shared" si="4"/>
        <v>3.5226022482221619</v>
      </c>
      <c r="P32" s="327"/>
      <c r="Q32" s="328">
        <f t="shared" si="5"/>
        <v>-1.3004049544910856</v>
      </c>
      <c r="R32" s="328">
        <f t="shared" si="6"/>
        <v>-0.24443242664704545</v>
      </c>
      <c r="S32" s="327"/>
      <c r="T32" s="328">
        <f t="shared" si="7"/>
        <v>-1.4218778633148244</v>
      </c>
      <c r="U32" s="328">
        <f t="shared" si="8"/>
        <v>0.15229573423451992</v>
      </c>
    </row>
    <row r="33" spans="1:21" x14ac:dyDescent="0.25">
      <c r="A33" s="329" t="str">
        <f>name!D28</f>
        <v>91 Elementary trades and related occupations</v>
      </c>
      <c r="B33" s="330">
        <v>2.2124513639387957</v>
      </c>
      <c r="C33" s="330">
        <v>9.5560849468263793</v>
      </c>
      <c r="D33" s="330">
        <f t="shared" si="0"/>
        <v>11.768536310765175</v>
      </c>
      <c r="E33" s="331"/>
      <c r="F33" s="330">
        <v>1.5651730840883209</v>
      </c>
      <c r="G33" s="330">
        <v>7.8475338260043026</v>
      </c>
      <c r="H33" s="330">
        <f t="shared" si="1"/>
        <v>9.4127069100926235</v>
      </c>
      <c r="I33" s="331"/>
      <c r="J33" s="330">
        <v>1.3089725124952614</v>
      </c>
      <c r="K33" s="330">
        <v>5.8879493106089811</v>
      </c>
      <c r="L33" s="330">
        <f t="shared" si="2"/>
        <v>7.1969218231042422</v>
      </c>
      <c r="M33" s="236"/>
      <c r="N33" s="328">
        <f t="shared" si="3"/>
        <v>-6.6879506437194314</v>
      </c>
      <c r="O33" s="328">
        <f t="shared" si="4"/>
        <v>-1.1846203089130536</v>
      </c>
      <c r="P33" s="327"/>
      <c r="Q33" s="328">
        <f t="shared" si="5"/>
        <v>-3.8629837747498508</v>
      </c>
      <c r="R33" s="328">
        <f t="shared" si="6"/>
        <v>-1.8970520927825363</v>
      </c>
      <c r="S33" s="327"/>
      <c r="T33" s="328">
        <f t="shared" si="7"/>
        <v>-4.3690617200749848</v>
      </c>
      <c r="U33" s="328">
        <f t="shared" si="8"/>
        <v>-1.7734667427504069</v>
      </c>
    </row>
    <row r="34" spans="1:21" x14ac:dyDescent="0.25">
      <c r="A34" s="329" t="str">
        <f>name!D29</f>
        <v>92 Elementary administration and service occupations</v>
      </c>
      <c r="B34" s="330">
        <v>47.187846400888631</v>
      </c>
      <c r="C34" s="330">
        <v>41.888732368083765</v>
      </c>
      <c r="D34" s="330">
        <f t="shared" ref="D34" si="9">SUM(B34:C34)</f>
        <v>89.076578768972396</v>
      </c>
      <c r="E34" s="331"/>
      <c r="F34" s="330">
        <v>44.165371341057664</v>
      </c>
      <c r="G34" s="330">
        <v>38.888130923031923</v>
      </c>
      <c r="H34" s="330">
        <f t="shared" ref="H34" si="10">SUM(F34:G34)</f>
        <v>83.053502264089587</v>
      </c>
      <c r="I34" s="331"/>
      <c r="J34" s="330">
        <v>43.909630853381437</v>
      </c>
      <c r="K34" s="330">
        <v>39.468513074974922</v>
      </c>
      <c r="L34" s="330">
        <f t="shared" ref="L34" si="11">SUM(J34:K34)</f>
        <v>83.378143928356366</v>
      </c>
      <c r="M34" s="236"/>
      <c r="N34" s="328">
        <f t="shared" si="3"/>
        <v>-1.3151816950445983</v>
      </c>
      <c r="O34" s="328">
        <f t="shared" si="4"/>
        <v>-3.8708176815405171E-2</v>
      </c>
      <c r="P34" s="327"/>
      <c r="Q34" s="328">
        <f t="shared" si="5"/>
        <v>-1.4755610508290218</v>
      </c>
      <c r="R34" s="328">
        <f t="shared" si="6"/>
        <v>9.8809653104892092E-2</v>
      </c>
      <c r="S34" s="327"/>
      <c r="T34" s="328">
        <f t="shared" si="7"/>
        <v>-1.3904709885894873</v>
      </c>
      <c r="U34" s="328">
        <f t="shared" si="8"/>
        <v>2.6011422996696787E-2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411.31627816240422</v>
      </c>
      <c r="C36" s="333">
        <f t="shared" ref="C36:D36" si="12">SUM(C9:C34)</f>
        <v>425.31672183759559</v>
      </c>
      <c r="D36" s="333">
        <f t="shared" si="12"/>
        <v>836.63299999999992</v>
      </c>
      <c r="E36" s="333"/>
      <c r="F36" s="333">
        <f>SUM(F9:F34)</f>
        <v>432.44065143817016</v>
      </c>
      <c r="G36" s="333">
        <f t="shared" ref="G36:H36" si="13">SUM(G9:G34)</f>
        <v>429.45034856182963</v>
      </c>
      <c r="H36" s="333">
        <f t="shared" si="13"/>
        <v>861.89099999999985</v>
      </c>
      <c r="I36" s="333"/>
      <c r="J36" s="333">
        <f>SUM(J9:J34)</f>
        <v>455.94798304161839</v>
      </c>
      <c r="K36" s="333">
        <f t="shared" ref="K36:L36" si="14">SUM(K9:K34)</f>
        <v>450.56101695838163</v>
      </c>
      <c r="L36" s="333">
        <f t="shared" si="14"/>
        <v>906.50900000000024</v>
      </c>
      <c r="M36" s="258"/>
      <c r="N36" s="334">
        <f t="shared" si="3"/>
        <v>1.0066861947156447</v>
      </c>
      <c r="O36" s="334">
        <f>IF(F36&gt;0,(EXP(LN(J36/F36)/($J$6-$F$6))-1)*100,0)</f>
        <v>0.3535142989250506</v>
      </c>
      <c r="P36" s="335"/>
      <c r="Q36" s="334">
        <f t="shared" ref="Q36" si="15">IF(C36&gt;0,(EXP(LN(G36/C36)/($F$6-$B$6))-1)*100,0)</f>
        <v>0.19362746886979476</v>
      </c>
      <c r="R36" s="334">
        <f t="shared" ref="R36" si="16">IF(G36&gt;0,(EXP(LN(K36/G36)/($J$6-$F$6))-1)*100,0)</f>
        <v>0.32042813536707904</v>
      </c>
      <c r="S36" s="335"/>
      <c r="T36" s="334">
        <f t="shared" ref="T36" si="17">IF(D36&gt;0,(EXP(LN(H36/D36)/($F$6-$B$6))-1)*100,0)</f>
        <v>0.59663902141595671</v>
      </c>
      <c r="U36" s="334">
        <f t="shared" ref="U36" si="18">IF(H36&gt;0,(EXP(LN(L36/H36)/($J$6-$F$6))-1)*100,0)</f>
        <v>0.33704770528932837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Brighton and Hove East Sussex West Sussex</v>
      </c>
      <c r="Q1" s="19" t="str">
        <f>CONCATENATE("Occupation Table 5.1  Males: Employment Change by Status (SOC 2020), ",B$5,"-",L$5,", ",Info!B5)</f>
        <v>Occupation Table 5.1  Males: Employment Change by Status (SOC 2020), 2015-2035, Brighton and Hove East Sussex West Sussex</v>
      </c>
      <c r="AG1" s="19" t="str">
        <f>CONCATENATE("Occupation Table 5.2  Females: Employment Change by Status (SOC 2020), ",R$5,"-",AB$5,", ",Info!B5)</f>
        <v>Occupation Table 5.2  Females: Employment Change by Status (SOC 2020), 2015-2035, Brighton and Hove East Sussex West Sussex</v>
      </c>
    </row>
    <row r="2" spans="1:47" ht="13" x14ac:dyDescent="0.3">
      <c r="A2" s="1" t="s">
        <v>517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65.897622983591532</v>
      </c>
      <c r="C8" s="11">
        <v>9.7639143955560002</v>
      </c>
      <c r="D8" s="11">
        <v>16.14853002566274</v>
      </c>
      <c r="E8" s="11">
        <f>SUM(B8:D8)</f>
        <v>91.810067404810269</v>
      </c>
      <c r="F8" s="11"/>
      <c r="G8" s="11">
        <v>72.660810356657663</v>
      </c>
      <c r="H8" s="11">
        <v>14.887787958412108</v>
      </c>
      <c r="I8" s="11">
        <v>16.86591989414579</v>
      </c>
      <c r="J8" s="11">
        <f>SUM(G8:I8)</f>
        <v>104.41451820921556</v>
      </c>
      <c r="K8" s="11"/>
      <c r="L8" s="11">
        <v>80.801854903813421</v>
      </c>
      <c r="M8" s="11">
        <v>18.792873282091438</v>
      </c>
      <c r="N8" s="11">
        <v>19.189411730301533</v>
      </c>
      <c r="O8" s="11">
        <f>SUM(L8:N8)</f>
        <v>118.78413991620639</v>
      </c>
      <c r="Q8" s="10" t="str">
        <f>name!E4</f>
        <v>Managers, directors and senior officials</v>
      </c>
      <c r="R8" s="11">
        <v>45.24958217100216</v>
      </c>
      <c r="S8" s="11">
        <v>3.329239087387978</v>
      </c>
      <c r="T8" s="11">
        <v>10.484819032960695</v>
      </c>
      <c r="U8" s="11">
        <f>SUM(R8:T8)</f>
        <v>59.063640291350829</v>
      </c>
      <c r="V8" s="11"/>
      <c r="W8" s="11">
        <v>48.749266992290181</v>
      </c>
      <c r="X8" s="11">
        <v>5.0942870853052566</v>
      </c>
      <c r="Y8" s="11">
        <v>10.399901172070212</v>
      </c>
      <c r="Z8" s="11">
        <f>SUM(W8:Y8)</f>
        <v>64.243455249665644</v>
      </c>
      <c r="AA8" s="11"/>
      <c r="AB8" s="11">
        <v>50.252497098935152</v>
      </c>
      <c r="AC8" s="11">
        <v>6.5252156836336637</v>
      </c>
      <c r="AD8" s="11">
        <v>11.985437892275343</v>
      </c>
      <c r="AE8" s="11">
        <f>SUM(AB8:AD8)</f>
        <v>68.763150674844155</v>
      </c>
      <c r="AG8" s="10" t="str">
        <f>name!E4</f>
        <v>Managers, directors and senior officials</v>
      </c>
      <c r="AH8" s="11">
        <v>20.648040812589358</v>
      </c>
      <c r="AI8" s="11">
        <v>6.4346753081680221</v>
      </c>
      <c r="AJ8" s="11">
        <v>5.663710992702045</v>
      </c>
      <c r="AK8" s="11">
        <f>SUM(AH8:AJ8)</f>
        <v>32.746427113459426</v>
      </c>
      <c r="AL8" s="11"/>
      <c r="AM8" s="11">
        <v>23.911543364367443</v>
      </c>
      <c r="AN8" s="11">
        <v>9.7935008731068525</v>
      </c>
      <c r="AO8" s="11">
        <v>6.466018722075594</v>
      </c>
      <c r="AP8" s="11">
        <f>SUM(AM8:AO8)</f>
        <v>40.171062959549893</v>
      </c>
      <c r="AQ8" s="11"/>
      <c r="AR8" s="11">
        <v>30.549357804878252</v>
      </c>
      <c r="AS8" s="11">
        <v>12.267657598457776</v>
      </c>
      <c r="AT8" s="11">
        <v>7.2039738380262044</v>
      </c>
      <c r="AU8" s="11">
        <f>SUM(AR8:AT8)</f>
        <v>50.02098924136223</v>
      </c>
    </row>
    <row r="9" spans="1:47" x14ac:dyDescent="0.25">
      <c r="A9" t="str">
        <f>name!E5</f>
        <v>Professional occupations</v>
      </c>
      <c r="B9" s="11">
        <v>112.57084578405839</v>
      </c>
      <c r="C9" s="11">
        <v>30.841734765791454</v>
      </c>
      <c r="D9" s="11">
        <v>23.456630259329206</v>
      </c>
      <c r="E9" s="11">
        <f t="shared" ref="E9:E18" si="0">SUM(B9:D9)</f>
        <v>166.86921080917907</v>
      </c>
      <c r="F9" s="11"/>
      <c r="G9" s="11">
        <v>132.23018934809744</v>
      </c>
      <c r="H9" s="11">
        <v>39.385323692441695</v>
      </c>
      <c r="I9" s="11">
        <v>23.145669608014707</v>
      </c>
      <c r="J9" s="11">
        <f t="shared" ref="J9:J16" si="1">SUM(G9:I9)</f>
        <v>194.76118264855384</v>
      </c>
      <c r="K9" s="11"/>
      <c r="L9" s="11">
        <v>155.57274180285413</v>
      </c>
      <c r="M9" s="11">
        <v>46.550176157361435</v>
      </c>
      <c r="N9" s="11">
        <v>22.954398039983651</v>
      </c>
      <c r="O9" s="11">
        <f t="shared" ref="O9:O16" si="2">SUM(L9:N9)</f>
        <v>225.0773160001992</v>
      </c>
      <c r="Q9" s="10" t="str">
        <f>name!E5</f>
        <v>Professional occupations</v>
      </c>
      <c r="R9" s="11">
        <v>65.246152679753976</v>
      </c>
      <c r="S9" s="11">
        <v>6.0433252973784315</v>
      </c>
      <c r="T9" s="11">
        <v>13.404729901830178</v>
      </c>
      <c r="U9" s="11">
        <f t="shared" ref="U9:U16" si="3">SUM(R9:T9)</f>
        <v>84.694207878962587</v>
      </c>
      <c r="V9" s="11"/>
      <c r="W9" s="11">
        <v>74.917609285474811</v>
      </c>
      <c r="X9" s="11">
        <v>9.3226645972707409</v>
      </c>
      <c r="Y9" s="11">
        <v>11.864584179515772</v>
      </c>
      <c r="Z9" s="11">
        <f t="shared" ref="Z9:Z16" si="4">SUM(W9:Y9)</f>
        <v>96.104858062261329</v>
      </c>
      <c r="AA9" s="11"/>
      <c r="AB9" s="11">
        <v>85.553159828833742</v>
      </c>
      <c r="AC9" s="11">
        <v>12.498891479385787</v>
      </c>
      <c r="AD9" s="11">
        <v>11.217020867484369</v>
      </c>
      <c r="AE9" s="11">
        <f t="shared" ref="AE9:AE16" si="5">SUM(AB9:AD9)</f>
        <v>109.2690721757039</v>
      </c>
      <c r="AG9" s="10" t="str">
        <f>name!E5</f>
        <v>Professional occupations</v>
      </c>
      <c r="AH9" s="11">
        <v>47.32469310430448</v>
      </c>
      <c r="AI9" s="11">
        <v>24.79840946841302</v>
      </c>
      <c r="AJ9" s="11">
        <v>10.051900357499024</v>
      </c>
      <c r="AK9" s="11">
        <f t="shared" ref="AK9:AK18" si="6">SUM(AH9:AJ9)</f>
        <v>82.175002930216522</v>
      </c>
      <c r="AL9" s="11"/>
      <c r="AM9" s="11">
        <v>57.312580062622636</v>
      </c>
      <c r="AN9" s="11">
        <v>30.062659095170954</v>
      </c>
      <c r="AO9" s="11">
        <v>11.28108542849894</v>
      </c>
      <c r="AP9" s="11">
        <f t="shared" ref="AP9:AP18" si="7">SUM(AM9:AO9)</f>
        <v>98.656324586292527</v>
      </c>
      <c r="AQ9" s="11"/>
      <c r="AR9" s="11">
        <v>70.01958197402034</v>
      </c>
      <c r="AS9" s="11">
        <v>34.051284677975652</v>
      </c>
      <c r="AT9" s="11">
        <v>11.737377172499281</v>
      </c>
      <c r="AU9" s="11">
        <f t="shared" ref="AU9:AU18" si="8">SUM(AR9:AT9)</f>
        <v>115.80824382449528</v>
      </c>
    </row>
    <row r="10" spans="1:47" x14ac:dyDescent="0.25">
      <c r="A10" t="str">
        <f>name!E6</f>
        <v>Associate professional occupations</v>
      </c>
      <c r="B10" s="11">
        <v>70.574480372918529</v>
      </c>
      <c r="C10" s="11">
        <v>19.627586506050349</v>
      </c>
      <c r="D10" s="11">
        <v>21.06827824816828</v>
      </c>
      <c r="E10" s="11">
        <f t="shared" si="0"/>
        <v>111.27034512713716</v>
      </c>
      <c r="F10" s="11"/>
      <c r="G10" s="11">
        <v>79.544237884456905</v>
      </c>
      <c r="H10" s="11">
        <v>23.478394924433896</v>
      </c>
      <c r="I10" s="11">
        <v>18.877985607768519</v>
      </c>
      <c r="J10" s="11">
        <f t="shared" si="1"/>
        <v>121.90061841665933</v>
      </c>
      <c r="K10" s="11"/>
      <c r="L10" s="11">
        <v>82.90262371458698</v>
      </c>
      <c r="M10" s="11">
        <v>24.084778612141477</v>
      </c>
      <c r="N10" s="11">
        <v>19.813820576294567</v>
      </c>
      <c r="O10" s="11">
        <f t="shared" si="2"/>
        <v>126.80122290302302</v>
      </c>
      <c r="Q10" s="10" t="str">
        <f>name!E6</f>
        <v>Associate professional occupations</v>
      </c>
      <c r="R10" s="11">
        <v>43.757540403792987</v>
      </c>
      <c r="S10" s="11">
        <v>5.1982629843089745</v>
      </c>
      <c r="T10" s="11">
        <v>9.874149060944152</v>
      </c>
      <c r="U10" s="11">
        <f t="shared" si="3"/>
        <v>58.829952449046118</v>
      </c>
      <c r="V10" s="11"/>
      <c r="W10" s="11">
        <v>47.600615312759636</v>
      </c>
      <c r="X10" s="11">
        <v>6.8095994838140976</v>
      </c>
      <c r="Y10" s="11">
        <v>7.954831954021409</v>
      </c>
      <c r="Z10" s="11">
        <f t="shared" si="4"/>
        <v>62.365046750595141</v>
      </c>
      <c r="AA10" s="11"/>
      <c r="AB10" s="11">
        <v>46.507957294927898</v>
      </c>
      <c r="AC10" s="11">
        <v>6.2902197312267312</v>
      </c>
      <c r="AD10" s="11">
        <v>8.0460999981394625</v>
      </c>
      <c r="AE10" s="11">
        <f t="shared" si="5"/>
        <v>60.844277024294094</v>
      </c>
      <c r="AG10" s="10" t="str">
        <f>name!E6</f>
        <v>Associate professional occupations</v>
      </c>
      <c r="AH10" s="11">
        <v>26.81693996912556</v>
      </c>
      <c r="AI10" s="11">
        <v>14.429323521741379</v>
      </c>
      <c r="AJ10" s="11">
        <v>11.194129187224139</v>
      </c>
      <c r="AK10" s="11">
        <f t="shared" si="6"/>
        <v>52.440392678091072</v>
      </c>
      <c r="AL10" s="11"/>
      <c r="AM10" s="11">
        <v>31.943622571697311</v>
      </c>
      <c r="AN10" s="11">
        <v>16.6687954406198</v>
      </c>
      <c r="AO10" s="11">
        <v>10.923153653747111</v>
      </c>
      <c r="AP10" s="11">
        <f t="shared" si="7"/>
        <v>59.535571666064214</v>
      </c>
      <c r="AQ10" s="11"/>
      <c r="AR10" s="11">
        <v>36.394666419659025</v>
      </c>
      <c r="AS10" s="11">
        <v>17.794558880914739</v>
      </c>
      <c r="AT10" s="11">
        <v>11.767720578155103</v>
      </c>
      <c r="AU10" s="11">
        <f t="shared" si="8"/>
        <v>65.956945878728874</v>
      </c>
    </row>
    <row r="11" spans="1:47" x14ac:dyDescent="0.25">
      <c r="A11" t="str">
        <f>name!E7</f>
        <v>Administrative and secretarial occupations</v>
      </c>
      <c r="B11" s="11">
        <v>49.615487947507987</v>
      </c>
      <c r="C11" s="11">
        <v>37.149586098858791</v>
      </c>
      <c r="D11" s="11">
        <v>5.0197854999696281</v>
      </c>
      <c r="E11" s="11">
        <f t="shared" si="0"/>
        <v>91.784859546336406</v>
      </c>
      <c r="F11" s="11"/>
      <c r="G11" s="11">
        <v>48.395588499589394</v>
      </c>
      <c r="H11" s="11">
        <v>37.214521182934334</v>
      </c>
      <c r="I11" s="11">
        <v>4.2388658027943107</v>
      </c>
      <c r="J11" s="11">
        <f t="shared" si="1"/>
        <v>89.848975485318036</v>
      </c>
      <c r="K11" s="11"/>
      <c r="L11" s="11">
        <v>38.858433885138147</v>
      </c>
      <c r="M11" s="11">
        <v>29.745878341189034</v>
      </c>
      <c r="N11" s="11">
        <v>4.5602796500944631</v>
      </c>
      <c r="O11" s="11">
        <f t="shared" si="2"/>
        <v>73.164591876421639</v>
      </c>
      <c r="Q11" s="10" t="str">
        <f>name!E7</f>
        <v>Administrative and secretarial occupations</v>
      </c>
      <c r="R11" s="11">
        <v>13.917272796744648</v>
      </c>
      <c r="S11" s="11">
        <v>3.5410822781383651</v>
      </c>
      <c r="T11" s="11">
        <v>1.318861940007088</v>
      </c>
      <c r="U11" s="11">
        <f t="shared" si="3"/>
        <v>18.777217014890102</v>
      </c>
      <c r="V11" s="11"/>
      <c r="W11" s="11">
        <v>14.70236077021339</v>
      </c>
      <c r="X11" s="11">
        <v>4.3228436180183687</v>
      </c>
      <c r="Y11" s="11">
        <v>1.0113672083917542</v>
      </c>
      <c r="Z11" s="11">
        <f t="shared" si="4"/>
        <v>20.036571596623514</v>
      </c>
      <c r="AA11" s="11"/>
      <c r="AB11" s="11">
        <v>14.660659410829423</v>
      </c>
      <c r="AC11" s="11">
        <v>3.7644575732501564</v>
      </c>
      <c r="AD11" s="11">
        <v>1.4403185885804726</v>
      </c>
      <c r="AE11" s="11">
        <f t="shared" si="5"/>
        <v>19.865435572660051</v>
      </c>
      <c r="AG11" s="10" t="str">
        <f>name!E7</f>
        <v>Administrative and secretarial occupations</v>
      </c>
      <c r="AH11" s="11">
        <v>35.698215150763346</v>
      </c>
      <c r="AI11" s="11">
        <v>33.608503820720436</v>
      </c>
      <c r="AJ11" s="11">
        <v>3.7009235599625416</v>
      </c>
      <c r="AK11" s="11">
        <f t="shared" si="6"/>
        <v>73.007642531446322</v>
      </c>
      <c r="AL11" s="11"/>
      <c r="AM11" s="11">
        <v>33.693227729375984</v>
      </c>
      <c r="AN11" s="11">
        <v>32.891677564915966</v>
      </c>
      <c r="AO11" s="11">
        <v>3.2274985944025576</v>
      </c>
      <c r="AP11" s="11">
        <f t="shared" si="7"/>
        <v>69.812403888694519</v>
      </c>
      <c r="AQ11" s="11"/>
      <c r="AR11" s="11">
        <v>24.197774474308719</v>
      </c>
      <c r="AS11" s="11">
        <v>25.981420767938872</v>
      </c>
      <c r="AT11" s="11">
        <v>3.1199610615139921</v>
      </c>
      <c r="AU11" s="11">
        <f t="shared" si="8"/>
        <v>53.299156303761578</v>
      </c>
    </row>
    <row r="12" spans="1:47" x14ac:dyDescent="0.25">
      <c r="A12" t="str">
        <f>name!E8</f>
        <v>Skilled trades occupations</v>
      </c>
      <c r="B12" s="11">
        <v>44.94205334449196</v>
      </c>
      <c r="C12" s="11">
        <v>8.2117142000905048</v>
      </c>
      <c r="D12" s="11">
        <v>26.783386809579085</v>
      </c>
      <c r="E12" s="11">
        <f t="shared" si="0"/>
        <v>79.937154354161549</v>
      </c>
      <c r="F12" s="11"/>
      <c r="G12" s="11">
        <v>38.143964001380603</v>
      </c>
      <c r="H12" s="11">
        <v>7.403819119999385</v>
      </c>
      <c r="I12" s="11">
        <v>24.108103312850449</v>
      </c>
      <c r="J12" s="11">
        <f t="shared" si="1"/>
        <v>69.655886434230439</v>
      </c>
      <c r="K12" s="11"/>
      <c r="L12" s="11">
        <v>34.69384981665543</v>
      </c>
      <c r="M12" s="11">
        <v>9.0351102988553595</v>
      </c>
      <c r="N12" s="11">
        <v>27.096043014099244</v>
      </c>
      <c r="O12" s="11">
        <f t="shared" si="2"/>
        <v>70.825003129610025</v>
      </c>
      <c r="Q12" s="10" t="str">
        <f>name!E8</f>
        <v>Skilled trades occupations</v>
      </c>
      <c r="R12" s="11">
        <v>40.643250238243489</v>
      </c>
      <c r="S12" s="11">
        <v>4.9678993360769903</v>
      </c>
      <c r="T12" s="11">
        <v>23.601526233372855</v>
      </c>
      <c r="U12" s="11">
        <f t="shared" si="3"/>
        <v>69.21267580769333</v>
      </c>
      <c r="V12" s="11"/>
      <c r="W12" s="11">
        <v>33.916004894251444</v>
      </c>
      <c r="X12" s="11">
        <v>4.2503974699385569</v>
      </c>
      <c r="Y12" s="11">
        <v>21.042377336068846</v>
      </c>
      <c r="Z12" s="11">
        <f t="shared" si="4"/>
        <v>59.208779700258845</v>
      </c>
      <c r="AA12" s="11"/>
      <c r="AB12" s="11">
        <v>29.145153122931955</v>
      </c>
      <c r="AC12" s="11">
        <v>5.1863391487630031</v>
      </c>
      <c r="AD12" s="11">
        <v>22.937477191469121</v>
      </c>
      <c r="AE12" s="11">
        <f t="shared" si="5"/>
        <v>57.268969463164076</v>
      </c>
      <c r="AG12" s="10" t="str">
        <f>name!E8</f>
        <v>Skilled trades occupations</v>
      </c>
      <c r="AH12" s="11">
        <v>4.2988031062484913</v>
      </c>
      <c r="AI12" s="11">
        <v>3.243814864013514</v>
      </c>
      <c r="AJ12" s="11">
        <v>3.1818605762062262</v>
      </c>
      <c r="AK12" s="11">
        <f t="shared" si="6"/>
        <v>10.724478546468232</v>
      </c>
      <c r="AL12" s="11"/>
      <c r="AM12" s="11">
        <v>4.2279591071291547</v>
      </c>
      <c r="AN12" s="11">
        <v>3.153421650060829</v>
      </c>
      <c r="AO12" s="11">
        <v>3.0657259767815987</v>
      </c>
      <c r="AP12" s="11">
        <f t="shared" si="7"/>
        <v>10.447106733971582</v>
      </c>
      <c r="AQ12" s="11"/>
      <c r="AR12" s="11">
        <v>5.5486966937234818</v>
      </c>
      <c r="AS12" s="11">
        <v>3.8487711500923552</v>
      </c>
      <c r="AT12" s="11">
        <v>4.1585658226301261</v>
      </c>
      <c r="AU12" s="11">
        <f t="shared" si="8"/>
        <v>13.556033666445963</v>
      </c>
    </row>
    <row r="13" spans="1:47" x14ac:dyDescent="0.25">
      <c r="A13" t="str">
        <f>name!E9</f>
        <v>Caring, leisure and other service occupations</v>
      </c>
      <c r="B13" s="11">
        <v>40.789292702820774</v>
      </c>
      <c r="C13" s="11">
        <v>35.574734405710906</v>
      </c>
      <c r="D13" s="11">
        <v>11.356596630475355</v>
      </c>
      <c r="E13" s="11">
        <f t="shared" si="0"/>
        <v>87.720623739007024</v>
      </c>
      <c r="F13" s="11"/>
      <c r="G13" s="11">
        <v>38.818827291884674</v>
      </c>
      <c r="H13" s="11">
        <v>36.301931124785192</v>
      </c>
      <c r="I13" s="11">
        <v>11.367328095427766</v>
      </c>
      <c r="J13" s="11">
        <f t="shared" si="1"/>
        <v>86.488086512097638</v>
      </c>
      <c r="K13" s="11"/>
      <c r="L13" s="11">
        <v>45.499265548316664</v>
      </c>
      <c r="M13" s="11">
        <v>37.797222575916095</v>
      </c>
      <c r="N13" s="11">
        <v>12.859892732196021</v>
      </c>
      <c r="O13" s="11">
        <f t="shared" si="2"/>
        <v>96.156380856428768</v>
      </c>
      <c r="Q13" s="10" t="str">
        <f>name!E9</f>
        <v>Caring, leisure and other service occupations</v>
      </c>
      <c r="R13" s="11">
        <v>12.876063495939766</v>
      </c>
      <c r="S13" s="11">
        <v>5.3440488650451927</v>
      </c>
      <c r="T13" s="11">
        <v>1.3743615762119583</v>
      </c>
      <c r="U13" s="11">
        <f t="shared" si="3"/>
        <v>19.594473937196916</v>
      </c>
      <c r="V13" s="11"/>
      <c r="W13" s="11">
        <v>12.048310590404666</v>
      </c>
      <c r="X13" s="11">
        <v>6.092652992796519</v>
      </c>
      <c r="Y13" s="11">
        <v>1.241746871616948</v>
      </c>
      <c r="Z13" s="11">
        <f t="shared" si="4"/>
        <v>19.382710454818131</v>
      </c>
      <c r="AA13" s="11"/>
      <c r="AB13" s="11">
        <v>15.727060565070254</v>
      </c>
      <c r="AC13" s="11">
        <v>7.5636745771646989</v>
      </c>
      <c r="AD13" s="11">
        <v>1.8119654635307731</v>
      </c>
      <c r="AE13" s="11">
        <f t="shared" si="5"/>
        <v>25.102700605765722</v>
      </c>
      <c r="AG13" s="10" t="str">
        <f>name!E9</f>
        <v>Caring, leisure and other service occupations</v>
      </c>
      <c r="AH13" s="11">
        <v>27.913229206880995</v>
      </c>
      <c r="AI13" s="11">
        <v>30.230685540665721</v>
      </c>
      <c r="AJ13" s="11">
        <v>9.9822350542633949</v>
      </c>
      <c r="AK13" s="11">
        <f t="shared" si="6"/>
        <v>68.126149801810115</v>
      </c>
      <c r="AL13" s="11"/>
      <c r="AM13" s="11">
        <v>26.770516701479995</v>
      </c>
      <c r="AN13" s="11">
        <v>30.209278131988679</v>
      </c>
      <c r="AO13" s="11">
        <v>10.125581223810816</v>
      </c>
      <c r="AP13" s="11">
        <f t="shared" si="7"/>
        <v>67.105376057279486</v>
      </c>
      <c r="AQ13" s="11"/>
      <c r="AR13" s="11">
        <v>29.772204983246397</v>
      </c>
      <c r="AS13" s="11">
        <v>30.233547998751391</v>
      </c>
      <c r="AT13" s="11">
        <v>11.047927268665246</v>
      </c>
      <c r="AU13" s="11">
        <f t="shared" si="8"/>
        <v>71.053680250663035</v>
      </c>
    </row>
    <row r="14" spans="1:47" x14ac:dyDescent="0.25">
      <c r="A14" t="str">
        <f>name!E10</f>
        <v>Sales and customer service occupations</v>
      </c>
      <c r="B14" s="11">
        <v>23.035693502139853</v>
      </c>
      <c r="C14" s="11">
        <v>37.563532817576281</v>
      </c>
      <c r="D14" s="11">
        <v>4.709427474555512</v>
      </c>
      <c r="E14" s="11">
        <f t="shared" si="0"/>
        <v>65.308653794271649</v>
      </c>
      <c r="F14" s="11"/>
      <c r="G14" s="11">
        <v>21.637799220803103</v>
      </c>
      <c r="H14" s="11">
        <v>39.772585397790131</v>
      </c>
      <c r="I14" s="11">
        <v>3.0498540570677717</v>
      </c>
      <c r="J14" s="11">
        <f t="shared" si="1"/>
        <v>64.460238675661003</v>
      </c>
      <c r="K14" s="11"/>
      <c r="L14" s="11">
        <v>21.932034852829574</v>
      </c>
      <c r="M14" s="11">
        <v>39.562149795451433</v>
      </c>
      <c r="N14" s="11">
        <v>2.7458160229694211</v>
      </c>
      <c r="O14" s="11">
        <f t="shared" si="2"/>
        <v>64.240000671250428</v>
      </c>
      <c r="Q14" s="10" t="str">
        <f>name!E10</f>
        <v>Sales and customer service occupations</v>
      </c>
      <c r="R14" s="11">
        <v>12.15751997780627</v>
      </c>
      <c r="S14" s="11">
        <v>12.481504844007393</v>
      </c>
      <c r="T14" s="11">
        <v>2.5952929292916851</v>
      </c>
      <c r="U14" s="11">
        <f t="shared" si="3"/>
        <v>27.234317751105348</v>
      </c>
      <c r="V14" s="11"/>
      <c r="W14" s="11">
        <v>11.706112781278122</v>
      </c>
      <c r="X14" s="11">
        <v>14.124375986597155</v>
      </c>
      <c r="Y14" s="11">
        <v>1.7573500781040776</v>
      </c>
      <c r="Z14" s="11">
        <f t="shared" si="4"/>
        <v>27.587838845979356</v>
      </c>
      <c r="AA14" s="11"/>
      <c r="AB14" s="11">
        <v>12.699274237803376</v>
      </c>
      <c r="AC14" s="11">
        <v>14.910067622622593</v>
      </c>
      <c r="AD14" s="11">
        <v>1.5888140520937943</v>
      </c>
      <c r="AE14" s="11">
        <f t="shared" si="5"/>
        <v>29.198155912519766</v>
      </c>
      <c r="AG14" s="10" t="str">
        <f>name!E10</f>
        <v>Sales and customer service occupations</v>
      </c>
      <c r="AH14" s="11">
        <v>10.878173524333601</v>
      </c>
      <c r="AI14" s="11">
        <v>25.082027973568902</v>
      </c>
      <c r="AJ14" s="11">
        <v>2.1141345452638274</v>
      </c>
      <c r="AK14" s="11">
        <f t="shared" si="6"/>
        <v>38.074336043166333</v>
      </c>
      <c r="AL14" s="11"/>
      <c r="AM14" s="11">
        <v>9.9316864395249738</v>
      </c>
      <c r="AN14" s="11">
        <v>25.648209411192965</v>
      </c>
      <c r="AO14" s="11">
        <v>1.2925039789636925</v>
      </c>
      <c r="AP14" s="11">
        <f t="shared" si="7"/>
        <v>36.872399829681633</v>
      </c>
      <c r="AQ14" s="11"/>
      <c r="AR14" s="11">
        <v>9.2327606150261978</v>
      </c>
      <c r="AS14" s="11">
        <v>24.652082172828859</v>
      </c>
      <c r="AT14" s="11">
        <v>1.1570019708756263</v>
      </c>
      <c r="AU14" s="11">
        <f t="shared" si="8"/>
        <v>35.041844758730683</v>
      </c>
    </row>
    <row r="15" spans="1:47" x14ac:dyDescent="0.25">
      <c r="A15" t="str">
        <f>name!E11</f>
        <v>Process, plant and machine operatives</v>
      </c>
      <c r="B15" s="11">
        <v>27.192810605121085</v>
      </c>
      <c r="C15" s="11">
        <v>6.1298865783626368</v>
      </c>
      <c r="D15" s="11">
        <v>7.7642729618753492</v>
      </c>
      <c r="E15" s="11">
        <f t="shared" si="0"/>
        <v>41.086970145359075</v>
      </c>
      <c r="F15" s="11"/>
      <c r="G15" s="11">
        <v>23.32464143849954</v>
      </c>
      <c r="H15" s="11">
        <v>7.4173432170463185</v>
      </c>
      <c r="I15" s="11">
        <v>7.1532997885359171</v>
      </c>
      <c r="J15" s="11">
        <f t="shared" si="1"/>
        <v>37.895284444081774</v>
      </c>
      <c r="K15" s="11"/>
      <c r="L15" s="11">
        <v>22.385709403301728</v>
      </c>
      <c r="M15" s="11">
        <v>10.021206709345829</v>
      </c>
      <c r="N15" s="11">
        <v>8.4783627827524324</v>
      </c>
      <c r="O15" s="11">
        <f t="shared" si="2"/>
        <v>40.885278895399992</v>
      </c>
      <c r="Q15" s="10" t="str">
        <f>name!E11</f>
        <v>Process, plant and machine operatives</v>
      </c>
      <c r="R15" s="11">
        <v>25.016653821973748</v>
      </c>
      <c r="S15" s="11">
        <v>4.7235664023456216</v>
      </c>
      <c r="T15" s="11">
        <v>6.7251991681208576</v>
      </c>
      <c r="U15" s="11">
        <f t="shared" si="3"/>
        <v>36.465419392440225</v>
      </c>
      <c r="V15" s="11"/>
      <c r="W15" s="11">
        <v>21.52431538284236</v>
      </c>
      <c r="X15" s="11">
        <v>6.1790898326410426</v>
      </c>
      <c r="Y15" s="11">
        <v>6.0820179371079996</v>
      </c>
      <c r="Z15" s="11">
        <f t="shared" si="4"/>
        <v>33.785423152591406</v>
      </c>
      <c r="AA15" s="11"/>
      <c r="AB15" s="11">
        <v>20.35613367272051</v>
      </c>
      <c r="AC15" s="11">
        <v>7.3793304264736195</v>
      </c>
      <c r="AD15" s="11">
        <v>7.1573290446518527</v>
      </c>
      <c r="AE15" s="11">
        <f t="shared" si="5"/>
        <v>34.892793143845978</v>
      </c>
      <c r="AG15" s="10" t="str">
        <f>name!E11</f>
        <v>Process, plant and machine operatives</v>
      </c>
      <c r="AH15" s="11">
        <v>2.1761567831473334</v>
      </c>
      <c r="AI15" s="11">
        <v>1.4063201760170212</v>
      </c>
      <c r="AJ15" s="11">
        <v>1.0390737937544907</v>
      </c>
      <c r="AK15" s="11">
        <f t="shared" si="6"/>
        <v>4.6215507529188455</v>
      </c>
      <c r="AL15" s="11"/>
      <c r="AM15" s="11">
        <v>1.800326055657173</v>
      </c>
      <c r="AN15" s="11">
        <v>1.2382533844052754</v>
      </c>
      <c r="AO15" s="11">
        <v>1.0712818514279248</v>
      </c>
      <c r="AP15" s="11">
        <f t="shared" si="7"/>
        <v>4.1098612914903727</v>
      </c>
      <c r="AQ15" s="11"/>
      <c r="AR15" s="11">
        <v>2.0295757305812065</v>
      </c>
      <c r="AS15" s="11">
        <v>2.6418762828722091</v>
      </c>
      <c r="AT15" s="11">
        <v>1.3210337381005801</v>
      </c>
      <c r="AU15" s="11">
        <f t="shared" si="8"/>
        <v>5.9924857515539962</v>
      </c>
    </row>
    <row r="16" spans="1:47" x14ac:dyDescent="0.25">
      <c r="A16" t="str">
        <f>name!E12</f>
        <v>Elementary occupations</v>
      </c>
      <c r="B16" s="11">
        <v>38.097850358270698</v>
      </c>
      <c r="C16" s="11">
        <v>57.613772837135038</v>
      </c>
      <c r="D16" s="11">
        <v>5.133491884331896</v>
      </c>
      <c r="E16" s="11">
        <f t="shared" si="0"/>
        <v>100.84511507973764</v>
      </c>
      <c r="F16" s="11"/>
      <c r="G16" s="11">
        <v>32.222847949011665</v>
      </c>
      <c r="H16" s="11">
        <v>56.013327599169671</v>
      </c>
      <c r="I16" s="11">
        <v>4.2300336260009059</v>
      </c>
      <c r="J16" s="11">
        <f t="shared" si="1"/>
        <v>92.466209174182239</v>
      </c>
      <c r="K16" s="11"/>
      <c r="L16" s="11">
        <v>30.586238000762144</v>
      </c>
      <c r="M16" s="11">
        <v>54.459635432790833</v>
      </c>
      <c r="N16" s="11">
        <v>5.5291923179076532</v>
      </c>
      <c r="O16" s="11">
        <f t="shared" si="2"/>
        <v>90.575065751460627</v>
      </c>
      <c r="Q16" s="10" t="str">
        <f>name!E12</f>
        <v>Elementary occupations</v>
      </c>
      <c r="R16" s="11">
        <v>27.416776684631003</v>
      </c>
      <c r="S16" s="11">
        <v>20.790988650619298</v>
      </c>
      <c r="T16" s="11">
        <v>3.2370519796598245</v>
      </c>
      <c r="U16" s="11">
        <f t="shared" si="3"/>
        <v>51.444817314910125</v>
      </c>
      <c r="V16" s="11"/>
      <c r="W16" s="11">
        <v>22.796613781807864</v>
      </c>
      <c r="X16" s="11">
        <v>21.002063046508983</v>
      </c>
      <c r="Y16" s="11">
        <v>2.9369879207193752</v>
      </c>
      <c r="Z16" s="11">
        <f t="shared" si="4"/>
        <v>46.735664749036218</v>
      </c>
      <c r="AA16" s="11"/>
      <c r="AB16" s="11">
        <v>20.182579492946264</v>
      </c>
      <c r="AC16" s="11">
        <v>21.228882667358601</v>
      </c>
      <c r="AD16" s="11">
        <v>3.9450002252790757</v>
      </c>
      <c r="AE16" s="11">
        <f t="shared" si="5"/>
        <v>45.356462385583939</v>
      </c>
      <c r="AG16" s="10" t="str">
        <f>name!E12</f>
        <v>Elementary occupations</v>
      </c>
      <c r="AH16" s="11">
        <v>10.681073673639689</v>
      </c>
      <c r="AI16" s="11">
        <v>36.822784186515683</v>
      </c>
      <c r="AJ16" s="11">
        <v>1.8964399046720699</v>
      </c>
      <c r="AK16" s="11">
        <f t="shared" si="6"/>
        <v>49.400297764827442</v>
      </c>
      <c r="AL16" s="11"/>
      <c r="AM16" s="11">
        <v>9.4262341672037877</v>
      </c>
      <c r="AN16" s="11">
        <v>35.011264552660698</v>
      </c>
      <c r="AO16" s="11">
        <v>1.293045705281531</v>
      </c>
      <c r="AP16" s="11">
        <f t="shared" si="7"/>
        <v>45.730544425146014</v>
      </c>
      <c r="AQ16" s="11"/>
      <c r="AR16" s="11">
        <v>10.403658507815882</v>
      </c>
      <c r="AS16" s="11">
        <v>33.230752765432264</v>
      </c>
      <c r="AT16" s="11">
        <v>1.5841920926285773</v>
      </c>
      <c r="AU16" s="11">
        <f t="shared" si="8"/>
        <v>45.218603365876724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472.71613760092083</v>
      </c>
      <c r="C18" s="34">
        <f t="shared" ref="C18:D18" si="9">SUM(C8:C16)</f>
        <v>242.47646260513196</v>
      </c>
      <c r="D18" s="34">
        <f t="shared" si="9"/>
        <v>121.44039979394705</v>
      </c>
      <c r="E18" s="34">
        <f t="shared" si="0"/>
        <v>836.63299999999981</v>
      </c>
      <c r="F18" s="34"/>
      <c r="G18" s="34">
        <f>SUM(G8:G16)</f>
        <v>486.97890599038107</v>
      </c>
      <c r="H18" s="34">
        <f t="shared" ref="H18:I18" si="10">SUM(H8:H16)</f>
        <v>261.87503421701274</v>
      </c>
      <c r="I18" s="34">
        <f t="shared" si="10"/>
        <v>113.03705979260613</v>
      </c>
      <c r="J18" s="34">
        <f t="shared" ref="J18" si="11">SUM(G18:I18)</f>
        <v>861.89099999999996</v>
      </c>
      <c r="K18" s="34"/>
      <c r="L18" s="34">
        <f>SUM(L8:L16)</f>
        <v>513.23275192825827</v>
      </c>
      <c r="M18" s="34">
        <f t="shared" ref="M18:N18" si="12">SUM(M8:M16)</f>
        <v>270.04903120514291</v>
      </c>
      <c r="N18" s="34">
        <f t="shared" si="12"/>
        <v>123.22721686659898</v>
      </c>
      <c r="O18" s="34">
        <f>SUM(L18:N18)</f>
        <v>906.50900000000013</v>
      </c>
      <c r="Q18" s="231" t="str">
        <f>name!E3</f>
        <v>All occupations</v>
      </c>
      <c r="R18" s="34">
        <f>SUM(R8:R16)</f>
        <v>286.28081226988809</v>
      </c>
      <c r="S18" s="34">
        <f t="shared" ref="S18:T18" si="13">SUM(S8:S16)</f>
        <v>66.41991774530824</v>
      </c>
      <c r="T18" s="34">
        <f t="shared" si="13"/>
        <v>72.615991822399309</v>
      </c>
      <c r="U18" s="34">
        <f t="shared" ref="U18" si="14">SUM(R18:T18)</f>
        <v>425.31672183759565</v>
      </c>
      <c r="V18" s="34"/>
      <c r="W18" s="34">
        <f>SUM(W8:W16)</f>
        <v>287.96120979132252</v>
      </c>
      <c r="X18" s="34">
        <f t="shared" ref="X18:Y18" si="15">SUM(X8:X16)</f>
        <v>77.197974112890705</v>
      </c>
      <c r="Y18" s="34">
        <f t="shared" si="15"/>
        <v>64.291164657616392</v>
      </c>
      <c r="Z18" s="34">
        <f t="shared" ref="Z18" si="16">SUM(W18:Y18)</f>
        <v>429.45034856182963</v>
      </c>
      <c r="AA18" s="34"/>
      <c r="AB18" s="34">
        <f>SUM(AB8:AB16)</f>
        <v>295.08447472499859</v>
      </c>
      <c r="AC18" s="34">
        <f t="shared" ref="AC18:AD18" si="17">SUM(AC8:AC16)</f>
        <v>85.347078909878846</v>
      </c>
      <c r="AD18" s="34">
        <f t="shared" si="17"/>
        <v>70.129463323504268</v>
      </c>
      <c r="AE18" s="34">
        <f t="shared" ref="AE18" si="18">SUM(AB18:AD18)</f>
        <v>450.56101695838174</v>
      </c>
      <c r="AG18" s="231" t="str">
        <f>name!E3</f>
        <v>All occupations</v>
      </c>
      <c r="AH18" s="34">
        <f>SUM(AH8:AH16)</f>
        <v>186.43532533103286</v>
      </c>
      <c r="AI18" s="34">
        <f t="shared" ref="AI18:AJ18" si="19">SUM(AI8:AI16)</f>
        <v>176.05654485982373</v>
      </c>
      <c r="AJ18" s="34">
        <f t="shared" si="19"/>
        <v>48.824407971547764</v>
      </c>
      <c r="AK18" s="34">
        <f t="shared" si="6"/>
        <v>411.31627816240439</v>
      </c>
      <c r="AL18" s="34"/>
      <c r="AM18" s="34">
        <f>SUM(AM8:AM16)</f>
        <v>199.01769619905849</v>
      </c>
      <c r="AN18" s="34">
        <f t="shared" ref="AN18:AO18" si="20">SUM(AN8:AN16)</f>
        <v>184.67706010412203</v>
      </c>
      <c r="AO18" s="34">
        <f t="shared" si="20"/>
        <v>48.745895134989766</v>
      </c>
      <c r="AP18" s="34">
        <f t="shared" si="7"/>
        <v>432.44065143817028</v>
      </c>
      <c r="AQ18" s="34"/>
      <c r="AR18" s="34">
        <f>SUM(AR8:AR16)</f>
        <v>218.14827720325951</v>
      </c>
      <c r="AS18" s="34">
        <f t="shared" ref="AS18:AT18" si="21">SUM(AS8:AS16)</f>
        <v>184.70195229526414</v>
      </c>
      <c r="AT18" s="34">
        <f t="shared" si="21"/>
        <v>53.09775354309474</v>
      </c>
      <c r="AU18" s="34">
        <f t="shared" si="8"/>
        <v>455.94798304161839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13.940210147685713</v>
      </c>
      <c r="C26" s="18">
        <f t="shared" ref="C26:O26" si="22">C8/C$18*100</f>
        <v>4.0267472935945694</v>
      </c>
      <c r="D26" s="18">
        <f t="shared" si="22"/>
        <v>13.297494123094635</v>
      </c>
      <c r="E26" s="18">
        <f t="shared" si="22"/>
        <v>10.973756402725005</v>
      </c>
      <c r="F26" s="18"/>
      <c r="G26" s="18">
        <f t="shared" si="22"/>
        <v>14.920730541477061</v>
      </c>
      <c r="H26" s="18">
        <f t="shared" si="22"/>
        <v>5.685073417909237</v>
      </c>
      <c r="I26" s="18">
        <f t="shared" si="22"/>
        <v>14.92069939282781</v>
      </c>
      <c r="J26" s="18">
        <f t="shared" si="22"/>
        <v>12.11458504720615</v>
      </c>
      <c r="K26" s="18"/>
      <c r="L26" s="18">
        <f t="shared" si="22"/>
        <v>15.743705872283892</v>
      </c>
      <c r="M26" s="18">
        <f t="shared" si="22"/>
        <v>6.9590596930582658</v>
      </c>
      <c r="N26" s="18">
        <f t="shared" si="22"/>
        <v>15.572381019588594</v>
      </c>
      <c r="O26" s="18">
        <f t="shared" si="22"/>
        <v>13.103470557513095</v>
      </c>
      <c r="Q26" t="str">
        <f>$A$8</f>
        <v>Managers, directors and senior officials</v>
      </c>
      <c r="R26" s="18">
        <f>R8/R$18*100</f>
        <v>15.806012918652618</v>
      </c>
      <c r="S26" s="18">
        <f t="shared" ref="S26:U26" si="23">S8/S$18*100</f>
        <v>5.0124107352167693</v>
      </c>
      <c r="T26" s="18">
        <f t="shared" si="23"/>
        <v>14.438719033961501</v>
      </c>
      <c r="U26" s="18">
        <f t="shared" si="23"/>
        <v>13.886978164452204</v>
      </c>
      <c r="V26" s="18"/>
      <c r="W26" s="18">
        <f t="shared" ref="W26:Z26" si="24">W8/W$18*100</f>
        <v>16.929108968398008</v>
      </c>
      <c r="X26" s="18">
        <f t="shared" si="24"/>
        <v>6.5989906391268889</v>
      </c>
      <c r="Y26" s="18">
        <f t="shared" si="24"/>
        <v>16.176252565115362</v>
      </c>
      <c r="Z26" s="18">
        <f t="shared" si="24"/>
        <v>14.959460497542537</v>
      </c>
      <c r="AA26" s="18"/>
      <c r="AB26" s="18">
        <f t="shared" ref="AB26:AE26" si="25">AB8/AB$18*100</f>
        <v>17.029868191394186</v>
      </c>
      <c r="AC26" s="18">
        <f t="shared" si="25"/>
        <v>7.6455055837633079</v>
      </c>
      <c r="AD26" s="18">
        <f t="shared" si="25"/>
        <v>17.090445761700789</v>
      </c>
      <c r="AE26" s="18">
        <f t="shared" si="25"/>
        <v>15.261673355375038</v>
      </c>
      <c r="AG26" t="str">
        <f>$A$8</f>
        <v>Managers, directors and senior officials</v>
      </c>
      <c r="AH26" s="18">
        <f>AH8/AH$18*100</f>
        <v>11.075176217772508</v>
      </c>
      <c r="AI26" s="18">
        <f t="shared" ref="AI26:AK26" si="26">AI8/AI$18*100</f>
        <v>3.6548912812592751</v>
      </c>
      <c r="AJ26" s="18">
        <f t="shared" si="26"/>
        <v>11.600163172490593</v>
      </c>
      <c r="AK26" s="18">
        <f t="shared" si="26"/>
        <v>7.9613739723011419</v>
      </c>
      <c r="AL26" s="18"/>
      <c r="AM26" s="18">
        <f t="shared" ref="AM26:AP26" si="27">AM8/AM$18*100</f>
        <v>12.0147825148428</v>
      </c>
      <c r="AN26" s="18">
        <f t="shared" si="27"/>
        <v>5.3030413564008532</v>
      </c>
      <c r="AO26" s="18">
        <f t="shared" si="27"/>
        <v>13.264745070676302</v>
      </c>
      <c r="AP26" s="18">
        <f t="shared" si="27"/>
        <v>9.2893817512189862</v>
      </c>
      <c r="AQ26" s="18"/>
      <c r="AR26" s="18">
        <f t="shared" ref="AR26:AU26" si="28">AR8/AR$18*100</f>
        <v>14.003941812666213</v>
      </c>
      <c r="AS26" s="18">
        <f t="shared" si="28"/>
        <v>6.6418667729330361</v>
      </c>
      <c r="AT26" s="18">
        <f t="shared" si="28"/>
        <v>13.567379705017798</v>
      </c>
      <c r="AU26" s="18">
        <f t="shared" si="28"/>
        <v>10.970766644842548</v>
      </c>
    </row>
    <row r="27" spans="1:47" x14ac:dyDescent="0.25">
      <c r="A27" t="str">
        <f>$A$9</f>
        <v>Professional occupations</v>
      </c>
      <c r="B27" s="18">
        <f t="shared" ref="B27:B34" si="29">B9/B$18*100</f>
        <v>23.813624462952777</v>
      </c>
      <c r="C27" s="18">
        <f t="shared" ref="C27:O27" si="30">C9/C$18*100</f>
        <v>12.719475710933889</v>
      </c>
      <c r="D27" s="18">
        <f t="shared" si="30"/>
        <v>19.315343410536396</v>
      </c>
      <c r="E27" s="18">
        <f t="shared" si="30"/>
        <v>19.945329769346788</v>
      </c>
      <c r="F27" s="18"/>
      <c r="G27" s="18">
        <f t="shared" si="30"/>
        <v>27.1531657165268</v>
      </c>
      <c r="H27" s="18">
        <f t="shared" si="30"/>
        <v>15.039739779013658</v>
      </c>
      <c r="I27" s="18">
        <f t="shared" si="30"/>
        <v>20.476178034426095</v>
      </c>
      <c r="J27" s="18">
        <f t="shared" si="30"/>
        <v>22.596962104089013</v>
      </c>
      <c r="K27" s="18"/>
      <c r="L27" s="18">
        <f t="shared" si="30"/>
        <v>30.312317602170623</v>
      </c>
      <c r="M27" s="18">
        <f t="shared" si="30"/>
        <v>17.237675673051967</v>
      </c>
      <c r="N27" s="18">
        <f t="shared" si="30"/>
        <v>18.627701431278119</v>
      </c>
      <c r="O27" s="18">
        <f t="shared" si="30"/>
        <v>24.829021664451119</v>
      </c>
      <c r="Q27" t="str">
        <f>$A$9</f>
        <v>Professional occupations</v>
      </c>
      <c r="R27" s="18">
        <f t="shared" ref="R27:U27" si="31">R9/R$18*100</f>
        <v>22.79096253864331</v>
      </c>
      <c r="S27" s="18">
        <f t="shared" si="31"/>
        <v>9.0986642298353626</v>
      </c>
      <c r="T27" s="18">
        <f t="shared" si="31"/>
        <v>18.459749106801183</v>
      </c>
      <c r="U27" s="18">
        <f t="shared" si="31"/>
        <v>19.913209034678513</v>
      </c>
      <c r="V27" s="18"/>
      <c r="W27" s="18">
        <f t="shared" ref="W27:Z27" si="32">W9/W$18*100</f>
        <v>26.016562904345875</v>
      </c>
      <c r="X27" s="18">
        <f t="shared" si="32"/>
        <v>12.076307318165776</v>
      </c>
      <c r="Y27" s="18">
        <f t="shared" si="32"/>
        <v>18.45445520033865</v>
      </c>
      <c r="Z27" s="18">
        <f t="shared" si="32"/>
        <v>22.378572606612927</v>
      </c>
      <c r="AA27" s="18"/>
      <c r="AB27" s="18">
        <f t="shared" ref="AB27:AE27" si="33">AB9/AB$18*100</f>
        <v>28.992768904078829</v>
      </c>
      <c r="AC27" s="18">
        <f t="shared" si="33"/>
        <v>14.644779457049529</v>
      </c>
      <c r="AD27" s="18">
        <f t="shared" si="33"/>
        <v>15.994733648168276</v>
      </c>
      <c r="AE27" s="18">
        <f t="shared" si="33"/>
        <v>24.251781237833335</v>
      </c>
      <c r="AG27" t="str">
        <f>$A$9</f>
        <v>Professional occupations</v>
      </c>
      <c r="AH27" s="18">
        <f t="shared" ref="AH27:AK27" si="34">AH9/AH$18*100</f>
        <v>25.383973246634024</v>
      </c>
      <c r="AI27" s="18">
        <f>AI9/AI$18*100</f>
        <v>14.085480030383149</v>
      </c>
      <c r="AJ27" s="18">
        <f t="shared" si="34"/>
        <v>20.587859177640681</v>
      </c>
      <c r="AK27" s="18">
        <f t="shared" si="34"/>
        <v>19.978543834282796</v>
      </c>
      <c r="AL27" s="18"/>
      <c r="AM27" s="18">
        <f t="shared" ref="AM27:AP27" si="35">AM9/AM$18*100</f>
        <v>28.797730632605813</v>
      </c>
      <c r="AN27" s="18">
        <f t="shared" si="35"/>
        <v>16.278502093449749</v>
      </c>
      <c r="AO27" s="18">
        <f t="shared" si="35"/>
        <v>23.142636723069192</v>
      </c>
      <c r="AP27" s="18">
        <f t="shared" si="35"/>
        <v>22.813841450425773</v>
      </c>
      <c r="AQ27" s="18"/>
      <c r="AR27" s="18">
        <f t="shared" ref="AR27:AU27" si="36">AR9/AR$18*100</f>
        <v>32.097242697351049</v>
      </c>
      <c r="AS27" s="18">
        <f t="shared" si="36"/>
        <v>18.435801167678694</v>
      </c>
      <c r="AT27" s="18">
        <f t="shared" si="36"/>
        <v>22.105223647499685</v>
      </c>
      <c r="AU27" s="18">
        <f t="shared" si="36"/>
        <v>25.399442070549622</v>
      </c>
    </row>
    <row r="28" spans="1:47" x14ac:dyDescent="0.25">
      <c r="A28" t="str">
        <f>$A$10</f>
        <v>Associate professional occupations</v>
      </c>
      <c r="B28" s="18">
        <f t="shared" si="29"/>
        <v>14.929568669072882</v>
      </c>
      <c r="C28" s="18">
        <f t="shared" ref="C28:O28" si="37">C10/C$18*100</f>
        <v>8.094635782448492</v>
      </c>
      <c r="D28" s="18">
        <f t="shared" si="37"/>
        <v>17.348656858768333</v>
      </c>
      <c r="E28" s="18">
        <f t="shared" si="37"/>
        <v>13.299779607920939</v>
      </c>
      <c r="F28" s="18"/>
      <c r="G28" s="18">
        <f t="shared" si="37"/>
        <v>16.334226576546641</v>
      </c>
      <c r="H28" s="18">
        <f t="shared" si="37"/>
        <v>8.9654956970726847</v>
      </c>
      <c r="I28" s="18">
        <f t="shared" si="37"/>
        <v>16.700704744448199</v>
      </c>
      <c r="J28" s="18">
        <f t="shared" si="37"/>
        <v>14.143391498073346</v>
      </c>
      <c r="K28" s="18"/>
      <c r="L28" s="18">
        <f t="shared" si="37"/>
        <v>16.153026751140668</v>
      </c>
      <c r="M28" s="18">
        <f t="shared" si="37"/>
        <v>8.9186687708742269</v>
      </c>
      <c r="N28" s="18">
        <f t="shared" si="37"/>
        <v>16.079094440430513</v>
      </c>
      <c r="O28" s="18">
        <f t="shared" si="37"/>
        <v>13.9878614446214</v>
      </c>
      <c r="Q28" t="str">
        <f>$A$10</f>
        <v>Associate professional occupations</v>
      </c>
      <c r="R28" s="18">
        <f t="shared" ref="R28:U28" si="38">R10/R$18*100</f>
        <v>15.284831720590846</v>
      </c>
      <c r="S28" s="18">
        <f t="shared" si="38"/>
        <v>7.826361670970555</v>
      </c>
      <c r="T28" s="18">
        <f t="shared" si="38"/>
        <v>13.597761062182927</v>
      </c>
      <c r="U28" s="18">
        <f t="shared" si="38"/>
        <v>13.832033735910798</v>
      </c>
      <c r="V28" s="18"/>
      <c r="W28" s="18">
        <f t="shared" ref="W28:Z28" si="39">W10/W$18*100</f>
        <v>16.53021785373609</v>
      </c>
      <c r="X28" s="18">
        <f t="shared" si="39"/>
        <v>8.8209562000371395</v>
      </c>
      <c r="Y28" s="18">
        <f t="shared" si="39"/>
        <v>12.373134001203729</v>
      </c>
      <c r="Z28" s="18">
        <f t="shared" si="39"/>
        <v>14.522062203336692</v>
      </c>
      <c r="AA28" s="18"/>
      <c r="AB28" s="18">
        <f t="shared" ref="AB28:AE28" si="40">AB10/AB$18*100</f>
        <v>15.760896041132149</v>
      </c>
      <c r="AC28" s="18">
        <f t="shared" si="40"/>
        <v>7.3701640543184936</v>
      </c>
      <c r="AD28" s="18">
        <f t="shared" si="40"/>
        <v>11.473209143242892</v>
      </c>
      <c r="AE28" s="18">
        <f t="shared" si="40"/>
        <v>13.504114811138725</v>
      </c>
      <c r="AG28" t="str">
        <f>$A$10</f>
        <v>Associate professional occupations</v>
      </c>
      <c r="AH28" s="18">
        <f t="shared" ref="AH28:AK28" si="41">AH10/AH$18*100</f>
        <v>14.384044397975353</v>
      </c>
      <c r="AI28" s="18">
        <f t="shared" si="41"/>
        <v>8.1958461318379339</v>
      </c>
      <c r="AJ28" s="18">
        <f t="shared" si="41"/>
        <v>22.927321911916422</v>
      </c>
      <c r="AK28" s="18">
        <f t="shared" si="41"/>
        <v>12.749408536023335</v>
      </c>
      <c r="AL28" s="18"/>
      <c r="AM28" s="18">
        <f t="shared" ref="AM28:AP28" si="42">AM10/AM$18*100</f>
        <v>16.050644330515784</v>
      </c>
      <c r="AN28" s="18">
        <f t="shared" si="42"/>
        <v>9.0259155258491948</v>
      </c>
      <c r="AO28" s="18">
        <f t="shared" si="42"/>
        <v>22.408355869757081</v>
      </c>
      <c r="AP28" s="18">
        <f t="shared" si="42"/>
        <v>13.767339279521115</v>
      </c>
      <c r="AQ28" s="18"/>
      <c r="AR28" s="18">
        <f t="shared" ref="AR28:AU28" si="43">AR10/AR$18*100</f>
        <v>16.683453514394852</v>
      </c>
      <c r="AS28" s="18">
        <f t="shared" si="43"/>
        <v>9.6342018369510232</v>
      </c>
      <c r="AT28" s="18">
        <f t="shared" si="43"/>
        <v>22.162369955264278</v>
      </c>
      <c r="AU28" s="18">
        <f t="shared" si="43"/>
        <v>14.465892674583539</v>
      </c>
    </row>
    <row r="29" spans="1:47" x14ac:dyDescent="0.25">
      <c r="A29" t="str">
        <f>$A$11</f>
        <v>Administrative and secretarial occupations</v>
      </c>
      <c r="B29" s="18">
        <f t="shared" si="29"/>
        <v>10.49583121898721</v>
      </c>
      <c r="C29" s="18">
        <f t="shared" ref="C29:O29" si="44">C11/C$18*100</f>
        <v>15.32090401671528</v>
      </c>
      <c r="D29" s="18">
        <f t="shared" si="44"/>
        <v>4.1335383517238959</v>
      </c>
      <c r="E29" s="18">
        <f t="shared" si="44"/>
        <v>10.970743390033196</v>
      </c>
      <c r="F29" s="18"/>
      <c r="G29" s="18">
        <f t="shared" si="44"/>
        <v>9.9379229581137789</v>
      </c>
      <c r="H29" s="18">
        <f t="shared" si="44"/>
        <v>14.210793821642081</v>
      </c>
      <c r="I29" s="18">
        <f t="shared" si="44"/>
        <v>3.7499788216108385</v>
      </c>
      <c r="J29" s="18">
        <f t="shared" si="44"/>
        <v>10.424633217578329</v>
      </c>
      <c r="K29" s="18"/>
      <c r="L29" s="18">
        <f t="shared" si="44"/>
        <v>7.5713082883241123</v>
      </c>
      <c r="M29" s="18">
        <f t="shared" si="44"/>
        <v>11.014991688154794</v>
      </c>
      <c r="N29" s="18">
        <f t="shared" si="44"/>
        <v>3.7007081439088618</v>
      </c>
      <c r="O29" s="18">
        <f t="shared" si="44"/>
        <v>8.0710276319839771</v>
      </c>
      <c r="Q29" t="str">
        <f>$A$11</f>
        <v>Administrative and secretarial occupations</v>
      </c>
      <c r="R29" s="18">
        <f t="shared" ref="R29:U29" si="45">R11/R$18*100</f>
        <v>4.8614060741256706</v>
      </c>
      <c r="S29" s="18">
        <f t="shared" si="45"/>
        <v>5.3313560123890689</v>
      </c>
      <c r="T29" s="18">
        <f t="shared" si="45"/>
        <v>1.8162141794230351</v>
      </c>
      <c r="U29" s="18">
        <f t="shared" si="45"/>
        <v>4.4148786188707758</v>
      </c>
      <c r="V29" s="18"/>
      <c r="W29" s="18">
        <f t="shared" ref="W29:Z29" si="46">W11/W$18*100</f>
        <v>5.105674052719734</v>
      </c>
      <c r="X29" s="18">
        <f t="shared" si="46"/>
        <v>5.599685312592328</v>
      </c>
      <c r="Y29" s="18">
        <f t="shared" si="46"/>
        <v>1.5731045063156128</v>
      </c>
      <c r="Z29" s="18">
        <f t="shared" si="46"/>
        <v>4.6656316996186513</v>
      </c>
      <c r="AA29" s="18"/>
      <c r="AB29" s="18">
        <f t="shared" ref="AB29:AE29" si="47">AB11/AB$18*100</f>
        <v>4.9682923591599648</v>
      </c>
      <c r="AC29" s="18">
        <f t="shared" si="47"/>
        <v>4.4107632286105387</v>
      </c>
      <c r="AD29" s="18">
        <f t="shared" si="47"/>
        <v>2.0537995306428392</v>
      </c>
      <c r="AE29" s="18">
        <f t="shared" si="47"/>
        <v>4.4090444634483372</v>
      </c>
      <c r="AG29" t="str">
        <f>$A$11</f>
        <v>Administrative and secretarial occupations</v>
      </c>
      <c r="AH29" s="18">
        <f t="shared" ref="AH29:AK29" si="48">AH11/AH$18*100</f>
        <v>19.147774214665553</v>
      </c>
      <c r="AI29" s="18">
        <f t="shared" si="48"/>
        <v>19.089607743625514</v>
      </c>
      <c r="AJ29" s="18">
        <f t="shared" si="48"/>
        <v>7.5800684815661059</v>
      </c>
      <c r="AK29" s="18">
        <f t="shared" si="48"/>
        <v>17.749757645774462</v>
      </c>
      <c r="AL29" s="18"/>
      <c r="AM29" s="18">
        <f t="shared" ref="AM29:AP29" si="49">AM11/AM$18*100</f>
        <v>16.9297647258844</v>
      </c>
      <c r="AN29" s="18">
        <f t="shared" si="49"/>
        <v>17.810375336477328</v>
      </c>
      <c r="AO29" s="18">
        <f t="shared" si="49"/>
        <v>6.6210674467353483</v>
      </c>
      <c r="AP29" s="18">
        <f t="shared" si="49"/>
        <v>16.143811562700922</v>
      </c>
      <c r="AQ29" s="18"/>
      <c r="AR29" s="18">
        <f t="shared" ref="AR29:AU29" si="50">AR11/AR$18*100</f>
        <v>11.092351855597036</v>
      </c>
      <c r="AS29" s="18">
        <f t="shared" si="50"/>
        <v>14.066673603105736</v>
      </c>
      <c r="AT29" s="18">
        <f t="shared" si="50"/>
        <v>5.8758814701676529</v>
      </c>
      <c r="AU29" s="18">
        <f t="shared" si="50"/>
        <v>11.689744945948471</v>
      </c>
    </row>
    <row r="30" spans="1:47" x14ac:dyDescent="0.25">
      <c r="A30" t="str">
        <f>$A$12</f>
        <v>Skilled trades occupations</v>
      </c>
      <c r="B30" s="18">
        <f t="shared" si="29"/>
        <v>9.5071967656059169</v>
      </c>
      <c r="C30" s="18">
        <f t="shared" ref="C30:O30" si="51">C12/C$18*100</f>
        <v>3.3866026054096299</v>
      </c>
      <c r="D30" s="18">
        <f t="shared" si="51"/>
        <v>22.054758428845396</v>
      </c>
      <c r="E30" s="18">
        <f t="shared" si="51"/>
        <v>9.554626025289652</v>
      </c>
      <c r="F30" s="18"/>
      <c r="G30" s="18">
        <f t="shared" si="51"/>
        <v>7.8327754102215739</v>
      </c>
      <c r="H30" s="18">
        <f t="shared" si="51"/>
        <v>2.8272336620924041</v>
      </c>
      <c r="I30" s="18">
        <f t="shared" si="51"/>
        <v>21.327610039647709</v>
      </c>
      <c r="J30" s="18">
        <f t="shared" si="51"/>
        <v>8.0817512230932262</v>
      </c>
      <c r="K30" s="18"/>
      <c r="L30" s="18">
        <f t="shared" si="51"/>
        <v>6.7598666854965392</v>
      </c>
      <c r="M30" s="18">
        <f t="shared" si="51"/>
        <v>3.3457295730832795</v>
      </c>
      <c r="N30" s="18">
        <f t="shared" si="51"/>
        <v>21.988683752739764</v>
      </c>
      <c r="O30" s="18">
        <f t="shared" si="51"/>
        <v>7.812939874795509</v>
      </c>
      <c r="Q30" t="str">
        <f>$A$12</f>
        <v>Skilled trades occupations</v>
      </c>
      <c r="R30" s="18">
        <f t="shared" ref="R30:U30" si="52">R12/R$18*100</f>
        <v>14.19698718750578</v>
      </c>
      <c r="S30" s="18">
        <f t="shared" si="52"/>
        <v>7.4795325027753625</v>
      </c>
      <c r="T30" s="18">
        <f t="shared" si="52"/>
        <v>32.501830025397616</v>
      </c>
      <c r="U30" s="18">
        <f t="shared" si="52"/>
        <v>16.273208236125203</v>
      </c>
      <c r="V30" s="18"/>
      <c r="W30" s="18">
        <f t="shared" ref="W30:Z30" si="53">W12/W$18*100</f>
        <v>11.777976943085296</v>
      </c>
      <c r="X30" s="18">
        <f t="shared" si="53"/>
        <v>5.505840689190852</v>
      </c>
      <c r="Y30" s="18">
        <f t="shared" si="53"/>
        <v>32.729812017141633</v>
      </c>
      <c r="Z30" s="18">
        <f t="shared" si="53"/>
        <v>13.787107147203614</v>
      </c>
      <c r="AA30" s="18"/>
      <c r="AB30" s="18">
        <f t="shared" ref="AB30:AE30" si="54">AB12/AB$18*100</f>
        <v>9.8768846277302558</v>
      </c>
      <c r="AC30" s="18">
        <f t="shared" si="54"/>
        <v>6.0767623391533432</v>
      </c>
      <c r="AD30" s="18">
        <f t="shared" si="54"/>
        <v>32.707333129956382</v>
      </c>
      <c r="AE30" s="18">
        <f t="shared" si="54"/>
        <v>12.710591308980025</v>
      </c>
      <c r="AG30" t="str">
        <f>$A$12</f>
        <v>Skilled trades occupations</v>
      </c>
      <c r="AH30" s="18">
        <f t="shared" ref="AH30:AK30" si="55">AH12/AH$18*100</f>
        <v>2.3057878642985581</v>
      </c>
      <c r="AI30" s="18">
        <f t="shared" si="55"/>
        <v>1.8424846782016768</v>
      </c>
      <c r="AJ30" s="18">
        <f t="shared" si="55"/>
        <v>6.5169465609505055</v>
      </c>
      <c r="AK30" s="18">
        <f t="shared" si="55"/>
        <v>2.6073557298487886</v>
      </c>
      <c r="AL30" s="18"/>
      <c r="AM30" s="18">
        <f t="shared" ref="AM30:AP30" si="56">AM12/AM$18*100</f>
        <v>2.1244136515882128</v>
      </c>
      <c r="AN30" s="18">
        <f t="shared" si="56"/>
        <v>1.7075329487500563</v>
      </c>
      <c r="AO30" s="18">
        <f t="shared" si="56"/>
        <v>6.2891982356500478</v>
      </c>
      <c r="AP30" s="18">
        <f t="shared" si="56"/>
        <v>2.4158475155440593</v>
      </c>
      <c r="AQ30" s="18"/>
      <c r="AR30" s="18">
        <f t="shared" ref="AR30:AU30" si="57">AR12/AR$18*100</f>
        <v>2.5435436689483857</v>
      </c>
      <c r="AS30" s="18">
        <f t="shared" si="57"/>
        <v>2.0837739408080096</v>
      </c>
      <c r="AT30" s="18">
        <f t="shared" si="57"/>
        <v>7.8319053917318495</v>
      </c>
      <c r="AU30" s="18">
        <f t="shared" si="57"/>
        <v>2.9731535549327308</v>
      </c>
    </row>
    <row r="31" spans="1:47" x14ac:dyDescent="0.25">
      <c r="A31" t="str">
        <f>$A$13</f>
        <v>Caring, leisure and other service occupations</v>
      </c>
      <c r="B31" s="18">
        <f t="shared" si="29"/>
        <v>8.6287074754482251</v>
      </c>
      <c r="C31" s="18">
        <f t="shared" ref="C31:O31" si="58">C13/C$18*100</f>
        <v>14.67141759802214</v>
      </c>
      <c r="D31" s="18">
        <f t="shared" si="58"/>
        <v>9.3515804046631619</v>
      </c>
      <c r="E31" s="18">
        <f t="shared" si="58"/>
        <v>10.484958606582222</v>
      </c>
      <c r="F31" s="18"/>
      <c r="G31" s="18">
        <f t="shared" si="58"/>
        <v>7.971357037105717</v>
      </c>
      <c r="H31" s="18">
        <f t="shared" si="58"/>
        <v>13.862310790077917</v>
      </c>
      <c r="I31" s="18">
        <f t="shared" si="58"/>
        <v>10.0562842985158</v>
      </c>
      <c r="J31" s="18">
        <f t="shared" si="58"/>
        <v>10.034689596723673</v>
      </c>
      <c r="K31" s="18"/>
      <c r="L31" s="18">
        <f t="shared" si="58"/>
        <v>8.8652303223775437</v>
      </c>
      <c r="M31" s="18">
        <f t="shared" si="58"/>
        <v>13.996429613999767</v>
      </c>
      <c r="N31" s="18">
        <f t="shared" si="58"/>
        <v>10.435919157467984</v>
      </c>
      <c r="O31" s="18">
        <f t="shared" si="58"/>
        <v>10.607327765794796</v>
      </c>
      <c r="Q31" t="str">
        <f>$A$13</f>
        <v>Caring, leisure and other service occupations</v>
      </c>
      <c r="R31" s="18">
        <f t="shared" ref="R31:U31" si="59">R13/R$18*100</f>
        <v>4.4977039829693508</v>
      </c>
      <c r="S31" s="18">
        <f t="shared" si="59"/>
        <v>8.045852880362359</v>
      </c>
      <c r="T31" s="18">
        <f t="shared" si="59"/>
        <v>1.892643124083887</v>
      </c>
      <c r="U31" s="18">
        <f t="shared" si="59"/>
        <v>4.6070311678643412</v>
      </c>
      <c r="V31" s="18"/>
      <c r="W31" s="18">
        <f t="shared" ref="W31:Z31" si="60">W13/W$18*100</f>
        <v>4.1840047133903004</v>
      </c>
      <c r="X31" s="18">
        <f t="shared" si="60"/>
        <v>7.8922446642018196</v>
      </c>
      <c r="Y31" s="18">
        <f t="shared" si="60"/>
        <v>1.9314424901615803</v>
      </c>
      <c r="Z31" s="18">
        <f t="shared" si="60"/>
        <v>4.5133763471675294</v>
      </c>
      <c r="AA31" s="18"/>
      <c r="AB31" s="18">
        <f t="shared" ref="AB31:AE31" si="61">AB13/AB$18*100</f>
        <v>5.3296807904675267</v>
      </c>
      <c r="AC31" s="18">
        <f t="shared" si="61"/>
        <v>8.8622536046622802</v>
      </c>
      <c r="AD31" s="18">
        <f t="shared" si="61"/>
        <v>2.5837435190003561</v>
      </c>
      <c r="AE31" s="18">
        <f t="shared" si="61"/>
        <v>5.5714319838914195</v>
      </c>
      <c r="AG31" t="str">
        <f>$A$13</f>
        <v>Caring, leisure and other service occupations</v>
      </c>
      <c r="AH31" s="18">
        <f t="shared" ref="AH31:AK31" si="62">AH13/AH$18*100</f>
        <v>14.972070962044622</v>
      </c>
      <c r="AI31" s="18">
        <f t="shared" si="62"/>
        <v>17.171009214531274</v>
      </c>
      <c r="AJ31" s="18">
        <f t="shared" si="62"/>
        <v>20.445173774724527</v>
      </c>
      <c r="AK31" s="18">
        <f t="shared" si="62"/>
        <v>16.562959799736188</v>
      </c>
      <c r="AL31" s="18"/>
      <c r="AM31" s="18">
        <f t="shared" ref="AM31:AP31" si="63">AM13/AM$18*100</f>
        <v>13.451324788075123</v>
      </c>
      <c r="AN31" s="18">
        <f t="shared" si="63"/>
        <v>16.357894215424757</v>
      </c>
      <c r="AO31" s="18">
        <f t="shared" si="63"/>
        <v>20.772172089096959</v>
      </c>
      <c r="AP31" s="18">
        <f t="shared" si="63"/>
        <v>15.517823274501778</v>
      </c>
      <c r="AQ31" s="18"/>
      <c r="AR31" s="18">
        <f t="shared" ref="AR31:AU31" si="64">AR13/AR$18*100</f>
        <v>13.647692003318534</v>
      </c>
      <c r="AS31" s="18">
        <f t="shared" si="64"/>
        <v>16.368829686445384</v>
      </c>
      <c r="AT31" s="18">
        <f t="shared" si="64"/>
        <v>20.806769649300932</v>
      </c>
      <c r="AU31" s="18">
        <f t="shared" si="64"/>
        <v>15.583725094399057</v>
      </c>
    </row>
    <row r="32" spans="1:47" x14ac:dyDescent="0.25">
      <c r="A32" t="str">
        <f>$A$14</f>
        <v>Sales and customer service occupations</v>
      </c>
      <c r="B32" s="18">
        <f t="shared" si="29"/>
        <v>4.8730499489711052</v>
      </c>
      <c r="C32" s="18">
        <f t="shared" ref="C32:O32" si="65">C14/C$18*100</f>
        <v>15.491620264498717</v>
      </c>
      <c r="D32" s="18">
        <f t="shared" si="65"/>
        <v>3.8779742841313039</v>
      </c>
      <c r="E32" s="18">
        <f t="shared" si="65"/>
        <v>7.8061293057136956</v>
      </c>
      <c r="F32" s="18"/>
      <c r="G32" s="18">
        <f t="shared" si="65"/>
        <v>4.4432723788718889</v>
      </c>
      <c r="H32" s="18">
        <f t="shared" si="65"/>
        <v>15.187620124502232</v>
      </c>
      <c r="I32" s="18">
        <f t="shared" si="65"/>
        <v>2.6981010145375928</v>
      </c>
      <c r="J32" s="18">
        <f t="shared" si="65"/>
        <v>7.4789316370238241</v>
      </c>
      <c r="K32" s="18"/>
      <c r="L32" s="18">
        <f t="shared" si="65"/>
        <v>4.273311625267306</v>
      </c>
      <c r="M32" s="18">
        <f t="shared" si="65"/>
        <v>14.64998767775546</v>
      </c>
      <c r="N32" s="18">
        <f t="shared" si="65"/>
        <v>2.2282545145379169</v>
      </c>
      <c r="O32" s="18">
        <f t="shared" si="65"/>
        <v>7.0865265178007526</v>
      </c>
      <c r="Q32" t="str">
        <f>$A$14</f>
        <v>Sales and customer service occupations</v>
      </c>
      <c r="R32" s="18">
        <f t="shared" ref="R32:U32" si="66">R14/R$18*100</f>
        <v>4.2467114304345701</v>
      </c>
      <c r="S32" s="18">
        <f t="shared" si="66"/>
        <v>18.791810149281705</v>
      </c>
      <c r="T32" s="18">
        <f t="shared" si="66"/>
        <v>3.573996394126417</v>
      </c>
      <c r="U32" s="18">
        <f t="shared" si="66"/>
        <v>6.4033028453333625</v>
      </c>
      <c r="V32" s="18"/>
      <c r="W32" s="18">
        <f t="shared" ref="W32:Z32" si="67">W14/W$18*100</f>
        <v>4.0651700240324784</v>
      </c>
      <c r="X32" s="18">
        <f t="shared" si="67"/>
        <v>18.296303949560034</v>
      </c>
      <c r="Y32" s="18">
        <f t="shared" si="67"/>
        <v>2.7334239276312275</v>
      </c>
      <c r="Z32" s="18">
        <f t="shared" si="67"/>
        <v>6.4239879973010252</v>
      </c>
      <c r="AA32" s="18"/>
      <c r="AB32" s="18">
        <f>AB14/AB$18*100</f>
        <v>4.3036063654783447</v>
      </c>
      <c r="AC32" s="18">
        <f t="shared" ref="AC32:AE32" si="68">AC14/AC$18*100</f>
        <v>17.469921423282322</v>
      </c>
      <c r="AD32" s="18">
        <f t="shared" si="68"/>
        <v>2.2655442902288612</v>
      </c>
      <c r="AE32" s="18">
        <f t="shared" si="68"/>
        <v>6.4803999488523871</v>
      </c>
      <c r="AG32" t="str">
        <f>$A$14</f>
        <v>Sales and customer service occupations</v>
      </c>
      <c r="AH32" s="18">
        <f t="shared" ref="AH32:AK32" si="69">AH14/AH$18*100</f>
        <v>5.8348242239062884</v>
      </c>
      <c r="AI32" s="18">
        <f t="shared" si="69"/>
        <v>14.246575152056529</v>
      </c>
      <c r="AJ32" s="18">
        <f t="shared" si="69"/>
        <v>4.3300771747111222</v>
      </c>
      <c r="AK32" s="18">
        <f t="shared" si="69"/>
        <v>9.2567053784662114</v>
      </c>
      <c r="AL32" s="18"/>
      <c r="AM32" s="18">
        <f t="shared" ref="AM32:AP32" si="70">AM14/AM$18*100</f>
        <v>4.9903534355011585</v>
      </c>
      <c r="AN32" s="18">
        <f t="shared" si="70"/>
        <v>13.888140409389424</v>
      </c>
      <c r="AO32" s="18">
        <f t="shared" si="70"/>
        <v>2.6515134769490247</v>
      </c>
      <c r="AP32" s="18">
        <f t="shared" si="70"/>
        <v>8.5265804005832688</v>
      </c>
      <c r="AQ32" s="18"/>
      <c r="AR32" s="18">
        <f t="shared" ref="AR32:AU32" si="71">AR14/AR$18*100</f>
        <v>4.2323325828622425</v>
      </c>
      <c r="AS32" s="18">
        <f t="shared" si="71"/>
        <v>13.346952680510975</v>
      </c>
      <c r="AT32" s="18">
        <f t="shared" si="71"/>
        <v>2.1790036181786681</v>
      </c>
      <c r="AU32" s="18">
        <f t="shared" si="71"/>
        <v>7.6854917802174167</v>
      </c>
    </row>
    <row r="33" spans="1:47" x14ac:dyDescent="0.25">
      <c r="A33" t="str">
        <f>$A$15</f>
        <v>Process, plant and machine operatives</v>
      </c>
      <c r="B33" s="18">
        <f t="shared" si="29"/>
        <v>5.7524608199599818</v>
      </c>
      <c r="C33" s="18">
        <f t="shared" ref="C33:O33" si="72">C15/C$18*100</f>
        <v>2.5280336542788624</v>
      </c>
      <c r="D33" s="18">
        <f t="shared" si="72"/>
        <v>6.3934843553292904</v>
      </c>
      <c r="E33" s="18">
        <f t="shared" si="72"/>
        <v>4.9109908580415889</v>
      </c>
      <c r="F33" s="18"/>
      <c r="G33" s="18">
        <f t="shared" si="72"/>
        <v>4.7896615544493946</v>
      </c>
      <c r="H33" s="18">
        <f t="shared" si="72"/>
        <v>2.8323979944188391</v>
      </c>
      <c r="I33" s="18">
        <f t="shared" si="72"/>
        <v>6.3282783554883499</v>
      </c>
      <c r="J33" s="18">
        <f t="shared" si="72"/>
        <v>4.3967606627847111</v>
      </c>
      <c r="K33" s="18"/>
      <c r="L33" s="18">
        <f t="shared" si="72"/>
        <v>4.3617071044661024</v>
      </c>
      <c r="M33" s="18">
        <f t="shared" si="72"/>
        <v>3.710884154860461</v>
      </c>
      <c r="N33" s="18">
        <f t="shared" si="72"/>
        <v>6.880268010865473</v>
      </c>
      <c r="O33" s="18">
        <f t="shared" si="72"/>
        <v>4.5101900693098456</v>
      </c>
      <c r="Q33" t="str">
        <f>$A$15</f>
        <v>Process, plant and machine operatives</v>
      </c>
      <c r="R33" s="18">
        <f t="shared" ref="R33:U33" si="73">R15/R$18*100</f>
        <v>8.7385017611273117</v>
      </c>
      <c r="S33" s="18">
        <f t="shared" si="73"/>
        <v>7.1116715628261735</v>
      </c>
      <c r="T33" s="18">
        <f t="shared" si="73"/>
        <v>9.2613197166941212</v>
      </c>
      <c r="U33" s="18">
        <f t="shared" si="73"/>
        <v>8.5737093135887328</v>
      </c>
      <c r="V33" s="18"/>
      <c r="W33" s="18">
        <f t="shared" ref="W33:Z33" si="74">W15/W$18*100</f>
        <v>7.474727376802047</v>
      </c>
      <c r="X33" s="18">
        <f t="shared" si="74"/>
        <v>8.0042124209179768</v>
      </c>
      <c r="Y33" s="18">
        <f t="shared" si="74"/>
        <v>9.4601147288245322</v>
      </c>
      <c r="Z33" s="18">
        <f t="shared" si="74"/>
        <v>7.8671313845090962</v>
      </c>
      <c r="AA33" s="18"/>
      <c r="AB33" s="18">
        <f t="shared" ref="AB33:AE33" si="75">AB15/AB$18*100</f>
        <v>6.8984089019563735</v>
      </c>
      <c r="AC33" s="18">
        <f t="shared" si="75"/>
        <v>8.646260095516249</v>
      </c>
      <c r="AD33" s="18">
        <f t="shared" si="75"/>
        <v>10.205880246987482</v>
      </c>
      <c r="AE33" s="18">
        <f t="shared" si="75"/>
        <v>7.7442991804745995</v>
      </c>
      <c r="AG33" t="str">
        <f>$A$15</f>
        <v>Process, plant and machine operatives</v>
      </c>
      <c r="AH33" s="18">
        <f t="shared" ref="AH33:AK33" si="76">AH15/AH$18*100</f>
        <v>1.1672448766259127</v>
      </c>
      <c r="AI33" s="18">
        <f t="shared" si="76"/>
        <v>0.79878892155740866</v>
      </c>
      <c r="AJ33" s="18">
        <f t="shared" si="76"/>
        <v>2.1281851371551848</v>
      </c>
      <c r="AK33" s="18">
        <f t="shared" si="76"/>
        <v>1.1236002556393037</v>
      </c>
      <c r="AL33" s="18"/>
      <c r="AM33" s="18">
        <f t="shared" ref="AM33:AP33" si="77">AM15/AM$18*100</f>
        <v>0.90460601747518865</v>
      </c>
      <c r="AN33" s="18">
        <f t="shared" si="77"/>
        <v>0.67049658669416801</v>
      </c>
      <c r="AO33" s="18">
        <f t="shared" si="77"/>
        <v>2.1976862840681726</v>
      </c>
      <c r="AP33" s="18">
        <f t="shared" si="77"/>
        <v>0.95038736016657632</v>
      </c>
      <c r="AQ33" s="18"/>
      <c r="AR33" s="18">
        <f t="shared" ref="AR33:AU33" si="78">AR15/AR$18*100</f>
        <v>0.93036523441812502</v>
      </c>
      <c r="AS33" s="18">
        <f t="shared" si="78"/>
        <v>1.4303456190051047</v>
      </c>
      <c r="AT33" s="18">
        <f t="shared" si="78"/>
        <v>2.4879277369586155</v>
      </c>
      <c r="AU33" s="18">
        <f t="shared" si="78"/>
        <v>1.3142915364112948</v>
      </c>
    </row>
    <row r="34" spans="1:47" x14ac:dyDescent="0.25">
      <c r="A34" t="str">
        <f>$A$16</f>
        <v>Elementary occupations</v>
      </c>
      <c r="B34" s="18">
        <f t="shared" si="29"/>
        <v>8.0593504913161826</v>
      </c>
      <c r="C34" s="18">
        <f t="shared" ref="C34:O34" si="79">C16/C$18*100</f>
        <v>23.760563074098414</v>
      </c>
      <c r="D34" s="18">
        <f t="shared" si="79"/>
        <v>4.2271697829075858</v>
      </c>
      <c r="E34" s="18">
        <f t="shared" si="79"/>
        <v>12.053686034346919</v>
      </c>
      <c r="F34" s="18"/>
      <c r="G34" s="18">
        <f t="shared" si="79"/>
        <v>6.6168878266871252</v>
      </c>
      <c r="H34" s="18">
        <f t="shared" si="79"/>
        <v>21.389334713270944</v>
      </c>
      <c r="I34" s="18">
        <f t="shared" si="79"/>
        <v>3.7421652984976141</v>
      </c>
      <c r="J34" s="18">
        <f t="shared" si="79"/>
        <v>10.728295013427712</v>
      </c>
      <c r="K34" s="18"/>
      <c r="L34" s="18">
        <f t="shared" si="79"/>
        <v>5.9595257484732018</v>
      </c>
      <c r="M34" s="18">
        <f t="shared" si="79"/>
        <v>20.166573155161789</v>
      </c>
      <c r="N34" s="18">
        <f t="shared" si="79"/>
        <v>4.4869895291827806</v>
      </c>
      <c r="O34" s="18">
        <f t="shared" si="79"/>
        <v>9.9916344737295066</v>
      </c>
      <c r="Q34" t="str">
        <f>$A$16</f>
        <v>Elementary occupations</v>
      </c>
      <c r="R34" s="18">
        <f t="shared" ref="R34:U34" si="80">R16/R$18*100</f>
        <v>9.5768823859505261</v>
      </c>
      <c r="S34" s="18">
        <f t="shared" si="80"/>
        <v>31.302340256342653</v>
      </c>
      <c r="T34" s="18">
        <f t="shared" si="80"/>
        <v>4.457767357329292</v>
      </c>
      <c r="U34" s="18">
        <f t="shared" si="80"/>
        <v>12.09564888317605</v>
      </c>
      <c r="V34" s="18"/>
      <c r="W34" s="18">
        <f t="shared" ref="W34:Z34" si="81">W16/W$18*100</f>
        <v>7.9165571634901584</v>
      </c>
      <c r="X34" s="18">
        <f t="shared" si="81"/>
        <v>27.205458806207204</v>
      </c>
      <c r="Y34" s="18">
        <f t="shared" si="81"/>
        <v>4.5682605632676756</v>
      </c>
      <c r="Z34" s="18">
        <f t="shared" si="81"/>
        <v>10.882670116707917</v>
      </c>
      <c r="AA34" s="18"/>
      <c r="AB34" s="18">
        <f t="shared" ref="AB34:AE34" si="82">AB16/AB$18*100</f>
        <v>6.8395938186023661</v>
      </c>
      <c r="AC34" s="18">
        <f t="shared" si="82"/>
        <v>24.873590213643944</v>
      </c>
      <c r="AD34" s="18">
        <f t="shared" si="82"/>
        <v>5.6253107300721172</v>
      </c>
      <c r="AE34" s="18">
        <f t="shared" si="82"/>
        <v>10.066663710006122</v>
      </c>
      <c r="AG34" t="str">
        <f>$A$16</f>
        <v>Elementary occupations</v>
      </c>
      <c r="AH34" s="18">
        <f t="shared" ref="AH34:AK34" si="83">AH16/AH$18*100</f>
        <v>5.7291039960771775</v>
      </c>
      <c r="AI34" s="18">
        <f t="shared" si="83"/>
        <v>20.915316846547224</v>
      </c>
      <c r="AJ34" s="18">
        <f t="shared" si="83"/>
        <v>3.8842046088448483</v>
      </c>
      <c r="AK34" s="18">
        <f t="shared" si="83"/>
        <v>12.010294847927753</v>
      </c>
      <c r="AL34" s="18"/>
      <c r="AM34" s="18">
        <f t="shared" ref="AM34:AP34" si="84">AM16/AM$18*100</f>
        <v>4.7363799035115051</v>
      </c>
      <c r="AN34" s="18">
        <f t="shared" si="84"/>
        <v>18.958101527564462</v>
      </c>
      <c r="AO34" s="18">
        <f t="shared" si="84"/>
        <v>2.652624803997873</v>
      </c>
      <c r="AP34" s="18">
        <f t="shared" si="84"/>
        <v>10.574987405337517</v>
      </c>
      <c r="AQ34" s="18"/>
      <c r="AR34" s="18">
        <f t="shared" ref="AR34:AU34" si="85">AR16/AR$18*100</f>
        <v>4.7690766304435588</v>
      </c>
      <c r="AS34" s="18">
        <f t="shared" si="85"/>
        <v>17.991554692562023</v>
      </c>
      <c r="AT34" s="18">
        <f t="shared" si="85"/>
        <v>2.9835388258805131</v>
      </c>
      <c r="AU34" s="18">
        <f t="shared" si="85"/>
        <v>9.9174916981153149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6.7631873730661312</v>
      </c>
      <c r="C44" s="27">
        <f t="shared" ref="C44:E44" si="93">H8-C8</f>
        <v>5.1238735628561081</v>
      </c>
      <c r="D44" s="27">
        <f t="shared" si="93"/>
        <v>0.71738986848304975</v>
      </c>
      <c r="E44" s="27">
        <f t="shared" si="93"/>
        <v>12.604450804405289</v>
      </c>
      <c r="F44" s="27"/>
      <c r="G44" s="27">
        <f>L8-G8</f>
        <v>8.141044547155758</v>
      </c>
      <c r="H44" s="27">
        <f t="shared" ref="H44:J44" si="94">M8-H8</f>
        <v>3.9050853236793301</v>
      </c>
      <c r="I44" s="27">
        <f t="shared" si="94"/>
        <v>2.3234918361557426</v>
      </c>
      <c r="J44" s="27">
        <f t="shared" si="94"/>
        <v>14.369621706990827</v>
      </c>
      <c r="K44" s="27"/>
      <c r="L44" s="27">
        <f>L8-B8</f>
        <v>14.904231920221889</v>
      </c>
      <c r="M44" s="27">
        <f t="shared" ref="M44:O44" si="95">M8-C8</f>
        <v>9.0289588865354382</v>
      </c>
      <c r="N44" s="27">
        <f t="shared" si="95"/>
        <v>3.0408817046387924</v>
      </c>
      <c r="O44" s="27">
        <f t="shared" si="95"/>
        <v>26.974072511396116</v>
      </c>
      <c r="Q44" t="str">
        <f>$A$8</f>
        <v>Managers, directors and senior officials</v>
      </c>
      <c r="R44" s="27">
        <f>W8-R8</f>
        <v>3.4996848212880209</v>
      </c>
      <c r="S44" s="27">
        <f t="shared" ref="S44:S52" si="96">X8-S8</f>
        <v>1.7650479979172786</v>
      </c>
      <c r="T44" s="27">
        <f t="shared" ref="T44:T52" si="97">Y8-T8</f>
        <v>-8.4917860890483254E-2</v>
      </c>
      <c r="U44" s="27">
        <f t="shared" ref="U44:U52" si="98">Z8-U8</f>
        <v>5.1798149583148145</v>
      </c>
      <c r="V44" s="27"/>
      <c r="W44" s="27">
        <f>AB8-W8</f>
        <v>1.5032301066449705</v>
      </c>
      <c r="X44" s="27">
        <f t="shared" ref="X44:X52" si="99">AC8-X8</f>
        <v>1.430928598328407</v>
      </c>
      <c r="Y44" s="27">
        <f t="shared" ref="Y44:Y52" si="100">AD8-Y8</f>
        <v>1.5855367202051305</v>
      </c>
      <c r="Z44" s="27">
        <f t="shared" ref="Z44:Z52" si="101">AE8-Z8</f>
        <v>4.5196954251785115</v>
      </c>
      <c r="AA44" s="27"/>
      <c r="AB44" s="27">
        <f>AB8-R8</f>
        <v>5.0029149279329914</v>
      </c>
      <c r="AC44" s="27">
        <f t="shared" ref="AC44:AC52" si="102">AC8-S8</f>
        <v>3.1959765962456856</v>
      </c>
      <c r="AD44" s="27">
        <f t="shared" ref="AD44:AD52" si="103">AD8-T8</f>
        <v>1.5006188593146472</v>
      </c>
      <c r="AE44" s="27">
        <f t="shared" ref="AE44:AE52" si="104">AE8-U8</f>
        <v>9.6995103834933261</v>
      </c>
      <c r="AG44" t="str">
        <f>$A$8</f>
        <v>Managers, directors and senior officials</v>
      </c>
      <c r="AH44" s="27">
        <f>AM8-AH8</f>
        <v>3.2635025517780853</v>
      </c>
      <c r="AI44" s="27">
        <f t="shared" ref="AI44:AI52" si="105">AN8-AI8</f>
        <v>3.3588255649388303</v>
      </c>
      <c r="AJ44" s="27">
        <f t="shared" ref="AJ44:AJ52" si="106">AO8-AJ8</f>
        <v>0.80230772937354899</v>
      </c>
      <c r="AK44" s="27">
        <f t="shared" ref="AK44:AK52" si="107">AP8-AK8</f>
        <v>7.4246358460904673</v>
      </c>
      <c r="AL44" s="27"/>
      <c r="AM44" s="27">
        <f>AR8-AM8</f>
        <v>6.6378144405108088</v>
      </c>
      <c r="AN44" s="27">
        <f t="shared" ref="AN44:AN52" si="108">AS8-AN8</f>
        <v>2.4741567253509231</v>
      </c>
      <c r="AO44" s="27">
        <f t="shared" ref="AO44:AO52" si="109">AT8-AO8</f>
        <v>0.73795511595061036</v>
      </c>
      <c r="AP44" s="27">
        <f t="shared" ref="AP44:AP52" si="110">AU8-AP8</f>
        <v>9.849926281812337</v>
      </c>
      <c r="AQ44" s="27"/>
      <c r="AR44" s="27">
        <f>AR8-AH8</f>
        <v>9.9013169922888942</v>
      </c>
      <c r="AS44" s="27">
        <f t="shared" ref="AS44:AS52" si="111">AS8-AI8</f>
        <v>5.8329822902897535</v>
      </c>
      <c r="AT44" s="27">
        <f t="shared" ref="AT44:AT52" si="112">AT8-AJ8</f>
        <v>1.5402628453241594</v>
      </c>
      <c r="AU44" s="27">
        <f t="shared" ref="AU44:AU52" si="113">AU8-AK8</f>
        <v>17.274562127902804</v>
      </c>
    </row>
    <row r="45" spans="1:47" x14ac:dyDescent="0.25">
      <c r="A45" t="str">
        <f>$A$9</f>
        <v>Professional occupations</v>
      </c>
      <c r="B45" s="27">
        <f t="shared" ref="B45:B54" si="114">G9-B9</f>
        <v>19.659343564039048</v>
      </c>
      <c r="C45" s="27">
        <f t="shared" ref="C45:C54" si="115">H9-C9</f>
        <v>8.5435889266502407</v>
      </c>
      <c r="D45" s="27">
        <f t="shared" ref="D45:D54" si="116">I9-D9</f>
        <v>-0.3109606513144989</v>
      </c>
      <c r="E45" s="27">
        <f t="shared" ref="E45:E54" si="117">J9-E9</f>
        <v>27.891971839374776</v>
      </c>
      <c r="F45" s="27"/>
      <c r="G45" s="27">
        <f t="shared" ref="G45:G54" si="118">L9-G9</f>
        <v>23.342552454756685</v>
      </c>
      <c r="H45" s="27">
        <f t="shared" ref="H45:H54" si="119">M9-H9</f>
        <v>7.1648524649197398</v>
      </c>
      <c r="I45" s="27">
        <f t="shared" ref="I45:I54" si="120">N9-I9</f>
        <v>-0.19127156803105549</v>
      </c>
      <c r="J45" s="27">
        <f t="shared" ref="J45:J54" si="121">O9-J9</f>
        <v>30.316133351645362</v>
      </c>
      <c r="K45" s="27"/>
      <c r="L45" s="27">
        <f t="shared" ref="L45:L54" si="122">L9-B9</f>
        <v>43.001896018795733</v>
      </c>
      <c r="M45" s="27">
        <f t="shared" ref="M45:M54" si="123">M9-C9</f>
        <v>15.708441391569981</v>
      </c>
      <c r="N45" s="27">
        <f t="shared" ref="N45:N54" si="124">N9-D9</f>
        <v>-0.5022322193455544</v>
      </c>
      <c r="O45" s="27">
        <f t="shared" ref="O45:O54" si="125">O9-E9</f>
        <v>58.208105191020138</v>
      </c>
      <c r="Q45" t="str">
        <f>$A$9</f>
        <v>Professional occupations</v>
      </c>
      <c r="R45" s="27">
        <f t="shared" ref="R45:R52" si="126">W9-R9</f>
        <v>9.6714566057208344</v>
      </c>
      <c r="S45" s="27">
        <f t="shared" si="96"/>
        <v>3.2793392998923094</v>
      </c>
      <c r="T45" s="27">
        <f t="shared" si="97"/>
        <v>-1.5401457223144064</v>
      </c>
      <c r="U45" s="27">
        <f t="shared" si="98"/>
        <v>11.410650183298742</v>
      </c>
      <c r="V45" s="27"/>
      <c r="W45" s="27">
        <f t="shared" ref="W45:W52" si="127">AB9-W9</f>
        <v>10.635550543358931</v>
      </c>
      <c r="X45" s="27">
        <f t="shared" si="99"/>
        <v>3.1762268821150457</v>
      </c>
      <c r="Y45" s="27">
        <f t="shared" si="100"/>
        <v>-0.64756331203140327</v>
      </c>
      <c r="Z45" s="27">
        <f t="shared" si="101"/>
        <v>13.164214113442569</v>
      </c>
      <c r="AA45" s="27"/>
      <c r="AB45" s="27">
        <f t="shared" ref="AB45:AB52" si="128">AB9-R9</f>
        <v>20.307007149079766</v>
      </c>
      <c r="AC45" s="27">
        <f t="shared" si="102"/>
        <v>6.4555661820073551</v>
      </c>
      <c r="AD45" s="27">
        <f t="shared" si="103"/>
        <v>-2.1877090343458097</v>
      </c>
      <c r="AE45" s="27">
        <f t="shared" si="104"/>
        <v>24.57486429674131</v>
      </c>
      <c r="AG45" t="str">
        <f>$A$9</f>
        <v>Professional occupations</v>
      </c>
      <c r="AH45" s="27">
        <f t="shared" ref="AH45:AH52" si="129">AM9-AH9</f>
        <v>9.9878869583181569</v>
      </c>
      <c r="AI45" s="27">
        <f t="shared" si="105"/>
        <v>5.264249626757934</v>
      </c>
      <c r="AJ45" s="27">
        <f t="shared" si="106"/>
        <v>1.2291850709999164</v>
      </c>
      <c r="AK45" s="27">
        <f t="shared" si="107"/>
        <v>16.481321656076005</v>
      </c>
      <c r="AL45" s="27"/>
      <c r="AM45" s="27">
        <f t="shared" ref="AM45:AM52" si="130">AR9-AM9</f>
        <v>12.707001911397704</v>
      </c>
      <c r="AN45" s="27">
        <f t="shared" si="108"/>
        <v>3.9886255828046977</v>
      </c>
      <c r="AO45" s="27">
        <f t="shared" si="109"/>
        <v>0.45629174400034067</v>
      </c>
      <c r="AP45" s="27">
        <f t="shared" si="110"/>
        <v>17.151919238202751</v>
      </c>
      <c r="AQ45" s="27"/>
      <c r="AR45" s="27">
        <f t="shared" ref="AR45:AR52" si="131">AR9-AH9</f>
        <v>22.694888869715861</v>
      </c>
      <c r="AS45" s="27">
        <f t="shared" si="111"/>
        <v>9.2528752095626317</v>
      </c>
      <c r="AT45" s="27">
        <f t="shared" si="112"/>
        <v>1.685476815000257</v>
      </c>
      <c r="AU45" s="27">
        <f t="shared" si="113"/>
        <v>33.633240894278757</v>
      </c>
    </row>
    <row r="46" spans="1:47" x14ac:dyDescent="0.25">
      <c r="A46" t="str">
        <f>$A$10</f>
        <v>Associate professional occupations</v>
      </c>
      <c r="B46" s="27">
        <f t="shared" si="114"/>
        <v>8.9697575115383756</v>
      </c>
      <c r="C46" s="27">
        <f t="shared" si="115"/>
        <v>3.8508084183835471</v>
      </c>
      <c r="D46" s="27">
        <f t="shared" si="116"/>
        <v>-2.1902926403997611</v>
      </c>
      <c r="E46" s="27">
        <f t="shared" si="117"/>
        <v>10.630273289522165</v>
      </c>
      <c r="F46" s="27"/>
      <c r="G46" s="27">
        <f t="shared" si="118"/>
        <v>3.3583858301300751</v>
      </c>
      <c r="H46" s="27">
        <f t="shared" si="119"/>
        <v>0.60638368770758078</v>
      </c>
      <c r="I46" s="27">
        <f t="shared" si="120"/>
        <v>0.93583496852604853</v>
      </c>
      <c r="J46" s="27">
        <f t="shared" si="121"/>
        <v>4.9006044863636902</v>
      </c>
      <c r="K46" s="27"/>
      <c r="L46" s="27">
        <f t="shared" si="122"/>
        <v>12.328143341668451</v>
      </c>
      <c r="M46" s="27">
        <f t="shared" si="123"/>
        <v>4.4571921060911279</v>
      </c>
      <c r="N46" s="27">
        <f t="shared" si="124"/>
        <v>-1.2544576718737126</v>
      </c>
      <c r="O46" s="27">
        <f t="shared" si="125"/>
        <v>15.530877775885855</v>
      </c>
      <c r="Q46" t="str">
        <f>$A$10</f>
        <v>Associate professional occupations</v>
      </c>
      <c r="R46" s="27">
        <f t="shared" si="126"/>
        <v>3.8430749089666492</v>
      </c>
      <c r="S46" s="27">
        <f t="shared" si="96"/>
        <v>1.6113364995051231</v>
      </c>
      <c r="T46" s="27">
        <f t="shared" si="97"/>
        <v>-1.919317106922743</v>
      </c>
      <c r="U46" s="27">
        <f t="shared" si="98"/>
        <v>3.535094301549023</v>
      </c>
      <c r="V46" s="27"/>
      <c r="W46" s="27">
        <f>AB10-W10</f>
        <v>-1.092658017831738</v>
      </c>
      <c r="X46" s="27">
        <f t="shared" si="99"/>
        <v>-0.51937975258736646</v>
      </c>
      <c r="Y46" s="27">
        <f t="shared" si="100"/>
        <v>9.126804411805356E-2</v>
      </c>
      <c r="Z46" s="27">
        <f t="shared" si="101"/>
        <v>-1.5207697263010473</v>
      </c>
      <c r="AA46" s="27"/>
      <c r="AB46" s="27">
        <f t="shared" si="128"/>
        <v>2.7504168911349112</v>
      </c>
      <c r="AC46" s="27">
        <f t="shared" si="102"/>
        <v>1.0919567469177567</v>
      </c>
      <c r="AD46" s="27">
        <f t="shared" si="103"/>
        <v>-1.8280490628046895</v>
      </c>
      <c r="AE46" s="27">
        <f t="shared" si="104"/>
        <v>2.0143245752479757</v>
      </c>
      <c r="AG46" t="str">
        <f>$A$10</f>
        <v>Associate professional occupations</v>
      </c>
      <c r="AH46" s="27">
        <f t="shared" si="129"/>
        <v>5.1266826025717513</v>
      </c>
      <c r="AI46" s="27">
        <f t="shared" si="105"/>
        <v>2.2394719188784205</v>
      </c>
      <c r="AJ46" s="27">
        <f t="shared" si="106"/>
        <v>-0.27097553347702785</v>
      </c>
      <c r="AK46" s="27">
        <f t="shared" si="107"/>
        <v>7.0951789879731422</v>
      </c>
      <c r="AL46" s="27"/>
      <c r="AM46" s="27">
        <f t="shared" si="130"/>
        <v>4.4510438479617136</v>
      </c>
      <c r="AN46" s="27">
        <f t="shared" si="108"/>
        <v>1.1257634402949392</v>
      </c>
      <c r="AO46" s="27">
        <f t="shared" si="109"/>
        <v>0.8445669244079923</v>
      </c>
      <c r="AP46" s="27">
        <f t="shared" si="110"/>
        <v>6.4213742126646594</v>
      </c>
      <c r="AQ46" s="27"/>
      <c r="AR46" s="27">
        <f t="shared" si="131"/>
        <v>9.5777264505334649</v>
      </c>
      <c r="AS46" s="27">
        <f t="shared" si="111"/>
        <v>3.3652353591733597</v>
      </c>
      <c r="AT46" s="27">
        <f t="shared" si="112"/>
        <v>0.57359139093096445</v>
      </c>
      <c r="AU46" s="27">
        <f t="shared" si="113"/>
        <v>13.516553200637802</v>
      </c>
    </row>
    <row r="47" spans="1:47" x14ac:dyDescent="0.25">
      <c r="A47" t="str">
        <f>$A$11</f>
        <v>Administrative and secretarial occupations</v>
      </c>
      <c r="B47" s="27">
        <f t="shared" si="114"/>
        <v>-1.2198994479185927</v>
      </c>
      <c r="C47" s="27">
        <f t="shared" si="115"/>
        <v>6.4935084075543159E-2</v>
      </c>
      <c r="D47" s="27">
        <f t="shared" si="116"/>
        <v>-0.7809196971753174</v>
      </c>
      <c r="E47" s="27">
        <f t="shared" si="117"/>
        <v>-1.9358840610183705</v>
      </c>
      <c r="F47" s="27"/>
      <c r="G47" s="27">
        <f t="shared" si="118"/>
        <v>-9.5371546144512465</v>
      </c>
      <c r="H47" s="27">
        <f t="shared" si="119"/>
        <v>-7.4686428417453001</v>
      </c>
      <c r="I47" s="27">
        <f t="shared" si="120"/>
        <v>0.32141384730015243</v>
      </c>
      <c r="J47" s="27">
        <f t="shared" si="121"/>
        <v>-16.684383608896397</v>
      </c>
      <c r="K47" s="27"/>
      <c r="L47" s="27">
        <f t="shared" si="122"/>
        <v>-10.757054062369839</v>
      </c>
      <c r="M47" s="27">
        <f t="shared" si="123"/>
        <v>-7.403707757669757</v>
      </c>
      <c r="N47" s="27">
        <f t="shared" si="124"/>
        <v>-0.45950584987516496</v>
      </c>
      <c r="O47" s="27">
        <f t="shared" si="125"/>
        <v>-18.620267669914767</v>
      </c>
      <c r="Q47" t="str">
        <f>$A$11</f>
        <v>Administrative and secretarial occupations</v>
      </c>
      <c r="R47" s="27">
        <f t="shared" si="126"/>
        <v>0.78508797346874282</v>
      </c>
      <c r="S47" s="27">
        <f t="shared" si="96"/>
        <v>0.78176133988000363</v>
      </c>
      <c r="T47" s="27">
        <f t="shared" si="97"/>
        <v>-0.30749473161533381</v>
      </c>
      <c r="U47" s="27">
        <f t="shared" si="98"/>
        <v>1.2593545817334117</v>
      </c>
      <c r="V47" s="27"/>
      <c r="W47" s="27">
        <f t="shared" si="127"/>
        <v>-4.1701359383967684E-2</v>
      </c>
      <c r="X47" s="27">
        <f t="shared" si="99"/>
        <v>-0.5583860447682123</v>
      </c>
      <c r="Y47" s="27">
        <f t="shared" si="100"/>
        <v>0.42895138018871837</v>
      </c>
      <c r="Z47" s="27">
        <f t="shared" si="101"/>
        <v>-0.17113602396346295</v>
      </c>
      <c r="AA47" s="27"/>
      <c r="AB47" s="27">
        <f t="shared" si="128"/>
        <v>0.74338661408477513</v>
      </c>
      <c r="AC47" s="27">
        <f t="shared" si="102"/>
        <v>0.22337529511179133</v>
      </c>
      <c r="AD47" s="27">
        <f t="shared" si="103"/>
        <v>0.12145664857338456</v>
      </c>
      <c r="AE47" s="27">
        <f t="shared" si="104"/>
        <v>1.0882185577699488</v>
      </c>
      <c r="AG47" t="str">
        <f>$A$11</f>
        <v>Administrative and secretarial occupations</v>
      </c>
      <c r="AH47" s="27">
        <f t="shared" si="129"/>
        <v>-2.0049874213873622</v>
      </c>
      <c r="AI47" s="27">
        <f t="shared" si="105"/>
        <v>-0.71682625580447024</v>
      </c>
      <c r="AJ47" s="27">
        <f t="shared" si="106"/>
        <v>-0.47342496555998403</v>
      </c>
      <c r="AK47" s="27">
        <f t="shared" si="107"/>
        <v>-3.1952386427518036</v>
      </c>
      <c r="AL47" s="27"/>
      <c r="AM47" s="27">
        <f t="shared" si="130"/>
        <v>-9.4954532550672646</v>
      </c>
      <c r="AN47" s="27">
        <f t="shared" si="108"/>
        <v>-6.9102567969770945</v>
      </c>
      <c r="AO47" s="27">
        <f t="shared" si="109"/>
        <v>-0.10753753288856549</v>
      </c>
      <c r="AP47" s="27">
        <f>AU11-AP11</f>
        <v>-16.513247584932941</v>
      </c>
      <c r="AQ47" s="27"/>
      <c r="AR47" s="27">
        <f t="shared" si="131"/>
        <v>-11.500440676454627</v>
      </c>
      <c r="AS47" s="27">
        <f t="shared" si="111"/>
        <v>-7.6270830527815647</v>
      </c>
      <c r="AT47" s="27">
        <f t="shared" si="112"/>
        <v>-0.58096249844854952</v>
      </c>
      <c r="AU47" s="27">
        <f t="shared" si="113"/>
        <v>-19.708486227684745</v>
      </c>
    </row>
    <row r="48" spans="1:47" x14ac:dyDescent="0.25">
      <c r="A48" t="str">
        <f>$A$12</f>
        <v>Skilled trades occupations</v>
      </c>
      <c r="B48" s="27">
        <f t="shared" si="114"/>
        <v>-6.7980893431113572</v>
      </c>
      <c r="C48" s="27">
        <f t="shared" si="115"/>
        <v>-0.80789508009111977</v>
      </c>
      <c r="D48" s="27">
        <f t="shared" si="116"/>
        <v>-2.6752834967286354</v>
      </c>
      <c r="E48" s="27">
        <f t="shared" si="117"/>
        <v>-10.281267919931111</v>
      </c>
      <c r="F48" s="27"/>
      <c r="G48" s="27">
        <f t="shared" si="118"/>
        <v>-3.4501141847251731</v>
      </c>
      <c r="H48" s="27">
        <f t="shared" si="119"/>
        <v>1.6312911788559745</v>
      </c>
      <c r="I48" s="27">
        <f t="shared" si="120"/>
        <v>2.9879397012487949</v>
      </c>
      <c r="J48" s="27">
        <f t="shared" si="121"/>
        <v>1.1691166953795857</v>
      </c>
      <c r="K48" s="27"/>
      <c r="L48" s="27">
        <f t="shared" si="122"/>
        <v>-10.24820352783653</v>
      </c>
      <c r="M48" s="27">
        <f t="shared" si="123"/>
        <v>0.82339609876485476</v>
      </c>
      <c r="N48" s="27">
        <f t="shared" si="124"/>
        <v>0.31265620452015952</v>
      </c>
      <c r="O48" s="27">
        <f t="shared" si="125"/>
        <v>-9.1121512245515248</v>
      </c>
      <c r="Q48" t="str">
        <f>$A$12</f>
        <v>Skilled trades occupations</v>
      </c>
      <c r="R48" s="27">
        <f t="shared" si="126"/>
        <v>-6.7272453439920454</v>
      </c>
      <c r="S48" s="27">
        <f t="shared" si="96"/>
        <v>-0.71750186613843336</v>
      </c>
      <c r="T48" s="27">
        <f t="shared" si="97"/>
        <v>-2.5591488973040093</v>
      </c>
      <c r="U48" s="27">
        <f t="shared" si="98"/>
        <v>-10.003896107434485</v>
      </c>
      <c r="V48" s="27"/>
      <c r="W48" s="27">
        <f t="shared" si="127"/>
        <v>-4.7708517713194887</v>
      </c>
      <c r="X48" s="27">
        <f t="shared" si="99"/>
        <v>0.93594167882444612</v>
      </c>
      <c r="Y48" s="27">
        <f t="shared" si="100"/>
        <v>1.8950998554002751</v>
      </c>
      <c r="Z48" s="27">
        <f t="shared" si="101"/>
        <v>-1.9398102370947683</v>
      </c>
      <c r="AA48" s="27"/>
      <c r="AB48" s="27">
        <f t="shared" si="128"/>
        <v>-11.498097115311534</v>
      </c>
      <c r="AC48" s="27">
        <f t="shared" si="102"/>
        <v>0.21843981268601276</v>
      </c>
      <c r="AD48" s="27">
        <f t="shared" si="103"/>
        <v>-0.66404904190373415</v>
      </c>
      <c r="AE48" s="27">
        <f t="shared" si="104"/>
        <v>-11.943706344529254</v>
      </c>
      <c r="AG48" t="str">
        <f>$A$12</f>
        <v>Skilled trades occupations</v>
      </c>
      <c r="AH48" s="27">
        <f t="shared" si="129"/>
        <v>-7.0843999119336587E-2</v>
      </c>
      <c r="AI48" s="27">
        <f t="shared" si="105"/>
        <v>-9.039321395268507E-2</v>
      </c>
      <c r="AJ48" s="27">
        <f t="shared" si="106"/>
        <v>-0.11613459942462745</v>
      </c>
      <c r="AK48" s="27">
        <f t="shared" si="107"/>
        <v>-0.27737181249664999</v>
      </c>
      <c r="AL48" s="27"/>
      <c r="AM48" s="27">
        <f t="shared" si="130"/>
        <v>1.3207375865943272</v>
      </c>
      <c r="AN48" s="27">
        <f t="shared" si="108"/>
        <v>0.69534950003152618</v>
      </c>
      <c r="AO48" s="27">
        <f t="shared" si="109"/>
        <v>1.0928398458485273</v>
      </c>
      <c r="AP48" s="27">
        <f t="shared" si="110"/>
        <v>3.1089269324743807</v>
      </c>
      <c r="AQ48" s="27"/>
      <c r="AR48" s="27">
        <f t="shared" si="131"/>
        <v>1.2498935874749906</v>
      </c>
      <c r="AS48" s="27">
        <f t="shared" si="111"/>
        <v>0.60495628607884111</v>
      </c>
      <c r="AT48" s="27">
        <f t="shared" si="112"/>
        <v>0.97670524642389989</v>
      </c>
      <c r="AU48" s="27">
        <f t="shared" si="113"/>
        <v>2.8315551199777307</v>
      </c>
    </row>
    <row r="49" spans="1:47" x14ac:dyDescent="0.25">
      <c r="A49" t="str">
        <f>$A$13</f>
        <v>Caring, leisure and other service occupations</v>
      </c>
      <c r="B49" s="27">
        <f t="shared" si="114"/>
        <v>-1.9704654109361002</v>
      </c>
      <c r="C49" s="27">
        <f t="shared" si="115"/>
        <v>0.72719671907428562</v>
      </c>
      <c r="D49" s="27">
        <f t="shared" si="116"/>
        <v>1.0731464952410619E-2</v>
      </c>
      <c r="E49" s="27">
        <f t="shared" si="117"/>
        <v>-1.2325372269093862</v>
      </c>
      <c r="F49" s="27"/>
      <c r="G49" s="27">
        <f t="shared" si="118"/>
        <v>6.6804382564319909</v>
      </c>
      <c r="H49" s="27">
        <f t="shared" si="119"/>
        <v>1.4952914511309032</v>
      </c>
      <c r="I49" s="27">
        <f t="shared" si="120"/>
        <v>1.4925646367682557</v>
      </c>
      <c r="J49" s="27">
        <f t="shared" si="121"/>
        <v>9.6682943443311302</v>
      </c>
      <c r="K49" s="27"/>
      <c r="L49" s="27">
        <f t="shared" si="122"/>
        <v>4.7099728454958907</v>
      </c>
      <c r="M49" s="27">
        <f t="shared" si="123"/>
        <v>2.2224881702051889</v>
      </c>
      <c r="N49" s="27">
        <f t="shared" si="124"/>
        <v>1.5032961017206663</v>
      </c>
      <c r="O49" s="27">
        <f t="shared" si="125"/>
        <v>8.4357571174217441</v>
      </c>
      <c r="Q49" t="str">
        <f>$A$13</f>
        <v>Caring, leisure and other service occupations</v>
      </c>
      <c r="R49" s="27">
        <f t="shared" si="126"/>
        <v>-0.82775290553509961</v>
      </c>
      <c r="S49" s="27">
        <f t="shared" si="96"/>
        <v>0.74860412775132623</v>
      </c>
      <c r="T49" s="27">
        <f t="shared" si="97"/>
        <v>-0.13261470459501035</v>
      </c>
      <c r="U49" s="27">
        <f t="shared" si="98"/>
        <v>-0.21176348237878528</v>
      </c>
      <c r="V49" s="27"/>
      <c r="W49" s="27">
        <f t="shared" si="127"/>
        <v>3.6787499746655872</v>
      </c>
      <c r="X49" s="27">
        <f t="shared" si="99"/>
        <v>1.47102158436818</v>
      </c>
      <c r="Y49" s="27">
        <f t="shared" si="100"/>
        <v>0.57021859191382518</v>
      </c>
      <c r="Z49" s="27">
        <f t="shared" si="101"/>
        <v>5.7199901509475914</v>
      </c>
      <c r="AA49" s="27"/>
      <c r="AB49" s="27">
        <f t="shared" si="128"/>
        <v>2.8509970691304876</v>
      </c>
      <c r="AC49" s="27">
        <f t="shared" si="102"/>
        <v>2.2196257121195062</v>
      </c>
      <c r="AD49" s="27">
        <f t="shared" si="103"/>
        <v>0.43760388731881483</v>
      </c>
      <c r="AE49" s="27">
        <f t="shared" si="104"/>
        <v>5.5082266685688062</v>
      </c>
      <c r="AG49" t="str">
        <f>$A$13</f>
        <v>Caring, leisure and other service occupations</v>
      </c>
      <c r="AH49" s="27">
        <f t="shared" si="129"/>
        <v>-1.1427125054010006</v>
      </c>
      <c r="AI49" s="27">
        <f t="shared" si="105"/>
        <v>-2.1407408677042383E-2</v>
      </c>
      <c r="AJ49" s="27">
        <f t="shared" si="106"/>
        <v>0.14334616954742074</v>
      </c>
      <c r="AK49" s="27">
        <f t="shared" si="107"/>
        <v>-1.0207737445306293</v>
      </c>
      <c r="AL49" s="27"/>
      <c r="AM49" s="27">
        <f t="shared" si="130"/>
        <v>3.0016882817664019</v>
      </c>
      <c r="AN49" s="27">
        <f t="shared" si="108"/>
        <v>2.42698667627117E-2</v>
      </c>
      <c r="AO49" s="27">
        <f t="shared" si="109"/>
        <v>0.9223460448544305</v>
      </c>
      <c r="AP49" s="27">
        <f t="shared" si="110"/>
        <v>3.9483041933835494</v>
      </c>
      <c r="AQ49" s="27"/>
      <c r="AR49" s="27">
        <f t="shared" si="131"/>
        <v>1.8589757763654013</v>
      </c>
      <c r="AS49" s="27">
        <f t="shared" si="111"/>
        <v>2.8624580856693171E-3</v>
      </c>
      <c r="AT49" s="27">
        <f t="shared" si="112"/>
        <v>1.0656922144018512</v>
      </c>
      <c r="AU49" s="27">
        <f t="shared" si="113"/>
        <v>2.9275304488529201</v>
      </c>
    </row>
    <row r="50" spans="1:47" x14ac:dyDescent="0.25">
      <c r="A50" t="str">
        <f>$A$14</f>
        <v>Sales and customer service occupations</v>
      </c>
      <c r="B50" s="27">
        <f t="shared" si="114"/>
        <v>-1.3978942813367503</v>
      </c>
      <c r="C50" s="27">
        <f t="shared" si="115"/>
        <v>2.2090525802138501</v>
      </c>
      <c r="D50" s="27">
        <f t="shared" si="116"/>
        <v>-1.6595734174877403</v>
      </c>
      <c r="E50" s="27">
        <f t="shared" si="117"/>
        <v>-0.84841511861064589</v>
      </c>
      <c r="F50" s="27"/>
      <c r="G50" s="27">
        <f t="shared" si="118"/>
        <v>0.29423563202647074</v>
      </c>
      <c r="H50" s="27">
        <f t="shared" si="119"/>
        <v>-0.2104356023386984</v>
      </c>
      <c r="I50" s="27">
        <f t="shared" si="120"/>
        <v>-0.30403803409835062</v>
      </c>
      <c r="J50" s="27">
        <f t="shared" si="121"/>
        <v>-0.22023800441057517</v>
      </c>
      <c r="K50" s="27"/>
      <c r="L50" s="27">
        <f t="shared" si="122"/>
        <v>-1.1036586493102796</v>
      </c>
      <c r="M50" s="27">
        <f t="shared" si="123"/>
        <v>1.9986169778751517</v>
      </c>
      <c r="N50" s="27">
        <f t="shared" si="124"/>
        <v>-1.963611451586091</v>
      </c>
      <c r="O50" s="27">
        <f t="shared" si="125"/>
        <v>-1.0686531230212211</v>
      </c>
      <c r="Q50" t="str">
        <f>$A$14</f>
        <v>Sales and customer service occupations</v>
      </c>
      <c r="R50" s="27">
        <f t="shared" si="126"/>
        <v>-0.45140719652814809</v>
      </c>
      <c r="S50" s="27">
        <f t="shared" si="96"/>
        <v>1.6428711425897617</v>
      </c>
      <c r="T50" s="27">
        <f t="shared" si="97"/>
        <v>-0.83794285118760747</v>
      </c>
      <c r="U50" s="27">
        <f t="shared" si="98"/>
        <v>0.35352109487400796</v>
      </c>
      <c r="V50" s="27"/>
      <c r="W50" s="27">
        <f t="shared" si="127"/>
        <v>0.99316145652525378</v>
      </c>
      <c r="X50" s="27">
        <f t="shared" si="99"/>
        <v>0.78569163602543846</v>
      </c>
      <c r="Y50" s="27">
        <f t="shared" si="100"/>
        <v>-0.16853602601028328</v>
      </c>
      <c r="Z50" s="27">
        <f t="shared" si="101"/>
        <v>1.6103170665404107</v>
      </c>
      <c r="AA50" s="27"/>
      <c r="AB50" s="27">
        <f t="shared" si="128"/>
        <v>0.54175425999710569</v>
      </c>
      <c r="AC50" s="27">
        <f t="shared" si="102"/>
        <v>2.4285627786152002</v>
      </c>
      <c r="AD50" s="27">
        <f t="shared" si="103"/>
        <v>-1.0064788771978908</v>
      </c>
      <c r="AE50" s="27">
        <f t="shared" si="104"/>
        <v>1.9638381614144187</v>
      </c>
      <c r="AG50" t="str">
        <f>$A$14</f>
        <v>Sales and customer service occupations</v>
      </c>
      <c r="AH50" s="27">
        <f t="shared" si="129"/>
        <v>-0.94648708480862709</v>
      </c>
      <c r="AI50" s="27">
        <f t="shared" si="105"/>
        <v>0.56618143762406348</v>
      </c>
      <c r="AJ50" s="27">
        <f t="shared" si="106"/>
        <v>-0.82163056630013487</v>
      </c>
      <c r="AK50" s="27">
        <f t="shared" si="107"/>
        <v>-1.2019362134847</v>
      </c>
      <c r="AL50" s="27"/>
      <c r="AM50" s="27">
        <f t="shared" si="130"/>
        <v>-0.69892582449877594</v>
      </c>
      <c r="AN50" s="27">
        <f t="shared" si="108"/>
        <v>-0.99612723836410666</v>
      </c>
      <c r="AO50" s="27">
        <f t="shared" si="109"/>
        <v>-0.13550200808806623</v>
      </c>
      <c r="AP50" s="27">
        <f t="shared" si="110"/>
        <v>-1.8305550709509504</v>
      </c>
      <c r="AQ50" s="27"/>
      <c r="AR50" s="27">
        <f t="shared" si="131"/>
        <v>-1.645412909307403</v>
      </c>
      <c r="AS50" s="27">
        <f t="shared" si="111"/>
        <v>-0.42994580074004318</v>
      </c>
      <c r="AT50" s="27">
        <f t="shared" si="112"/>
        <v>-0.9571325743882011</v>
      </c>
      <c r="AU50" s="27">
        <f t="shared" si="113"/>
        <v>-3.0324912844356504</v>
      </c>
    </row>
    <row r="51" spans="1:47" x14ac:dyDescent="0.25">
      <c r="A51" t="str">
        <f>$A$15</f>
        <v>Process, plant and machine operatives</v>
      </c>
      <c r="B51" s="27">
        <f t="shared" si="114"/>
        <v>-3.868169166621545</v>
      </c>
      <c r="C51" s="27">
        <f t="shared" si="115"/>
        <v>1.2874566386836817</v>
      </c>
      <c r="D51" s="27">
        <f t="shared" si="116"/>
        <v>-0.61097317333943213</v>
      </c>
      <c r="E51" s="27">
        <f t="shared" si="117"/>
        <v>-3.1916857012773008</v>
      </c>
      <c r="F51" s="27"/>
      <c r="G51" s="27">
        <f t="shared" si="118"/>
        <v>-0.9389320351978121</v>
      </c>
      <c r="H51" s="27">
        <f t="shared" si="119"/>
        <v>2.603863492299511</v>
      </c>
      <c r="I51" s="27">
        <f t="shared" si="120"/>
        <v>1.3250629942165153</v>
      </c>
      <c r="J51" s="27">
        <f t="shared" si="121"/>
        <v>2.9899944513182177</v>
      </c>
      <c r="K51" s="27"/>
      <c r="L51" s="27">
        <f t="shared" si="122"/>
        <v>-4.8071012018193571</v>
      </c>
      <c r="M51" s="27">
        <f t="shared" si="123"/>
        <v>3.8913201309831926</v>
      </c>
      <c r="N51" s="27">
        <f t="shared" si="124"/>
        <v>0.71408982087708317</v>
      </c>
      <c r="O51" s="27">
        <f t="shared" si="125"/>
        <v>-0.20169124995908305</v>
      </c>
      <c r="Q51" t="str">
        <f>$A$15</f>
        <v>Process, plant and machine operatives</v>
      </c>
      <c r="R51" s="27">
        <f t="shared" si="126"/>
        <v>-3.4923384391313874</v>
      </c>
      <c r="S51" s="27">
        <f t="shared" si="96"/>
        <v>1.455523430295421</v>
      </c>
      <c r="T51" s="27">
        <f t="shared" si="97"/>
        <v>-0.64318123101285796</v>
      </c>
      <c r="U51" s="27">
        <f t="shared" si="98"/>
        <v>-2.6799962398488191</v>
      </c>
      <c r="V51" s="27"/>
      <c r="W51" s="27">
        <f t="shared" si="127"/>
        <v>-1.1681817101218499</v>
      </c>
      <c r="X51" s="27">
        <f t="shared" si="99"/>
        <v>1.2002405938325769</v>
      </c>
      <c r="Y51" s="27">
        <f t="shared" si="100"/>
        <v>1.0753111075438531</v>
      </c>
      <c r="Z51" s="27">
        <f t="shared" si="101"/>
        <v>1.107369991254572</v>
      </c>
      <c r="AA51" s="27"/>
      <c r="AB51" s="27">
        <f t="shared" si="128"/>
        <v>-4.6605201492532373</v>
      </c>
      <c r="AC51" s="27">
        <f t="shared" si="102"/>
        <v>2.6557640241279978</v>
      </c>
      <c r="AD51" s="27">
        <f t="shared" si="103"/>
        <v>0.43212987653099511</v>
      </c>
      <c r="AE51" s="27">
        <f t="shared" si="104"/>
        <v>-1.572626248594247</v>
      </c>
      <c r="AG51" t="str">
        <f>$A$15</f>
        <v>Process, plant and machine operatives</v>
      </c>
      <c r="AH51" s="27">
        <f t="shared" si="129"/>
        <v>-0.37583072749016044</v>
      </c>
      <c r="AI51" s="27">
        <f t="shared" si="105"/>
        <v>-0.16806679161174576</v>
      </c>
      <c r="AJ51" s="27">
        <f t="shared" si="106"/>
        <v>3.2208057673434043E-2</v>
      </c>
      <c r="AK51" s="27">
        <f t="shared" si="107"/>
        <v>-0.51168946142847282</v>
      </c>
      <c r="AL51" s="27"/>
      <c r="AM51" s="27">
        <f t="shared" si="130"/>
        <v>0.22924967492403359</v>
      </c>
      <c r="AN51" s="27">
        <f t="shared" si="108"/>
        <v>1.4036228984669337</v>
      </c>
      <c r="AO51" s="27">
        <f t="shared" si="109"/>
        <v>0.24975188667265535</v>
      </c>
      <c r="AP51" s="27">
        <f t="shared" si="110"/>
        <v>1.8826244600636235</v>
      </c>
      <c r="AQ51" s="27"/>
      <c r="AR51" s="27">
        <f t="shared" si="131"/>
        <v>-0.14658105256612686</v>
      </c>
      <c r="AS51" s="27">
        <f t="shared" si="111"/>
        <v>1.2355561068551879</v>
      </c>
      <c r="AT51" s="27">
        <f t="shared" si="112"/>
        <v>0.2819599443460894</v>
      </c>
      <c r="AU51" s="27">
        <f t="shared" si="113"/>
        <v>1.3709349986351507</v>
      </c>
    </row>
    <row r="52" spans="1:47" x14ac:dyDescent="0.25">
      <c r="A52" t="str">
        <f>$A$16</f>
        <v>Elementary occupations</v>
      </c>
      <c r="B52" s="27">
        <f t="shared" si="114"/>
        <v>-5.8750024092590323</v>
      </c>
      <c r="C52" s="27">
        <f t="shared" si="115"/>
        <v>-1.6004452379653671</v>
      </c>
      <c r="D52" s="27">
        <f t="shared" si="116"/>
        <v>-0.90345825833099003</v>
      </c>
      <c r="E52" s="27">
        <f t="shared" si="117"/>
        <v>-8.3789059055553992</v>
      </c>
      <c r="F52" s="27"/>
      <c r="G52" s="27">
        <f t="shared" si="118"/>
        <v>-1.6366099482495216</v>
      </c>
      <c r="H52" s="27">
        <f t="shared" si="119"/>
        <v>-1.5536921663788377</v>
      </c>
      <c r="I52" s="27">
        <f t="shared" si="120"/>
        <v>1.2991586919067473</v>
      </c>
      <c r="J52" s="27">
        <f t="shared" si="121"/>
        <v>-1.891143422721612</v>
      </c>
      <c r="K52" s="27"/>
      <c r="L52" s="27">
        <f t="shared" si="122"/>
        <v>-7.5116123575085538</v>
      </c>
      <c r="M52" s="27">
        <f t="shared" si="123"/>
        <v>-3.1541374043442048</v>
      </c>
      <c r="N52" s="27">
        <f t="shared" si="124"/>
        <v>0.39570043357575724</v>
      </c>
      <c r="O52" s="27">
        <f t="shared" si="125"/>
        <v>-10.270049328277011</v>
      </c>
      <c r="Q52" t="str">
        <f>$A$16</f>
        <v>Elementary occupations</v>
      </c>
      <c r="R52" s="27">
        <f t="shared" si="126"/>
        <v>-4.6201629028231395</v>
      </c>
      <c r="S52" s="27">
        <f t="shared" si="96"/>
        <v>0.21107439588968546</v>
      </c>
      <c r="T52" s="27">
        <f t="shared" si="97"/>
        <v>-0.3000640589404493</v>
      </c>
      <c r="U52" s="27">
        <f t="shared" si="98"/>
        <v>-4.7091525658739073</v>
      </c>
      <c r="V52" s="27"/>
      <c r="W52" s="27">
        <f t="shared" si="127"/>
        <v>-2.6140342888615997</v>
      </c>
      <c r="X52" s="27">
        <f t="shared" si="99"/>
        <v>0.22681962084961782</v>
      </c>
      <c r="Y52" s="27">
        <f t="shared" si="100"/>
        <v>1.0080123045597005</v>
      </c>
      <c r="Z52" s="27">
        <f t="shared" si="101"/>
        <v>-1.3792023634522792</v>
      </c>
      <c r="AA52" s="27"/>
      <c r="AB52" s="27">
        <f t="shared" si="128"/>
        <v>-7.2341971916847392</v>
      </c>
      <c r="AC52" s="27">
        <f t="shared" si="102"/>
        <v>0.43789401673930328</v>
      </c>
      <c r="AD52" s="27">
        <f t="shared" si="103"/>
        <v>0.70794824561925118</v>
      </c>
      <c r="AE52" s="27">
        <f t="shared" si="104"/>
        <v>-6.0883549293261865</v>
      </c>
      <c r="AG52" t="str">
        <f>$A$16</f>
        <v>Elementary occupations</v>
      </c>
      <c r="AH52" s="27">
        <f t="shared" si="129"/>
        <v>-1.2548395064359017</v>
      </c>
      <c r="AI52" s="27">
        <f t="shared" si="105"/>
        <v>-1.811519633854985</v>
      </c>
      <c r="AJ52" s="27">
        <f t="shared" si="106"/>
        <v>-0.60339419939053895</v>
      </c>
      <c r="AK52" s="27">
        <f t="shared" si="107"/>
        <v>-3.6697533396814279</v>
      </c>
      <c r="AL52" s="27"/>
      <c r="AM52" s="27">
        <f t="shared" si="130"/>
        <v>0.97742434061209416</v>
      </c>
      <c r="AN52" s="27">
        <f t="shared" si="108"/>
        <v>-1.7805117872284342</v>
      </c>
      <c r="AO52" s="27">
        <f t="shared" si="109"/>
        <v>0.29114638734704634</v>
      </c>
      <c r="AP52" s="27">
        <f t="shared" si="110"/>
        <v>-0.51194105926929012</v>
      </c>
      <c r="AQ52" s="27"/>
      <c r="AR52" s="27">
        <f t="shared" si="131"/>
        <v>-0.27741516582380754</v>
      </c>
      <c r="AS52" s="27">
        <f t="shared" si="111"/>
        <v>-3.5920314210834192</v>
      </c>
      <c r="AT52" s="27">
        <f t="shared" si="112"/>
        <v>-0.31224781204349261</v>
      </c>
      <c r="AU52" s="27">
        <f t="shared" si="113"/>
        <v>-4.181694398950718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14.262768389460234</v>
      </c>
      <c r="C54" s="29">
        <f t="shared" si="115"/>
        <v>19.398571611880783</v>
      </c>
      <c r="D54" s="29">
        <f t="shared" si="116"/>
        <v>-8.4033400013409221</v>
      </c>
      <c r="E54" s="29">
        <f t="shared" si="117"/>
        <v>25.258000000000152</v>
      </c>
      <c r="F54" s="29"/>
      <c r="G54" s="29">
        <f t="shared" si="118"/>
        <v>26.253845937877202</v>
      </c>
      <c r="H54" s="29">
        <f t="shared" si="119"/>
        <v>8.1739969881301704</v>
      </c>
      <c r="I54" s="29">
        <f t="shared" si="120"/>
        <v>10.19015707399285</v>
      </c>
      <c r="J54" s="29">
        <f t="shared" si="121"/>
        <v>44.618000000000166</v>
      </c>
      <c r="K54" s="29"/>
      <c r="L54" s="29">
        <f t="shared" si="122"/>
        <v>40.516614327337436</v>
      </c>
      <c r="M54" s="29">
        <f t="shared" si="123"/>
        <v>27.572568600010953</v>
      </c>
      <c r="N54" s="29">
        <f t="shared" si="124"/>
        <v>1.7868170726519281</v>
      </c>
      <c r="O54" s="29">
        <f t="shared" si="125"/>
        <v>69.876000000000317</v>
      </c>
      <c r="Q54" s="24" t="str">
        <f>$A$18</f>
        <v>All occupations</v>
      </c>
      <c r="R54" s="29">
        <f t="shared" ref="R54" si="132">W18-R18</f>
        <v>1.6803975214344291</v>
      </c>
      <c r="S54" s="29">
        <f t="shared" ref="S54" si="133">X18-S18</f>
        <v>10.778056367582465</v>
      </c>
      <c r="T54" s="29">
        <f t="shared" ref="T54" si="134">Y18-T18</f>
        <v>-8.3248271647829171</v>
      </c>
      <c r="U54" s="29">
        <f t="shared" ref="U54" si="135">Z18-U18</f>
        <v>4.1336267242339773</v>
      </c>
      <c r="V54" s="29"/>
      <c r="W54" s="29">
        <f t="shared" ref="W54" si="136">AB18-W18</f>
        <v>7.1232649336760687</v>
      </c>
      <c r="X54" s="29">
        <f t="shared" ref="X54" si="137">AC18-X18</f>
        <v>8.1491047969881407</v>
      </c>
      <c r="Y54" s="29">
        <f t="shared" ref="Y54" si="138">AD18-Y18</f>
        <v>5.8382986658878764</v>
      </c>
      <c r="Z54" s="29">
        <f t="shared" ref="Z54" si="139">AE18-Z18</f>
        <v>21.110668396552114</v>
      </c>
      <c r="AA54" s="29"/>
      <c r="AB54" s="29">
        <f t="shared" ref="AB54" si="140">AB18-R18</f>
        <v>8.8036624551104978</v>
      </c>
      <c r="AC54" s="29">
        <f t="shared" ref="AC54" si="141">AC18-S18</f>
        <v>18.927161164570606</v>
      </c>
      <c r="AD54" s="29">
        <f t="shared" ref="AD54" si="142">AD18-T18</f>
        <v>-2.4865284988950407</v>
      </c>
      <c r="AE54" s="29">
        <f t="shared" ref="AE54" si="143">AE18-U18</f>
        <v>25.244295120786092</v>
      </c>
      <c r="AG54" s="24" t="str">
        <f>$A$18</f>
        <v>All occupations</v>
      </c>
      <c r="AH54" s="29">
        <f t="shared" ref="AH54" si="144">AM18-AH18</f>
        <v>12.582370868025635</v>
      </c>
      <c r="AI54" s="29">
        <f t="shared" ref="AI54" si="145">AN18-AI18</f>
        <v>8.6205152442983035</v>
      </c>
      <c r="AJ54" s="29">
        <f t="shared" ref="AJ54" si="146">AO18-AJ18</f>
        <v>-7.85128365579979E-2</v>
      </c>
      <c r="AK54" s="29">
        <f t="shared" ref="AK54" si="147">AP18-AK18</f>
        <v>21.12437327576589</v>
      </c>
      <c r="AL54" s="29"/>
      <c r="AM54" s="29">
        <f t="shared" ref="AM54" si="148">AR18-AM18</f>
        <v>19.130581004201019</v>
      </c>
      <c r="AN54" s="29">
        <f t="shared" ref="AN54" si="149">AS18-AN18</f>
        <v>2.4892191142100728E-2</v>
      </c>
      <c r="AO54" s="29">
        <f t="shared" ref="AO54" si="150">AT18-AO18</f>
        <v>4.3518584081049738</v>
      </c>
      <c r="AP54" s="29">
        <f t="shared" ref="AP54" si="151">AU18-AP18</f>
        <v>23.507331603448108</v>
      </c>
      <c r="AQ54" s="29"/>
      <c r="AR54" s="29">
        <f t="shared" ref="AR54" si="152">AR18-AH18</f>
        <v>31.712951872226654</v>
      </c>
      <c r="AS54" s="29">
        <f t="shared" ref="AS54" si="153">AS18-AI18</f>
        <v>8.6454074354404042</v>
      </c>
      <c r="AT54" s="29">
        <f t="shared" ref="AT54" si="154">AT18-AJ18</f>
        <v>4.2733455715469759</v>
      </c>
      <c r="AU54" s="29">
        <f t="shared" ref="AU54" si="155">AU18-AK18</f>
        <v>44.631704879213999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Brighton and Hove East Sussex West Sussex</v>
      </c>
    </row>
    <row r="2" spans="1:14" ht="13" x14ac:dyDescent="0.3">
      <c r="A2" s="364" t="s">
        <v>519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0.59663902141595671</v>
      </c>
      <c r="N7" s="91">
        <f>'Occ T2'!I180</f>
        <v>0.33704770528932837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-1.3904709885894873</v>
      </c>
      <c r="N9" s="91">
        <f>'Occ T2'!I178</f>
        <v>2.6011422996696787E-2</v>
      </c>
    </row>
    <row r="10" spans="1:14" x14ac:dyDescent="0.25">
      <c r="L10" s="91" t="str">
        <f>'Occ T3'!A48</f>
        <v>91 Elementary trades and related occupations</v>
      </c>
      <c r="M10" s="91">
        <f>'Occ T2'!H177</f>
        <v>-4.3690617200750186</v>
      </c>
      <c r="N10" s="91">
        <f>'Occ T2'!I177</f>
        <v>-1.7734667427504069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-1.7198891895277235</v>
      </c>
      <c r="N11" s="91">
        <f>'Occ T1'!I88</f>
        <v>-0.13766721055561426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-1.4218778633148577</v>
      </c>
      <c r="N13" s="91">
        <f>'Occ T2'!I176</f>
        <v>0.15229573423451992</v>
      </c>
    </row>
    <row r="14" spans="1:14" x14ac:dyDescent="0.25">
      <c r="L14" s="91" t="str">
        <f>'Occ T3'!A44</f>
        <v>81 Process, plant and machine operatives</v>
      </c>
      <c r="M14" s="91">
        <f>'Occ T2'!H175</f>
        <v>-2.0243020032725711</v>
      </c>
      <c r="N14" s="91">
        <f>'Occ T2'!I175</f>
        <v>1.2778459846407797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-1.6042793258643662</v>
      </c>
      <c r="N15" s="91">
        <f>'Occ T1'!I87</f>
        <v>0.50757304767099498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1.9940969376462725</v>
      </c>
      <c r="N17" s="91">
        <f>'Occ T2'!I174</f>
        <v>2.3899699434766219</v>
      </c>
    </row>
    <row r="18" spans="12:14" x14ac:dyDescent="0.25">
      <c r="L18" s="91" t="str">
        <f>'Occ T3'!A40</f>
        <v>71 Sales occupations</v>
      </c>
      <c r="M18" s="91">
        <f>'Occ T2'!H173</f>
        <v>-0.8148284169872122</v>
      </c>
      <c r="N18" s="91">
        <f>'Occ T2'!I173</f>
        <v>-0.83184928735174912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-0.26117777733790648</v>
      </c>
      <c r="N19" s="91">
        <f>'Occ T1'!I86</f>
        <v>-2.281405711088702E-2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1.5677388581945007</v>
      </c>
      <c r="N21" s="91">
        <f>'Occ T2'!I172</f>
        <v>-1.0773715395408057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-0.71801269955649172</v>
      </c>
      <c r="N22" s="91">
        <f>'Occ T2'!I171</f>
        <v>0.23973390896019353</v>
      </c>
    </row>
    <row r="23" spans="12:14" x14ac:dyDescent="0.25">
      <c r="L23" s="91" t="str">
        <f>'Occ T3'!A35</f>
        <v>61 Caring personal service occupations</v>
      </c>
      <c r="M23" s="91">
        <f>'Occ T2'!H170</f>
        <v>-0.16014826279791006</v>
      </c>
      <c r="N23" s="91">
        <f>'Occ T2'!I170</f>
        <v>0.88885817483204121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-0.28260706873374231</v>
      </c>
      <c r="N24" s="91">
        <f>'Occ T1'!I85</f>
        <v>0.70896237038367005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-3.4152490468436936</v>
      </c>
      <c r="N26" s="91">
        <f>'Occ T2'!I169</f>
        <v>0.42614524001485243</v>
      </c>
    </row>
    <row r="27" spans="12:14" x14ac:dyDescent="0.25">
      <c r="L27" s="91" t="str">
        <f>'Occ T3'!A31</f>
        <v>53 Skilled construction and building trades</v>
      </c>
      <c r="M27" s="91">
        <f>'Occ T2'!H168</f>
        <v>-3.2663595623481978</v>
      </c>
      <c r="N27" s="91">
        <f>'Occ T2'!I168</f>
        <v>-0.34432028533213366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-1.6564644281052865</v>
      </c>
      <c r="N28" s="91">
        <f>'Occ T2'!I167</f>
        <v>-0.15612140745024927</v>
      </c>
    </row>
    <row r="29" spans="12:14" x14ac:dyDescent="0.25">
      <c r="L29" s="91" t="str">
        <f>'Occ T3'!A29</f>
        <v>51 Skilled agricultural and related trades</v>
      </c>
      <c r="M29" s="91">
        <f>'Occ T2'!H166</f>
        <v>-2.8252602965777585</v>
      </c>
      <c r="N29" s="91">
        <f>'Occ T2'!I166</f>
        <v>1.238113626559767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-2.7159084218842722</v>
      </c>
      <c r="N30" s="91">
        <f>'Occ T1'!I84</f>
        <v>0.1110274482865492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-2.4450306456140547</v>
      </c>
      <c r="N32" s="91">
        <f>'Occ T2'!I165</f>
        <v>-1.457849328927574</v>
      </c>
    </row>
    <row r="33" spans="12:14" x14ac:dyDescent="0.25">
      <c r="L33" s="91" t="str">
        <f>'Occ T3'!A25</f>
        <v>41 Administrative occupations</v>
      </c>
      <c r="M33" s="91">
        <f>'Occ T2'!H164</f>
        <v>0.14613490319264066</v>
      </c>
      <c r="N33" s="91">
        <f>'Occ T2'!I164</f>
        <v>-1.3347890939425122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-0.4254353423269408</v>
      </c>
      <c r="N34" s="91">
        <f>'Occ T1'!I83</f>
        <v>-1.3601230847624879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1.8415326658011377</v>
      </c>
      <c r="N36" s="91">
        <f>'Occ T2'!I163</f>
        <v>-3.8589453281256958E-2</v>
      </c>
    </row>
    <row r="37" spans="12:14" x14ac:dyDescent="0.25">
      <c r="L37" s="91" t="str">
        <f>'Occ T3'!A21</f>
        <v>34 Culture, media and sports occupations</v>
      </c>
      <c r="M37" s="91">
        <f>'Occ T2'!H162</f>
        <v>-0.92260333930030969</v>
      </c>
      <c r="N37" s="91">
        <f>'Occ T2'!I162</f>
        <v>0.49042669715027021</v>
      </c>
    </row>
    <row r="38" spans="12:14" x14ac:dyDescent="0.25">
      <c r="L38" s="91" t="str">
        <f>'Occ T3'!A20</f>
        <v>33 Protective service occupations</v>
      </c>
      <c r="M38" s="91">
        <f>'Occ T2'!H161</f>
        <v>1.4465193894141803</v>
      </c>
      <c r="N38" s="91">
        <f>'Occ T2'!I161</f>
        <v>1.9882215294963146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2.9565359166989991</v>
      </c>
      <c r="N39" s="91">
        <f>'Occ T2'!I160</f>
        <v>0.31549224531257636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4.9009436386197924</v>
      </c>
      <c r="N40" s="91">
        <f>'Occ T2'!I159</f>
        <v>-0.46167565267958288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1.8416189927356275</v>
      </c>
      <c r="N41" s="91">
        <f>'Occ T1'!I82</f>
        <v>0.26310937130042955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4.1892897566033538</v>
      </c>
      <c r="N43" s="91">
        <f>'Occ T2'!I158</f>
        <v>1.3929396044847664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1.6867124531722233</v>
      </c>
      <c r="N44" s="91">
        <f>'Occ T2'!I157</f>
        <v>0.69295598014926796</v>
      </c>
    </row>
    <row r="45" spans="12:14" x14ac:dyDescent="0.25">
      <c r="L45" s="91" t="str">
        <f>'Occ T3'!A13</f>
        <v>22 Health professionals</v>
      </c>
      <c r="M45" s="91">
        <f>'Occ T2'!H156</f>
        <v>3.3058311523479489</v>
      </c>
      <c r="N45" s="91">
        <f>'Occ T2'!I156</f>
        <v>0.59774152770164513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3.0044851290583541</v>
      </c>
      <c r="N46" s="91">
        <f>'Occ T2'!I155</f>
        <v>0.92850545011986529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3.139551418050357</v>
      </c>
      <c r="N47" s="91">
        <f>'Occ T1'!I81</f>
        <v>0.96913173436221633</v>
      </c>
    </row>
    <row r="49" spans="12:14" x14ac:dyDescent="0.25">
      <c r="L49" s="107" t="str">
        <f>'Occ T3'!A9</f>
        <v>12 Other managers and proprietors</v>
      </c>
      <c r="M49" s="91">
        <f>'Occ T2'!H154</f>
        <v>0.58640829898553015</v>
      </c>
      <c r="N49" s="91">
        <f>'Occ T2'!I154</f>
        <v>2.5058653848348378</v>
      </c>
    </row>
    <row r="50" spans="12:14" x14ac:dyDescent="0.25">
      <c r="L50" s="107" t="str">
        <f>'Occ T3'!A8</f>
        <v>11 Corporate managers and directors</v>
      </c>
      <c r="M50" s="91">
        <f>'Occ T2'!H153</f>
        <v>3.5292866558540359</v>
      </c>
      <c r="N50" s="91">
        <f>'Occ T2'!I153</f>
        <v>4.6164220152045132E-2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2.6063211141845954</v>
      </c>
      <c r="N51" s="91">
        <f>'Occ T1'!I80</f>
        <v>0.86329956537303243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Brighton and Hove East Sussex West Sussex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11.71625154041714</v>
      </c>
      <c r="N82" s="94">
        <f>'Occ T2'!F119</f>
        <v>0.51121055763219658</v>
      </c>
    </row>
    <row r="83" spans="12:14" x14ac:dyDescent="0.25">
      <c r="L83" s="10" t="str">
        <f>name!D5</f>
        <v>12 Other managers and proprietors</v>
      </c>
      <c r="M83" s="94">
        <f>'Occ T2'!D9-'Occ T2'!B9</f>
        <v>0.88819926398801385</v>
      </c>
      <c r="N83" s="94">
        <f>'Occ T2'!F120</f>
        <v>13.858411149358751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7.6384716333214158</v>
      </c>
      <c r="N84" s="94">
        <f>'Occ T2'!F121</f>
        <v>8.256065077076336</v>
      </c>
    </row>
    <row r="85" spans="12:14" x14ac:dyDescent="0.25">
      <c r="L85" s="10" t="str">
        <f>name!D7</f>
        <v>22 Health professionals</v>
      </c>
      <c r="M85" s="94">
        <f>'Occ T2'!D11-'Occ T2'!B11</f>
        <v>5.6376983833478214</v>
      </c>
      <c r="N85" s="94">
        <f>'Occ T2'!F122</f>
        <v>3.5126319473217009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3.2360933801341289</v>
      </c>
      <c r="N86" s="94">
        <f>'Occ T2'!F123</f>
        <v>4.4021509822287541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11.379708442571435</v>
      </c>
      <c r="N87" s="94">
        <f>'Occ T2'!F124</f>
        <v>14.145285345018443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3.3666856579669755</v>
      </c>
      <c r="N88" s="94">
        <f>'Occ T2'!F125</f>
        <v>-1.0610714240052257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2.2502468389513819</v>
      </c>
      <c r="N89" s="94">
        <f>'Occ T2'!F126</f>
        <v>0.80309396460147653</v>
      </c>
    </row>
    <row r="90" spans="12:14" x14ac:dyDescent="0.25">
      <c r="L90" s="10" t="str">
        <f>name!D12</f>
        <v>33 Protective service occupations</v>
      </c>
      <c r="M90" s="94">
        <f>'Occ T2'!D16-'Occ T2'!B16</f>
        <v>0.81450436796202652</v>
      </c>
      <c r="N90" s="94">
        <f>'Occ T2'!F127</f>
        <v>4.0382861542679453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-0.90853888103453784</v>
      </c>
      <c r="N91" s="94">
        <f>'Occ T2'!F128</f>
        <v>1.4584117255879363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5.1073753056761717</v>
      </c>
      <c r="N92" s="94">
        <f>'Occ T2'!F129</f>
        <v>-0.33811593408846363</v>
      </c>
    </row>
    <row r="93" spans="12:14" x14ac:dyDescent="0.25">
      <c r="L93" s="10" t="str">
        <f>name!D15</f>
        <v>41 Administrative occupations</v>
      </c>
      <c r="M93" s="94">
        <f>'Occ T2'!D19-'Occ T2'!B19</f>
        <v>0.5181385284584934</v>
      </c>
      <c r="N93" s="94">
        <f>'Occ T2'!F130</f>
        <v>-13.001920873555505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-2.4540225894768319</v>
      </c>
      <c r="N94" s="94">
        <f>'Occ T2'!F131</f>
        <v>-3.6824627353409181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-1.2168151512869807</v>
      </c>
      <c r="N95" s="94">
        <f>'Occ T2'!F132</f>
        <v>1.6009335149954049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-2.0953400326615927</v>
      </c>
      <c r="N96" s="94">
        <f>'Occ T2'!F133</f>
        <v>-0.55722731840414497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-3.6624076840229165</v>
      </c>
      <c r="N97" s="94">
        <f>'Occ T2'!F134</f>
        <v>-1.0223578276022636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-3.3067050519596499</v>
      </c>
      <c r="N98" s="94">
        <f>'Occ T2'!F135</f>
        <v>1.1477683263905902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-0.5118301182392031</v>
      </c>
      <c r="N99" s="94">
        <f>'Occ T2'!F136</f>
        <v>9.0300015260621507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-0.80023784418100519</v>
      </c>
      <c r="N100" s="94">
        <f>'Occ T2'!F137</f>
        <v>0.79768071294344622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7.9530735510832451E-2</v>
      </c>
      <c r="N101" s="94">
        <f>'Occ T2'!F138</f>
        <v>-0.15938789467451142</v>
      </c>
    </row>
    <row r="102" spans="12:14" x14ac:dyDescent="0.25">
      <c r="L102" s="10" t="str">
        <f>name!D24</f>
        <v>71 Sales occupations</v>
      </c>
      <c r="M102" s="94">
        <f>'Occ T2'!D28-'Occ T2'!B28</f>
        <v>-2.1247222428181374</v>
      </c>
      <c r="N102" s="94">
        <f>'Occ T2'!F139</f>
        <v>-5.9924080506332515</v>
      </c>
    </row>
    <row r="103" spans="12:14" x14ac:dyDescent="0.25">
      <c r="L103" s="10" t="str">
        <f>name!D25</f>
        <v>72 Customer service occupations</v>
      </c>
      <c r="M103" s="94">
        <f>'Occ T2'!D29-'Occ T2'!B29</f>
        <v>1.2763071242074755</v>
      </c>
      <c r="N103" s="94">
        <f>'Occ T2'!F140</f>
        <v>5.7721700462226728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-1.2195358959604743</v>
      </c>
      <c r="N104" s="94">
        <f>'Occ T2'!F141</f>
        <v>2.3765504706224849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-1.9721498053169206</v>
      </c>
      <c r="N105" s="94">
        <f>'Occ T2'!F142</f>
        <v>0.61344398069574879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-2.3558294006725653</v>
      </c>
      <c r="N106" s="94">
        <f>'Occ T2'!F143</f>
        <v>-2.2157850869883813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-6.0230765048827806</v>
      </c>
      <c r="N107" s="94">
        <f>'Occ T2'!F144</f>
        <v>0.32464166426674979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25.257999999999811</v>
      </c>
      <c r="N109" s="94">
        <f>'Occ T2'!F146</f>
        <v>44.617999999999824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Brighton and Hove East Sussex West Sussex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12.604450804405147</v>
      </c>
      <c r="N153" s="94">
        <f>'Occ T1'!H8</f>
        <v>14.369621706990941</v>
      </c>
    </row>
    <row r="154" spans="1:14" x14ac:dyDescent="0.25">
      <c r="L154" s="10" t="str">
        <f>name!E5</f>
        <v>Professional occupations</v>
      </c>
      <c r="M154" s="94">
        <f>'Occ T1'!D9-'Occ T1'!B9</f>
        <v>27.891971839374804</v>
      </c>
      <c r="N154" s="94">
        <f>'Occ T1'!H9</f>
        <v>30.316133351645249</v>
      </c>
    </row>
    <row r="155" spans="1:14" x14ac:dyDescent="0.25">
      <c r="L155" s="10" t="str">
        <f>name!E6</f>
        <v>Associate professional occupations</v>
      </c>
      <c r="M155" s="94">
        <f>'Occ T1'!D10-'Occ T1'!B10</f>
        <v>10.630273289522023</v>
      </c>
      <c r="N155" s="94">
        <f>'Occ T1'!H10</f>
        <v>4.900604486363676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-1.9358840610183421</v>
      </c>
      <c r="N156" s="94">
        <f>'Occ T1'!H11</f>
        <v>-16.684383608896425</v>
      </c>
    </row>
    <row r="157" spans="1:14" x14ac:dyDescent="0.25">
      <c r="L157" s="10" t="str">
        <f>name!E8</f>
        <v>Skilled trades occupations</v>
      </c>
      <c r="M157" s="94">
        <f>'Occ T1'!D12-'Occ T1'!B12</f>
        <v>-10.281267919931139</v>
      </c>
      <c r="N157" s="94">
        <f>'Occ T1'!H12</f>
        <v>1.1691166953795857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-1.232537226909372</v>
      </c>
      <c r="N158" s="94">
        <f>'Occ T1'!H13</f>
        <v>9.6682943443310734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-0.8484151186106601</v>
      </c>
      <c r="N159" s="94">
        <f>'Occ T1'!H14</f>
        <v>-0.22023800441058938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-3.1916857012773932</v>
      </c>
      <c r="N160" s="94">
        <f>'Occ T1'!H15</f>
        <v>2.9899944513182319</v>
      </c>
    </row>
    <row r="161" spans="12:14" x14ac:dyDescent="0.25">
      <c r="L161" s="10" t="str">
        <f>name!E12</f>
        <v>Elementary occupations</v>
      </c>
      <c r="M161" s="94">
        <f>'Occ T1'!D16-'Occ T1'!B16</f>
        <v>-8.3789059055553423</v>
      </c>
      <c r="N161" s="94">
        <f>'Occ T1'!H16</f>
        <v>-1.8911434227216404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25.257999999999811</v>
      </c>
      <c r="N163" s="94">
        <f>'Occ T1'!H18</f>
        <v>44.618000000000102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topLeftCell="L1" zoomScale="75" zoomScaleNormal="75" workbookViewId="0"/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Brighton and Hove East Sussex West Sussex</v>
      </c>
      <c r="L1" s="46"/>
    </row>
    <row r="2" spans="1:64" ht="13" x14ac:dyDescent="0.3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73.865489344107772</v>
      </c>
      <c r="N5" s="87">
        <f>SUM(N6:N7)</f>
        <v>79.632642455379568</v>
      </c>
      <c r="O5" s="87">
        <f t="shared" ref="O5:AL5" si="1">SUM(O6:O7)</f>
        <v>86.375158716381222</v>
      </c>
      <c r="P5" s="87">
        <f t="shared" si="1"/>
        <v>87.233437875746134</v>
      </c>
      <c r="Q5" s="87">
        <f t="shared" si="1"/>
        <v>88.842052253957434</v>
      </c>
      <c r="R5" s="87">
        <f t="shared" si="1"/>
        <v>91.810067404810326</v>
      </c>
      <c r="S5" s="87">
        <f t="shared" si="1"/>
        <v>97.082360463294108</v>
      </c>
      <c r="T5" s="87">
        <f t="shared" si="1"/>
        <v>98.310587976042882</v>
      </c>
      <c r="U5" s="87">
        <f t="shared" si="1"/>
        <v>97.895083619468821</v>
      </c>
      <c r="V5" s="87">
        <f t="shared" si="1"/>
        <v>104.53421542164564</v>
      </c>
      <c r="W5" s="87">
        <f t="shared" si="1"/>
        <v>104.41451820921547</v>
      </c>
      <c r="X5" s="87">
        <f t="shared" si="1"/>
        <v>101.84133817674517</v>
      </c>
      <c r="Y5" s="87">
        <f t="shared" si="1"/>
        <v>103.00672720530093</v>
      </c>
      <c r="Z5" s="87">
        <f t="shared" si="1"/>
        <v>104.40802980969008</v>
      </c>
      <c r="AA5" s="87">
        <f t="shared" si="1"/>
        <v>105.92842735100763</v>
      </c>
      <c r="AB5" s="87">
        <f t="shared" si="1"/>
        <v>107.18664968107035</v>
      </c>
      <c r="AC5" s="87">
        <f t="shared" si="1"/>
        <v>108.36774927768873</v>
      </c>
      <c r="AD5" s="87">
        <f t="shared" si="1"/>
        <v>109.52770986684118</v>
      </c>
      <c r="AE5" s="87">
        <f t="shared" si="1"/>
        <v>110.65199348979186</v>
      </c>
      <c r="AF5" s="87">
        <f t="shared" si="1"/>
        <v>111.76009727578253</v>
      </c>
      <c r="AG5" s="87">
        <f t="shared" si="1"/>
        <v>112.91092277633992</v>
      </c>
      <c r="AH5" s="87">
        <f t="shared" si="1"/>
        <v>114.0385709942923</v>
      </c>
      <c r="AI5" s="87">
        <f t="shared" si="1"/>
        <v>115.20328194754129</v>
      </c>
      <c r="AJ5" s="87">
        <f t="shared" si="1"/>
        <v>116.34338682752843</v>
      </c>
      <c r="AK5" s="87">
        <f t="shared" si="1"/>
        <v>117.58642515417186</v>
      </c>
      <c r="AL5" s="87">
        <f t="shared" si="1"/>
        <v>118.78413991620641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51.598241156884399</v>
      </c>
      <c r="N6" s="11">
        <v>54.709401830739282</v>
      </c>
      <c r="O6" s="11">
        <v>58.95799660874728</v>
      </c>
      <c r="P6" s="11">
        <v>59.572856315841371</v>
      </c>
      <c r="Q6" s="11">
        <v>58.264848313000769</v>
      </c>
      <c r="R6" s="11">
        <v>61.870408513420152</v>
      </c>
      <c r="S6" s="11">
        <v>68.662587516803072</v>
      </c>
      <c r="T6" s="11">
        <v>68.662584514142765</v>
      </c>
      <c r="U6" s="11">
        <v>68.018826959586548</v>
      </c>
      <c r="V6" s="11">
        <v>73.008860771764105</v>
      </c>
      <c r="W6" s="11">
        <v>73.586660053837292</v>
      </c>
      <c r="X6" s="11">
        <v>65.99616374854503</v>
      </c>
      <c r="Y6" s="11">
        <v>66.533337344815493</v>
      </c>
      <c r="Z6" s="11">
        <v>67.235672377645173</v>
      </c>
      <c r="AA6" s="11">
        <v>68.016401958073274</v>
      </c>
      <c r="AB6" s="11">
        <v>68.633893224545218</v>
      </c>
      <c r="AC6" s="11">
        <v>69.193004350100054</v>
      </c>
      <c r="AD6" s="11">
        <v>69.728293648226128</v>
      </c>
      <c r="AE6" s="11">
        <v>70.255885203463649</v>
      </c>
      <c r="AF6" s="11">
        <v>70.775790413901092</v>
      </c>
      <c r="AG6" s="11">
        <v>71.321186972311821</v>
      </c>
      <c r="AH6" s="11">
        <v>71.850019588310758</v>
      </c>
      <c r="AI6" s="11">
        <v>72.40107499934382</v>
      </c>
      <c r="AJ6" s="11">
        <v>72.944178792581553</v>
      </c>
      <c r="AK6" s="11">
        <v>73.539070478192542</v>
      </c>
      <c r="AL6" s="11">
        <v>74.097870611469489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22.267248187223377</v>
      </c>
      <c r="N7" s="11">
        <v>24.92324062464029</v>
      </c>
      <c r="O7" s="11">
        <v>27.417162107633946</v>
      </c>
      <c r="P7" s="11">
        <v>27.66058155990476</v>
      </c>
      <c r="Q7" s="11">
        <v>30.577203940956672</v>
      </c>
      <c r="R7" s="11">
        <v>29.939658891390167</v>
      </c>
      <c r="S7" s="11">
        <v>28.41977294649104</v>
      </c>
      <c r="T7" s="11">
        <v>29.64800346190011</v>
      </c>
      <c r="U7" s="11">
        <v>29.876256659882269</v>
      </c>
      <c r="V7" s="11">
        <v>31.525354649881535</v>
      </c>
      <c r="W7" s="11">
        <v>30.827858155378181</v>
      </c>
      <c r="X7" s="11">
        <v>35.845174428200139</v>
      </c>
      <c r="Y7" s="11">
        <v>36.473389860485447</v>
      </c>
      <c r="Z7" s="11">
        <v>37.172357432044905</v>
      </c>
      <c r="AA7" s="11">
        <v>37.912025392934353</v>
      </c>
      <c r="AB7" s="11">
        <v>38.552756456525131</v>
      </c>
      <c r="AC7" s="11">
        <v>39.174744927588677</v>
      </c>
      <c r="AD7" s="11">
        <v>39.799416218615043</v>
      </c>
      <c r="AE7" s="11">
        <v>40.396108286328214</v>
      </c>
      <c r="AF7" s="11">
        <v>40.984306861881429</v>
      </c>
      <c r="AG7" s="11">
        <v>41.589735804028095</v>
      </c>
      <c r="AH7" s="11">
        <v>42.188551405981542</v>
      </c>
      <c r="AI7" s="11">
        <v>42.802206948197458</v>
      </c>
      <c r="AJ7" s="11">
        <v>43.399208034946881</v>
      </c>
      <c r="AK7" s="11">
        <v>44.047354675979321</v>
      </c>
      <c r="AL7" s="11">
        <v>44.686269304736932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160.73826683124111</v>
      </c>
      <c r="N9" s="87">
        <f>SUM(N10:N13)</f>
        <v>151.69857202639943</v>
      </c>
      <c r="O9" s="87">
        <f t="shared" ref="O9:AL9" si="3">SUM(O10:O13)</f>
        <v>160.11413623410661</v>
      </c>
      <c r="P9" s="87">
        <f t="shared" si="3"/>
        <v>161.51454790213836</v>
      </c>
      <c r="Q9" s="87">
        <f t="shared" si="3"/>
        <v>162.23739136643462</v>
      </c>
      <c r="R9" s="87">
        <f t="shared" si="3"/>
        <v>166.86921080917912</v>
      </c>
      <c r="S9" s="87">
        <f t="shared" si="3"/>
        <v>178.99369072005913</v>
      </c>
      <c r="T9" s="87">
        <f t="shared" si="3"/>
        <v>172.49795948238079</v>
      </c>
      <c r="U9" s="87">
        <f t="shared" si="3"/>
        <v>176.14816408702376</v>
      </c>
      <c r="V9" s="87">
        <f t="shared" si="3"/>
        <v>189.42991147159458</v>
      </c>
      <c r="W9" s="87">
        <f t="shared" si="3"/>
        <v>194.76118264855393</v>
      </c>
      <c r="X9" s="87">
        <f t="shared" si="3"/>
        <v>199.94946391056715</v>
      </c>
      <c r="Y9" s="87">
        <f t="shared" si="3"/>
        <v>201.40004172132473</v>
      </c>
      <c r="Z9" s="87">
        <f t="shared" si="3"/>
        <v>203.44481843231296</v>
      </c>
      <c r="AA9" s="87">
        <f t="shared" si="3"/>
        <v>205.75713206532333</v>
      </c>
      <c r="AB9" s="87">
        <f t="shared" si="3"/>
        <v>207.65575749185831</v>
      </c>
      <c r="AC9" s="87">
        <f t="shared" si="3"/>
        <v>209.45486927371132</v>
      </c>
      <c r="AD9" s="87">
        <f t="shared" si="3"/>
        <v>211.18307664587957</v>
      </c>
      <c r="AE9" s="87">
        <f t="shared" si="3"/>
        <v>212.88387856186949</v>
      </c>
      <c r="AF9" s="87">
        <f t="shared" si="3"/>
        <v>214.57535122923252</v>
      </c>
      <c r="AG9" s="87">
        <f t="shared" si="3"/>
        <v>216.34150229724412</v>
      </c>
      <c r="AH9" s="87">
        <f t="shared" si="3"/>
        <v>218.03857900033461</v>
      </c>
      <c r="AI9" s="87">
        <f t="shared" si="3"/>
        <v>219.74623842797666</v>
      </c>
      <c r="AJ9" s="87">
        <f t="shared" si="3"/>
        <v>221.50973723596013</v>
      </c>
      <c r="AK9" s="87">
        <f t="shared" si="3"/>
        <v>223.32967937148578</v>
      </c>
      <c r="AL9" s="87">
        <f t="shared" si="3"/>
        <v>225.07731600019918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44.302972054626039</v>
      </c>
      <c r="N10" s="11">
        <v>40.909318968471581</v>
      </c>
      <c r="O10" s="11">
        <v>43.51886214493171</v>
      </c>
      <c r="P10" s="11">
        <v>43.186151137599651</v>
      </c>
      <c r="Q10" s="11">
        <v>45.151470815771695</v>
      </c>
      <c r="R10" s="11">
        <v>47.882149274114816</v>
      </c>
      <c r="S10" s="11">
        <v>51.887648115385431</v>
      </c>
      <c r="T10" s="11">
        <v>48.342683869573641</v>
      </c>
      <c r="U10" s="11">
        <v>50.61714783315599</v>
      </c>
      <c r="V10" s="11">
        <v>53.657742979638797</v>
      </c>
      <c r="W10" s="11">
        <v>55.520620907436232</v>
      </c>
      <c r="X10" s="11">
        <v>56.187755940476016</v>
      </c>
      <c r="Y10" s="11">
        <v>56.662592037672667</v>
      </c>
      <c r="Z10" s="11">
        <v>57.262067377375317</v>
      </c>
      <c r="AA10" s="11">
        <v>57.942865195535653</v>
      </c>
      <c r="AB10" s="11">
        <v>58.492670390787445</v>
      </c>
      <c r="AC10" s="11">
        <v>59.015302627061928</v>
      </c>
      <c r="AD10" s="11">
        <v>59.528395485390114</v>
      </c>
      <c r="AE10" s="11">
        <v>60.043205206690722</v>
      </c>
      <c r="AF10" s="11">
        <v>60.546740673160613</v>
      </c>
      <c r="AG10" s="11">
        <v>61.074044514439287</v>
      </c>
      <c r="AH10" s="11">
        <v>61.599601918776983</v>
      </c>
      <c r="AI10" s="11">
        <v>62.137624096178321</v>
      </c>
      <c r="AJ10" s="11">
        <v>62.677725634414578</v>
      </c>
      <c r="AK10" s="11">
        <v>63.231844474379322</v>
      </c>
      <c r="AL10" s="11">
        <v>63.776685984512568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30.10075241317087</v>
      </c>
      <c r="N11" s="11">
        <v>30.572043243715342</v>
      </c>
      <c r="O11" s="11">
        <v>32.580233943600192</v>
      </c>
      <c r="P11" s="11">
        <v>32.065615398958506</v>
      </c>
      <c r="Q11" s="11">
        <v>30.753144335658433</v>
      </c>
      <c r="R11" s="11">
        <v>31.925830751175209</v>
      </c>
      <c r="S11" s="11">
        <v>34.085045848028685</v>
      </c>
      <c r="T11" s="11">
        <v>35.385222166613538</v>
      </c>
      <c r="U11" s="11">
        <v>33.832796556864324</v>
      </c>
      <c r="V11" s="11">
        <v>37.805456291675505</v>
      </c>
      <c r="W11" s="11">
        <v>37.56352913452303</v>
      </c>
      <c r="X11" s="11">
        <v>38.5786113728864</v>
      </c>
      <c r="Y11" s="11">
        <v>38.710633856748466</v>
      </c>
      <c r="Z11" s="11">
        <v>38.954305724122641</v>
      </c>
      <c r="AA11" s="11">
        <v>39.228016590704719</v>
      </c>
      <c r="AB11" s="11">
        <v>39.422144849317924</v>
      </c>
      <c r="AC11" s="11">
        <v>39.595289653056689</v>
      </c>
      <c r="AD11" s="11">
        <v>39.747832721753369</v>
      </c>
      <c r="AE11" s="11">
        <v>39.888813075053733</v>
      </c>
      <c r="AF11" s="11">
        <v>40.048079021034567</v>
      </c>
      <c r="AG11" s="11">
        <v>40.231081686936037</v>
      </c>
      <c r="AH11" s="11">
        <v>40.408119127084099</v>
      </c>
      <c r="AI11" s="11">
        <v>40.585278009485748</v>
      </c>
      <c r="AJ11" s="11">
        <v>40.766116512930132</v>
      </c>
      <c r="AK11" s="11">
        <v>40.938422671542874</v>
      </c>
      <c r="AL11" s="11">
        <v>41.076161081844731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34.818479303970548</v>
      </c>
      <c r="N12" s="11">
        <v>33.912661081064243</v>
      </c>
      <c r="O12" s="11">
        <v>34.398101225093839</v>
      </c>
      <c r="P12" s="11">
        <v>36.045339458875269</v>
      </c>
      <c r="Q12" s="11">
        <v>35.708219943996731</v>
      </c>
      <c r="R12" s="11">
        <v>37.098818505446175</v>
      </c>
      <c r="S12" s="11">
        <v>38.56373931844491</v>
      </c>
      <c r="T12" s="11">
        <v>36.617966258149814</v>
      </c>
      <c r="U12" s="11">
        <v>38.0999853369877</v>
      </c>
      <c r="V12" s="11">
        <v>39.950188910411839</v>
      </c>
      <c r="W12" s="11">
        <v>40.334911885580304</v>
      </c>
      <c r="X12" s="11">
        <v>40.358714260718337</v>
      </c>
      <c r="Y12" s="11">
        <v>40.525805841071794</v>
      </c>
      <c r="Z12" s="11">
        <v>40.86906309037964</v>
      </c>
      <c r="AA12" s="11">
        <v>41.276567946286434</v>
      </c>
      <c r="AB12" s="11">
        <v>41.612325041308466</v>
      </c>
      <c r="AC12" s="11">
        <v>41.947208399179864</v>
      </c>
      <c r="AD12" s="11">
        <v>42.269123770284374</v>
      </c>
      <c r="AE12" s="11">
        <v>42.580245374602981</v>
      </c>
      <c r="AF12" s="11">
        <v>42.888254351259214</v>
      </c>
      <c r="AG12" s="11">
        <v>43.215349499816654</v>
      </c>
      <c r="AH12" s="11">
        <v>43.510817099189296</v>
      </c>
      <c r="AI12" s="11">
        <v>43.813687282220776</v>
      </c>
      <c r="AJ12" s="11">
        <v>44.121719697995175</v>
      </c>
      <c r="AK12" s="11">
        <v>44.437412758821559</v>
      </c>
      <c r="AL12" s="11">
        <v>44.737062867809058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51.516063059473652</v>
      </c>
      <c r="N13" s="11">
        <v>46.304548733148266</v>
      </c>
      <c r="O13" s="11">
        <v>49.616938920480884</v>
      </c>
      <c r="P13" s="11">
        <v>50.217441906704927</v>
      </c>
      <c r="Q13" s="11">
        <v>50.624556271007755</v>
      </c>
      <c r="R13" s="11">
        <v>49.962412278442926</v>
      </c>
      <c r="S13" s="11">
        <v>54.457257438200131</v>
      </c>
      <c r="T13" s="11">
        <v>52.152087188043787</v>
      </c>
      <c r="U13" s="11">
        <v>53.598234360015738</v>
      </c>
      <c r="V13" s="11">
        <v>58.016523289868452</v>
      </c>
      <c r="W13" s="11">
        <v>61.342120721014361</v>
      </c>
      <c r="X13" s="11">
        <v>64.82438233648638</v>
      </c>
      <c r="Y13" s="11">
        <v>65.5010099858318</v>
      </c>
      <c r="Z13" s="11">
        <v>66.35938224043538</v>
      </c>
      <c r="AA13" s="11">
        <v>67.309682332796513</v>
      </c>
      <c r="AB13" s="11">
        <v>68.128617210444474</v>
      </c>
      <c r="AC13" s="11">
        <v>68.897068594412858</v>
      </c>
      <c r="AD13" s="11">
        <v>69.637724668451725</v>
      </c>
      <c r="AE13" s="11">
        <v>70.371614905522065</v>
      </c>
      <c r="AF13" s="11">
        <v>71.092277183778137</v>
      </c>
      <c r="AG13" s="11">
        <v>71.821026596052135</v>
      </c>
      <c r="AH13" s="11">
        <v>72.52004085528425</v>
      </c>
      <c r="AI13" s="11">
        <v>73.209649040091833</v>
      </c>
      <c r="AJ13" s="11">
        <v>73.944175390620259</v>
      </c>
      <c r="AK13" s="11">
        <v>74.72199946674202</v>
      </c>
      <c r="AL13" s="11">
        <v>75.487406066032804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100.19670151569591</v>
      </c>
      <c r="N15" s="87">
        <f>SUM(N16:N20)</f>
        <v>99.524360696953281</v>
      </c>
      <c r="O15" s="87">
        <f t="shared" ref="O15:AL15" si="5">SUM(O16:O20)</f>
        <v>107.76020700880446</v>
      </c>
      <c r="P15" s="87">
        <f t="shared" si="5"/>
        <v>104.1060876100042</v>
      </c>
      <c r="Q15" s="87">
        <f t="shared" si="5"/>
        <v>106.37002211739994</v>
      </c>
      <c r="R15" s="87">
        <f t="shared" si="5"/>
        <v>111.2703451271373</v>
      </c>
      <c r="S15" s="87">
        <f t="shared" si="5"/>
        <v>114.60180931143312</v>
      </c>
      <c r="T15" s="87">
        <f t="shared" si="5"/>
        <v>116.38635166313739</v>
      </c>
      <c r="U15" s="87">
        <f t="shared" si="5"/>
        <v>114.8823292995568</v>
      </c>
      <c r="V15" s="87">
        <f t="shared" si="5"/>
        <v>117.67799560834828</v>
      </c>
      <c r="W15" s="87">
        <f t="shared" si="5"/>
        <v>121.90061841665933</v>
      </c>
      <c r="X15" s="87">
        <f t="shared" si="5"/>
        <v>115.85073146110145</v>
      </c>
      <c r="Y15" s="87">
        <f t="shared" si="5"/>
        <v>116.60180038947502</v>
      </c>
      <c r="Z15" s="87">
        <f t="shared" si="5"/>
        <v>117.56363108494263</v>
      </c>
      <c r="AA15" s="87">
        <f t="shared" si="5"/>
        <v>118.71159384107651</v>
      </c>
      <c r="AB15" s="87">
        <f t="shared" si="5"/>
        <v>119.55422744802269</v>
      </c>
      <c r="AC15" s="87">
        <f t="shared" si="5"/>
        <v>120.31453606457191</v>
      </c>
      <c r="AD15" s="87">
        <f t="shared" si="5"/>
        <v>120.99955928164935</v>
      </c>
      <c r="AE15" s="87">
        <f t="shared" si="5"/>
        <v>121.69634976745795</v>
      </c>
      <c r="AF15" s="87">
        <f t="shared" si="5"/>
        <v>122.41198860818162</v>
      </c>
      <c r="AG15" s="87">
        <f t="shared" si="5"/>
        <v>123.16447387993938</v>
      </c>
      <c r="AH15" s="87">
        <f t="shared" si="5"/>
        <v>123.86741293617392</v>
      </c>
      <c r="AI15" s="87">
        <f t="shared" si="5"/>
        <v>124.60403947716557</v>
      </c>
      <c r="AJ15" s="87">
        <f t="shared" si="5"/>
        <v>125.33462295008258</v>
      </c>
      <c r="AK15" s="87">
        <f t="shared" si="5"/>
        <v>126.09891444279521</v>
      </c>
      <c r="AL15" s="87">
        <f t="shared" si="5"/>
        <v>126.801222903023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13.184707310644006</v>
      </c>
      <c r="N16" s="11">
        <v>12.293663987242603</v>
      </c>
      <c r="O16" s="11">
        <v>13.218732949397232</v>
      </c>
      <c r="P16" s="11">
        <v>13.1994580305256</v>
      </c>
      <c r="Q16" s="11">
        <v>12.338870072108143</v>
      </c>
      <c r="R16" s="11">
        <v>12.456623600110081</v>
      </c>
      <c r="S16" s="11">
        <v>13.700926677303331</v>
      </c>
      <c r="T16" s="11">
        <v>14.38185162732349</v>
      </c>
      <c r="U16" s="11">
        <v>14.630270273146625</v>
      </c>
      <c r="V16" s="11">
        <v>14.611743492598517</v>
      </c>
      <c r="W16" s="11">
        <v>15.823309258077057</v>
      </c>
      <c r="X16" s="11">
        <v>13.55475945873636</v>
      </c>
      <c r="Y16" s="11">
        <v>13.621127524714414</v>
      </c>
      <c r="Z16" s="11">
        <v>13.721837809299924</v>
      </c>
      <c r="AA16" s="11">
        <v>13.840819843822276</v>
      </c>
      <c r="AB16" s="11">
        <v>13.927666862071472</v>
      </c>
      <c r="AC16" s="11">
        <v>14.01260337553115</v>
      </c>
      <c r="AD16" s="11">
        <v>14.090340270983491</v>
      </c>
      <c r="AE16" s="11">
        <v>14.168854829912018</v>
      </c>
      <c r="AF16" s="11">
        <v>14.257397249887758</v>
      </c>
      <c r="AG16" s="11">
        <v>14.342415133441008</v>
      </c>
      <c r="AH16" s="11">
        <v>14.427401726697717</v>
      </c>
      <c r="AI16" s="11">
        <v>14.513894474826943</v>
      </c>
      <c r="AJ16" s="11">
        <v>14.597244921986361</v>
      </c>
      <c r="AK16" s="11">
        <v>14.681722038409509</v>
      </c>
      <c r="AL16" s="11">
        <v>14.762237834071831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11.938282535576166</v>
      </c>
      <c r="N17" s="11">
        <v>14.189962793745371</v>
      </c>
      <c r="O17" s="11">
        <v>14.460268993689599</v>
      </c>
      <c r="P17" s="11">
        <v>13.705719699555319</v>
      </c>
      <c r="Q17" s="11">
        <v>13.10096548688961</v>
      </c>
      <c r="R17" s="11">
        <v>14.34830258923366</v>
      </c>
      <c r="S17" s="11">
        <v>14.683879992186659</v>
      </c>
      <c r="T17" s="11">
        <v>14.734403539605367</v>
      </c>
      <c r="U17" s="11">
        <v>15.259982631526587</v>
      </c>
      <c r="V17" s="11">
        <v>16.226924805717125</v>
      </c>
      <c r="W17" s="11">
        <v>16.598549428185041</v>
      </c>
      <c r="X17" s="11">
        <v>16.04689558379447</v>
      </c>
      <c r="Y17" s="11">
        <v>16.116735660292157</v>
      </c>
      <c r="Z17" s="11">
        <v>16.22992154821987</v>
      </c>
      <c r="AA17" s="11">
        <v>16.362118311278493</v>
      </c>
      <c r="AB17" s="11">
        <v>16.460962780430158</v>
      </c>
      <c r="AC17" s="11">
        <v>16.55540829043478</v>
      </c>
      <c r="AD17" s="11">
        <v>16.643053190162565</v>
      </c>
      <c r="AE17" s="11">
        <v>16.729903809935465</v>
      </c>
      <c r="AF17" s="11">
        <v>16.81930615205405</v>
      </c>
      <c r="AG17" s="11">
        <v>16.921724142918055</v>
      </c>
      <c r="AH17" s="11">
        <v>17.003693294390267</v>
      </c>
      <c r="AI17" s="11">
        <v>17.105561291589797</v>
      </c>
      <c r="AJ17" s="11">
        <v>17.204260543016403</v>
      </c>
      <c r="AK17" s="11">
        <v>17.30394174191229</v>
      </c>
      <c r="AL17" s="11">
        <v>17.401643392786518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10.386275360856503</v>
      </c>
      <c r="N18" s="11">
        <v>11.228348167446923</v>
      </c>
      <c r="O18" s="11">
        <v>11.838707735776344</v>
      </c>
      <c r="P18" s="11">
        <v>10.804259660162835</v>
      </c>
      <c r="Q18" s="11">
        <v>10.399623238570831</v>
      </c>
      <c r="R18" s="11">
        <v>10.940452389436857</v>
      </c>
      <c r="S18" s="11">
        <v>11.875914734161743</v>
      </c>
      <c r="T18" s="11">
        <v>11.414255597367498</v>
      </c>
      <c r="U18" s="11">
        <v>11.305749593527981</v>
      </c>
      <c r="V18" s="11">
        <v>11.156443571340839</v>
      </c>
      <c r="W18" s="11">
        <v>11.754956757398883</v>
      </c>
      <c r="X18" s="11">
        <v>13.106338560785288</v>
      </c>
      <c r="Y18" s="11">
        <v>13.353717323127363</v>
      </c>
      <c r="Z18" s="11">
        <v>13.56758058391171</v>
      </c>
      <c r="AA18" s="11">
        <v>13.799137706067208</v>
      </c>
      <c r="AB18" s="11">
        <v>13.977469723831183</v>
      </c>
      <c r="AC18" s="11">
        <v>14.15095869420853</v>
      </c>
      <c r="AD18" s="11">
        <v>14.311854574455447</v>
      </c>
      <c r="AE18" s="11">
        <v>14.484570734394556</v>
      </c>
      <c r="AF18" s="11">
        <v>14.667563612144949</v>
      </c>
      <c r="AG18" s="11">
        <v>14.869770457491164</v>
      </c>
      <c r="AH18" s="11">
        <v>15.067714190281684</v>
      </c>
      <c r="AI18" s="11">
        <v>15.263448234902363</v>
      </c>
      <c r="AJ18" s="11">
        <v>15.44244103083385</v>
      </c>
      <c r="AK18" s="11">
        <v>15.623057091114221</v>
      </c>
      <c r="AL18" s="11">
        <v>15.793242911666828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12.649756390571815</v>
      </c>
      <c r="N19" s="11">
        <v>14.746050417982602</v>
      </c>
      <c r="O19" s="11">
        <v>17.102939513619035</v>
      </c>
      <c r="P19" s="11">
        <v>15.672446711148835</v>
      </c>
      <c r="Q19" s="11">
        <v>17.372745601868662</v>
      </c>
      <c r="R19" s="11">
        <v>20.061897522988822</v>
      </c>
      <c r="S19" s="11">
        <v>17.929547731022645</v>
      </c>
      <c r="T19" s="11">
        <v>20.460261923603667</v>
      </c>
      <c r="U19" s="11">
        <v>19.131440260753777</v>
      </c>
      <c r="V19" s="11">
        <v>18.398698257110343</v>
      </c>
      <c r="W19" s="11">
        <v>19.153358641954284</v>
      </c>
      <c r="X19" s="11">
        <v>18.024290135586398</v>
      </c>
      <c r="Y19" s="11">
        <v>18.20323157673694</v>
      </c>
      <c r="Z19" s="11">
        <v>18.410636181881952</v>
      </c>
      <c r="AA19" s="11">
        <v>18.654265100695625</v>
      </c>
      <c r="AB19" s="11">
        <v>18.845056503160489</v>
      </c>
      <c r="AC19" s="11">
        <v>19.021644609681793</v>
      </c>
      <c r="AD19" s="11">
        <v>19.189693467110416</v>
      </c>
      <c r="AE19" s="11">
        <v>19.366480932027446</v>
      </c>
      <c r="AF19" s="11">
        <v>19.533309278516402</v>
      </c>
      <c r="AG19" s="11">
        <v>19.6957367719858</v>
      </c>
      <c r="AH19" s="11">
        <v>19.851236808804309</v>
      </c>
      <c r="AI19" s="11">
        <v>20.039426399350855</v>
      </c>
      <c r="AJ19" s="11">
        <v>20.217708505752039</v>
      </c>
      <c r="AK19" s="11">
        <v>20.430143657692025</v>
      </c>
      <c r="AL19" s="11">
        <v>20.611770367542221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52.037679918047417</v>
      </c>
      <c r="N20" s="11">
        <v>47.066335330535779</v>
      </c>
      <c r="O20" s="11">
        <v>51.139557816322238</v>
      </c>
      <c r="P20" s="11">
        <v>50.724203508611609</v>
      </c>
      <c r="Q20" s="11">
        <v>53.157817717962708</v>
      </c>
      <c r="R20" s="11">
        <v>53.463069025367886</v>
      </c>
      <c r="S20" s="11">
        <v>56.411540176758741</v>
      </c>
      <c r="T20" s="11">
        <v>55.395578975237356</v>
      </c>
      <c r="U20" s="11">
        <v>54.554886540601821</v>
      </c>
      <c r="V20" s="11">
        <v>57.28418548158146</v>
      </c>
      <c r="W20" s="11">
        <v>58.570444331044058</v>
      </c>
      <c r="X20" s="11">
        <v>55.11844772219893</v>
      </c>
      <c r="Y20" s="11">
        <v>55.30698830460414</v>
      </c>
      <c r="Z20" s="11">
        <v>55.633654961629176</v>
      </c>
      <c r="AA20" s="11">
        <v>56.055252879212915</v>
      </c>
      <c r="AB20" s="11">
        <v>56.34307157852939</v>
      </c>
      <c r="AC20" s="11">
        <v>56.573921094715658</v>
      </c>
      <c r="AD20" s="11">
        <v>56.764617778937435</v>
      </c>
      <c r="AE20" s="11">
        <v>56.946539461188458</v>
      </c>
      <c r="AF20" s="11">
        <v>57.134412315578459</v>
      </c>
      <c r="AG20" s="11">
        <v>57.334827374103362</v>
      </c>
      <c r="AH20" s="11">
        <v>57.517366915999943</v>
      </c>
      <c r="AI20" s="11">
        <v>57.681709076495601</v>
      </c>
      <c r="AJ20" s="11">
        <v>57.872967948493923</v>
      </c>
      <c r="AK20" s="11">
        <v>58.060049913667164</v>
      </c>
      <c r="AL20" s="11">
        <v>58.232328396955594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95.192250431204002</v>
      </c>
      <c r="N22" s="87">
        <f>SUM(N23:N24)</f>
        <v>89.32291687060787</v>
      </c>
      <c r="O22" s="87">
        <f t="shared" ref="O22:AL22" si="7">SUM(O23:O24)</f>
        <v>93.599799774218695</v>
      </c>
      <c r="P22" s="87">
        <f t="shared" si="7"/>
        <v>89.748970470748276</v>
      </c>
      <c r="Q22" s="87">
        <f t="shared" si="7"/>
        <v>90.613746815355995</v>
      </c>
      <c r="R22" s="87">
        <f t="shared" si="7"/>
        <v>91.784859546336406</v>
      </c>
      <c r="S22" s="87">
        <f t="shared" si="7"/>
        <v>90.713610984822836</v>
      </c>
      <c r="T22" s="87">
        <f t="shared" si="7"/>
        <v>91.974621848453864</v>
      </c>
      <c r="U22" s="87">
        <f t="shared" si="7"/>
        <v>90.070433026730001</v>
      </c>
      <c r="V22" s="87">
        <f t="shared" si="7"/>
        <v>88.719404206263107</v>
      </c>
      <c r="W22" s="87">
        <f t="shared" si="7"/>
        <v>89.848975485318064</v>
      </c>
      <c r="X22" s="87">
        <f t="shared" si="7"/>
        <v>86.529441323325997</v>
      </c>
      <c r="Y22" s="87">
        <f t="shared" si="7"/>
        <v>85.549798613966956</v>
      </c>
      <c r="Z22" s="87">
        <f t="shared" si="7"/>
        <v>84.712200760495236</v>
      </c>
      <c r="AA22" s="87">
        <f t="shared" si="7"/>
        <v>83.977189102967188</v>
      </c>
      <c r="AB22" s="87">
        <f t="shared" si="7"/>
        <v>83.076597054065687</v>
      </c>
      <c r="AC22" s="87">
        <f t="shared" si="7"/>
        <v>82.106684809407781</v>
      </c>
      <c r="AD22" s="87">
        <f t="shared" si="7"/>
        <v>81.092613874618408</v>
      </c>
      <c r="AE22" s="87">
        <f t="shared" si="7"/>
        <v>80.104744994358654</v>
      </c>
      <c r="AF22" s="87">
        <f t="shared" si="7"/>
        <v>79.091786857975649</v>
      </c>
      <c r="AG22" s="87">
        <f t="shared" si="7"/>
        <v>78.146853128894804</v>
      </c>
      <c r="AH22" s="87">
        <f t="shared" si="7"/>
        <v>77.278791866958883</v>
      </c>
      <c r="AI22" s="87">
        <f t="shared" si="7"/>
        <v>76.341710368211736</v>
      </c>
      <c r="AJ22" s="87">
        <f t="shared" si="7"/>
        <v>75.355620632530346</v>
      </c>
      <c r="AK22" s="87">
        <f t="shared" si="7"/>
        <v>74.125655913134253</v>
      </c>
      <c r="AL22" s="87">
        <f t="shared" si="7"/>
        <v>73.164591876421639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69.392368881897298</v>
      </c>
      <c r="N23" s="11">
        <v>66.791592096806156</v>
      </c>
      <c r="O23" s="11">
        <v>70.79869388276488</v>
      </c>
      <c r="P23" s="11">
        <v>67.323078120347006</v>
      </c>
      <c r="Q23" s="11">
        <v>68.515836445152189</v>
      </c>
      <c r="R23" s="11">
        <v>70.705405223856772</v>
      </c>
      <c r="S23" s="11">
        <v>70.496740515324902</v>
      </c>
      <c r="T23" s="11">
        <v>71.264384326960325</v>
      </c>
      <c r="U23" s="11">
        <v>69.160187314122126</v>
      </c>
      <c r="V23" s="11">
        <v>69.593047625310646</v>
      </c>
      <c r="W23" s="11">
        <v>71.223543752315265</v>
      </c>
      <c r="X23" s="11">
        <v>65.880644271870452</v>
      </c>
      <c r="Y23" s="11">
        <v>65.320940387814161</v>
      </c>
      <c r="Z23" s="11">
        <v>64.89660405476441</v>
      </c>
      <c r="AA23" s="11">
        <v>64.57124867282343</v>
      </c>
      <c r="AB23" s="11">
        <v>64.092360348392987</v>
      </c>
      <c r="AC23" s="11">
        <v>63.572896657727362</v>
      </c>
      <c r="AD23" s="11">
        <v>62.991869313877963</v>
      </c>
      <c r="AE23" s="11">
        <v>62.395607938710675</v>
      </c>
      <c r="AF23" s="11">
        <v>61.824758925357187</v>
      </c>
      <c r="AG23" s="11">
        <v>61.279674977244134</v>
      </c>
      <c r="AH23" s="11">
        <v>60.690318696146214</v>
      </c>
      <c r="AI23" s="11">
        <v>60.059318963806646</v>
      </c>
      <c r="AJ23" s="11">
        <v>59.411655948729532</v>
      </c>
      <c r="AK23" s="11">
        <v>58.79356567546634</v>
      </c>
      <c r="AL23" s="11">
        <v>58.22162287875976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25.799881549306697</v>
      </c>
      <c r="N24" s="11">
        <v>22.53132477380171</v>
      </c>
      <c r="O24" s="11">
        <v>22.801105891453819</v>
      </c>
      <c r="P24" s="11">
        <v>22.425892350401277</v>
      </c>
      <c r="Q24" s="11">
        <v>22.097910370203799</v>
      </c>
      <c r="R24" s="11">
        <v>21.079454322479634</v>
      </c>
      <c r="S24" s="11">
        <v>20.216870469497934</v>
      </c>
      <c r="T24" s="11">
        <v>20.710237521493543</v>
      </c>
      <c r="U24" s="11">
        <v>20.910245712607868</v>
      </c>
      <c r="V24" s="11">
        <v>19.126356580952454</v>
      </c>
      <c r="W24" s="11">
        <v>18.625431733002802</v>
      </c>
      <c r="X24" s="11">
        <v>20.648797051455542</v>
      </c>
      <c r="Y24" s="11">
        <v>20.228858226152791</v>
      </c>
      <c r="Z24" s="11">
        <v>19.81559670573083</v>
      </c>
      <c r="AA24" s="11">
        <v>19.405940430143755</v>
      </c>
      <c r="AB24" s="11">
        <v>18.984236705672696</v>
      </c>
      <c r="AC24" s="11">
        <v>18.533788151680415</v>
      </c>
      <c r="AD24" s="11">
        <v>18.100744560740441</v>
      </c>
      <c r="AE24" s="11">
        <v>17.709137055647975</v>
      </c>
      <c r="AF24" s="11">
        <v>17.267027932618468</v>
      </c>
      <c r="AG24" s="11">
        <v>16.867178151650666</v>
      </c>
      <c r="AH24" s="11">
        <v>16.588473170812673</v>
      </c>
      <c r="AI24" s="11">
        <v>16.282391404405089</v>
      </c>
      <c r="AJ24" s="11">
        <v>15.943964683800816</v>
      </c>
      <c r="AK24" s="11">
        <v>15.332090237667916</v>
      </c>
      <c r="AL24" s="11">
        <v>14.942968997661884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75.449179092635916</v>
      </c>
      <c r="N26" s="87">
        <f>SUM(N27:N30)</f>
        <v>73.010028002343475</v>
      </c>
      <c r="O26" s="87">
        <f t="shared" ref="O26:AL26" si="9">SUM(O27:O30)</f>
        <v>74.250898930531974</v>
      </c>
      <c r="P26" s="87">
        <f t="shared" si="9"/>
        <v>74.270412529681209</v>
      </c>
      <c r="Q26" s="87">
        <f t="shared" si="9"/>
        <v>79.847242279445481</v>
      </c>
      <c r="R26" s="87">
        <f>SUM(R27:R30)</f>
        <v>79.937154354161578</v>
      </c>
      <c r="S26" s="87">
        <f t="shared" si="9"/>
        <v>83.720613662551571</v>
      </c>
      <c r="T26" s="87">
        <f t="shared" si="9"/>
        <v>82.74654502596006</v>
      </c>
      <c r="U26" s="87">
        <f t="shared" si="9"/>
        <v>73.931048965314687</v>
      </c>
      <c r="V26" s="87">
        <f t="shared" si="9"/>
        <v>80.064056822585371</v>
      </c>
      <c r="W26" s="87">
        <f t="shared" si="9"/>
        <v>69.655886434230439</v>
      </c>
      <c r="X26" s="87">
        <f t="shared" si="9"/>
        <v>71.326450881150265</v>
      </c>
      <c r="Y26" s="87">
        <f t="shared" si="9"/>
        <v>71.331621973837741</v>
      </c>
      <c r="Z26" s="87">
        <f t="shared" si="9"/>
        <v>71.551768165864559</v>
      </c>
      <c r="AA26" s="87">
        <f t="shared" si="9"/>
        <v>71.79439822355458</v>
      </c>
      <c r="AB26" s="87">
        <f t="shared" si="9"/>
        <v>71.804188815822286</v>
      </c>
      <c r="AC26" s="87">
        <f t="shared" si="9"/>
        <v>71.72116707651368</v>
      </c>
      <c r="AD26" s="87">
        <f t="shared" si="9"/>
        <v>71.586526094734936</v>
      </c>
      <c r="AE26" s="87">
        <f t="shared" si="9"/>
        <v>71.488775748785727</v>
      </c>
      <c r="AF26" s="87">
        <f t="shared" si="9"/>
        <v>71.392632770923186</v>
      </c>
      <c r="AG26" s="87">
        <f t="shared" si="9"/>
        <v>71.318809364810292</v>
      </c>
      <c r="AH26" s="87">
        <f t="shared" si="9"/>
        <v>71.224988497078172</v>
      </c>
      <c r="AI26" s="87">
        <f t="shared" si="9"/>
        <v>71.109900398781434</v>
      </c>
      <c r="AJ26" s="87">
        <f t="shared" si="9"/>
        <v>70.985225360304639</v>
      </c>
      <c r="AK26" s="87">
        <f t="shared" si="9"/>
        <v>70.922024638241226</v>
      </c>
      <c r="AL26" s="87">
        <f t="shared" si="9"/>
        <v>70.825003129610025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6.5087750110950493</v>
      </c>
      <c r="N27" s="11">
        <v>7.2009792339428564</v>
      </c>
      <c r="O27" s="11">
        <v>8.8571801828045196</v>
      </c>
      <c r="P27" s="11">
        <v>7.2689244276210774</v>
      </c>
      <c r="Q27" s="11">
        <v>11.216726822431177</v>
      </c>
      <c r="R27" s="11">
        <v>9.1144972278364129</v>
      </c>
      <c r="S27" s="11">
        <v>9.2015743059693076</v>
      </c>
      <c r="T27" s="11">
        <v>8.9914455076956994</v>
      </c>
      <c r="U27" s="11">
        <v>7.9653328480012711</v>
      </c>
      <c r="V27" s="11">
        <v>10.506713451148928</v>
      </c>
      <c r="W27" s="11">
        <v>7.8976820765494322</v>
      </c>
      <c r="X27" s="11">
        <v>7.79424992890611</v>
      </c>
      <c r="Y27" s="11">
        <v>7.9108294546234603</v>
      </c>
      <c r="Z27" s="11">
        <v>8.054642703656798</v>
      </c>
      <c r="AA27" s="11">
        <v>8.1996357043634802</v>
      </c>
      <c r="AB27" s="11">
        <v>8.3202338487579883</v>
      </c>
      <c r="AC27" s="11">
        <v>8.433917341599896</v>
      </c>
      <c r="AD27" s="11">
        <v>8.5446100647760534</v>
      </c>
      <c r="AE27" s="11">
        <v>8.6468921610344598</v>
      </c>
      <c r="AF27" s="11">
        <v>8.750656743372204</v>
      </c>
      <c r="AG27" s="11">
        <v>8.87199537620093</v>
      </c>
      <c r="AH27" s="11">
        <v>8.9921217005134384</v>
      </c>
      <c r="AI27" s="11">
        <v>9.1112597191119047</v>
      </c>
      <c r="AJ27" s="11">
        <v>9.235617220131024</v>
      </c>
      <c r="AK27" s="11">
        <v>9.3612234733162349</v>
      </c>
      <c r="AL27" s="11">
        <v>9.4986155915448371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25.38980614945741</v>
      </c>
      <c r="N28" s="11">
        <v>24.918846690979318</v>
      </c>
      <c r="O28" s="11">
        <v>24.140367581155591</v>
      </c>
      <c r="P28" s="11">
        <v>25.128893729389684</v>
      </c>
      <c r="Q28" s="11">
        <v>26.092292509870056</v>
      </c>
      <c r="R28" s="11">
        <v>26.151077927082735</v>
      </c>
      <c r="S28" s="11">
        <v>27.825128879266025</v>
      </c>
      <c r="T28" s="11">
        <v>27.286407333386727</v>
      </c>
      <c r="U28" s="11">
        <v>25.593579190954518</v>
      </c>
      <c r="V28" s="11">
        <v>27.599942245771381</v>
      </c>
      <c r="W28" s="11">
        <v>24.055737894421142</v>
      </c>
      <c r="X28" s="11">
        <v>24.564955363214516</v>
      </c>
      <c r="Y28" s="11">
        <v>24.480879234519115</v>
      </c>
      <c r="Z28" s="11">
        <v>24.473238475353991</v>
      </c>
      <c r="AA28" s="11">
        <v>24.474171893724819</v>
      </c>
      <c r="AB28" s="11">
        <v>24.399969485271871</v>
      </c>
      <c r="AC28" s="11">
        <v>24.307184796931669</v>
      </c>
      <c r="AD28" s="11">
        <v>24.210156040847991</v>
      </c>
      <c r="AE28" s="11">
        <v>24.120466447939954</v>
      </c>
      <c r="AF28" s="11">
        <v>24.032667475945797</v>
      </c>
      <c r="AG28" s="11">
        <v>23.938863832831835</v>
      </c>
      <c r="AH28" s="11">
        <v>23.840713665239281</v>
      </c>
      <c r="AI28" s="11">
        <v>23.746465859488914</v>
      </c>
      <c r="AJ28" s="11">
        <v>23.659915170555927</v>
      </c>
      <c r="AK28" s="11">
        <v>23.58913825064683</v>
      </c>
      <c r="AL28" s="11">
        <v>23.498510576016997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27.508329828972695</v>
      </c>
      <c r="N29" s="11">
        <v>23.483997936950402</v>
      </c>
      <c r="O29" s="11">
        <v>22.254569873547986</v>
      </c>
      <c r="P29" s="11">
        <v>23.143090199516855</v>
      </c>
      <c r="Q29" s="11">
        <v>22.93705694391107</v>
      </c>
      <c r="R29" s="11">
        <v>23.938602136186613</v>
      </c>
      <c r="S29" s="11">
        <v>26.382433413141605</v>
      </c>
      <c r="T29" s="11">
        <v>26.546149054971522</v>
      </c>
      <c r="U29" s="11">
        <v>21.108348301908276</v>
      </c>
      <c r="V29" s="11">
        <v>22.894561221755033</v>
      </c>
      <c r="W29" s="11">
        <v>20.276194452163697</v>
      </c>
      <c r="X29" s="11">
        <v>21.804356745210359</v>
      </c>
      <c r="Y29" s="11">
        <v>21.609423975196748</v>
      </c>
      <c r="Z29" s="11">
        <v>21.516429512271706</v>
      </c>
      <c r="AA29" s="11">
        <v>21.420644253059905</v>
      </c>
      <c r="AB29" s="11">
        <v>21.240274489757812</v>
      </c>
      <c r="AC29" s="11">
        <v>21.045183734809818</v>
      </c>
      <c r="AD29" s="11">
        <v>20.850651116386537</v>
      </c>
      <c r="AE29" s="11">
        <v>20.654194491961153</v>
      </c>
      <c r="AF29" s="11">
        <v>20.456989244838415</v>
      </c>
      <c r="AG29" s="11">
        <v>20.265542186580323</v>
      </c>
      <c r="AH29" s="11">
        <v>20.068256014134487</v>
      </c>
      <c r="AI29" s="11">
        <v>19.862326544858188</v>
      </c>
      <c r="AJ29" s="11">
        <v>19.652372155252849</v>
      </c>
      <c r="AK29" s="11">
        <v>19.460191068820766</v>
      </c>
      <c r="AL29" s="11">
        <v>19.253836624561433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16.042268103110754</v>
      </c>
      <c r="N30" s="11">
        <v>17.406204140470898</v>
      </c>
      <c r="O30" s="11">
        <v>18.998781293023875</v>
      </c>
      <c r="P30" s="11">
        <v>18.7295041731536</v>
      </c>
      <c r="Q30" s="11">
        <v>19.601166003233168</v>
      </c>
      <c r="R30" s="11">
        <v>20.73297706305582</v>
      </c>
      <c r="S30" s="11">
        <v>20.311477064174628</v>
      </c>
      <c r="T30" s="11">
        <v>19.922543129906106</v>
      </c>
      <c r="U30" s="11">
        <v>19.263788624450623</v>
      </c>
      <c r="V30" s="11">
        <v>19.062839903910035</v>
      </c>
      <c r="W30" s="11">
        <v>17.42627201109617</v>
      </c>
      <c r="X30" s="11">
        <v>17.162888843819278</v>
      </c>
      <c r="Y30" s="11">
        <v>17.330489309498411</v>
      </c>
      <c r="Z30" s="11">
        <v>17.507457474582068</v>
      </c>
      <c r="AA30" s="11">
        <v>17.699946372406369</v>
      </c>
      <c r="AB30" s="11">
        <v>17.84371099203462</v>
      </c>
      <c r="AC30" s="11">
        <v>17.934881203172292</v>
      </c>
      <c r="AD30" s="11">
        <v>17.981108872724356</v>
      </c>
      <c r="AE30" s="11">
        <v>18.067222647850159</v>
      </c>
      <c r="AF30" s="11">
        <v>18.152319306766767</v>
      </c>
      <c r="AG30" s="11">
        <v>18.242407969197206</v>
      </c>
      <c r="AH30" s="11">
        <v>18.32389711719097</v>
      </c>
      <c r="AI30" s="11">
        <v>18.389848275322429</v>
      </c>
      <c r="AJ30" s="11">
        <v>18.437320814364838</v>
      </c>
      <c r="AK30" s="11">
        <v>18.511471845457386</v>
      </c>
      <c r="AL30" s="11">
        <v>18.57404033748676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79.665458993285668</v>
      </c>
      <c r="N32" s="87">
        <f t="shared" si="10"/>
        <v>76.741789612263574</v>
      </c>
      <c r="O32" s="87">
        <f t="shared" si="10"/>
        <v>79.977077812950654</v>
      </c>
      <c r="P32" s="87">
        <f t="shared" si="10"/>
        <v>79.193041167229538</v>
      </c>
      <c r="Q32" s="87">
        <f t="shared" si="10"/>
        <v>80.65182162942591</v>
      </c>
      <c r="R32" s="87">
        <f t="shared" si="10"/>
        <v>87.720623739007053</v>
      </c>
      <c r="S32" s="87">
        <f t="shared" si="10"/>
        <v>88.031496132906923</v>
      </c>
      <c r="T32" s="87">
        <f t="shared" si="10"/>
        <v>89.050902169366907</v>
      </c>
      <c r="U32" s="87">
        <f t="shared" si="10"/>
        <v>84.80727948901847</v>
      </c>
      <c r="V32" s="87">
        <f t="shared" si="10"/>
        <v>90.786273042013448</v>
      </c>
      <c r="W32" s="87">
        <f t="shared" si="10"/>
        <v>86.488086512097681</v>
      </c>
      <c r="X32" s="87">
        <f t="shared" si="10"/>
        <v>88.573822260849852</v>
      </c>
      <c r="Y32" s="87">
        <f t="shared" si="10"/>
        <v>88.896467302615605</v>
      </c>
      <c r="Z32" s="87">
        <f t="shared" si="10"/>
        <v>89.497595588292072</v>
      </c>
      <c r="AA32" s="87">
        <f t="shared" si="10"/>
        <v>90.229198637472038</v>
      </c>
      <c r="AB32" s="87">
        <f t="shared" si="10"/>
        <v>90.844600078794571</v>
      </c>
      <c r="AC32" s="87">
        <f t="shared" si="10"/>
        <v>91.406272063300364</v>
      </c>
      <c r="AD32" s="87">
        <f t="shared" si="10"/>
        <v>91.947743842164286</v>
      </c>
      <c r="AE32" s="87">
        <f t="shared" ref="AE32" si="11">SUM(AE33:AE35)</f>
        <v>92.465771408579997</v>
      </c>
      <c r="AF32" s="87">
        <f t="shared" ref="AF32" si="12">SUM(AF33:AF35)</f>
        <v>92.986308256276729</v>
      </c>
      <c r="AG32" s="87">
        <f t="shared" ref="AG32" si="13">SUM(AG33:AG35)</f>
        <v>93.532685730006165</v>
      </c>
      <c r="AH32" s="87">
        <f t="shared" ref="AH32" si="14">SUM(AH33:AH35)</f>
        <v>94.053502384553283</v>
      </c>
      <c r="AI32" s="87">
        <f t="shared" ref="AI32" si="15">SUM(AI33:AI35)</f>
        <v>94.591020264996573</v>
      </c>
      <c r="AJ32" s="87">
        <f t="shared" ref="AJ32" si="16">SUM(AJ33:AJ35)</f>
        <v>95.131111561994416</v>
      </c>
      <c r="AK32" s="87">
        <f t="shared" ref="AK32" si="17">SUM(AK33:AK35)</f>
        <v>95.649977907158487</v>
      </c>
      <c r="AL32" s="87">
        <f t="shared" ref="AL32" si="18">SUM(AL33:AL35)</f>
        <v>96.156380856428754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60.680928976465061</v>
      </c>
      <c r="N33" s="11">
        <v>56.290860641425851</v>
      </c>
      <c r="O33" s="11">
        <v>57.998213769017532</v>
      </c>
      <c r="P33" s="11">
        <v>58.379131419103537</v>
      </c>
      <c r="Q33" s="11">
        <v>58.759563186998584</v>
      </c>
      <c r="R33" s="11">
        <v>64.124594408314678</v>
      </c>
      <c r="S33" s="11">
        <v>65.790785865284676</v>
      </c>
      <c r="T33" s="11">
        <v>65.762789223491907</v>
      </c>
      <c r="U33" s="11">
        <v>62.735371641021835</v>
      </c>
      <c r="V33" s="11">
        <v>66.102783490844828</v>
      </c>
      <c r="W33" s="11">
        <v>63.612764290075475</v>
      </c>
      <c r="X33" s="11">
        <v>66.106916212908061</v>
      </c>
      <c r="Y33" s="11">
        <v>66.498614264199418</v>
      </c>
      <c r="Z33" s="11">
        <v>67.009576080083519</v>
      </c>
      <c r="AA33" s="11">
        <v>67.607227782002383</v>
      </c>
      <c r="AB33" s="11">
        <v>68.106604236131602</v>
      </c>
      <c r="AC33" s="11">
        <v>68.568408382818888</v>
      </c>
      <c r="AD33" s="11">
        <v>69.019395168418072</v>
      </c>
      <c r="AE33" s="11">
        <v>69.440963828512409</v>
      </c>
      <c r="AF33" s="11">
        <v>69.873021902355362</v>
      </c>
      <c r="AG33" s="11">
        <v>70.346662410605816</v>
      </c>
      <c r="AH33" s="11">
        <v>70.811039622243044</v>
      </c>
      <c r="AI33" s="11">
        <v>71.284628037488758</v>
      </c>
      <c r="AJ33" s="11">
        <v>71.758184021085086</v>
      </c>
      <c r="AK33" s="11">
        <v>72.208070676002563</v>
      </c>
      <c r="AL33" s="11">
        <v>72.642765816137626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17.56985337658568</v>
      </c>
      <c r="N34" s="11">
        <v>19.434188100537625</v>
      </c>
      <c r="O34" s="11">
        <v>20.940434567665825</v>
      </c>
      <c r="P34" s="11">
        <v>19.897402871810801</v>
      </c>
      <c r="Q34" s="11">
        <v>20.871419531184763</v>
      </c>
      <c r="R34" s="11">
        <v>22.612755190622785</v>
      </c>
      <c r="S34" s="11">
        <v>21.381900299046968</v>
      </c>
      <c r="T34" s="11">
        <v>22.389329149096955</v>
      </c>
      <c r="U34" s="11">
        <v>21.160070336327763</v>
      </c>
      <c r="V34" s="11">
        <v>23.82426051366939</v>
      </c>
      <c r="W34" s="11">
        <v>21.81251734644178</v>
      </c>
      <c r="X34" s="11">
        <v>21.627767117969192</v>
      </c>
      <c r="Y34" s="11">
        <v>21.549903205356497</v>
      </c>
      <c r="Z34" s="11">
        <v>21.632500511592603</v>
      </c>
      <c r="AA34" s="11">
        <v>21.758004718697713</v>
      </c>
      <c r="AB34" s="11">
        <v>21.869061081326308</v>
      </c>
      <c r="AC34" s="11">
        <v>21.964300426398744</v>
      </c>
      <c r="AD34" s="11">
        <v>22.051083340866608</v>
      </c>
      <c r="AE34" s="11">
        <v>22.144058737147748</v>
      </c>
      <c r="AF34" s="11">
        <v>22.229030651736029</v>
      </c>
      <c r="AG34" s="11">
        <v>22.297932090184979</v>
      </c>
      <c r="AH34" s="11">
        <v>22.350897128401428</v>
      </c>
      <c r="AI34" s="11">
        <v>22.41128254183538</v>
      </c>
      <c r="AJ34" s="11">
        <v>22.474780227658755</v>
      </c>
      <c r="AK34" s="11">
        <v>22.540757244863133</v>
      </c>
      <c r="AL34" s="11">
        <v>22.610198059385226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1.4146766402349258</v>
      </c>
      <c r="N35" s="11">
        <v>1.0167408703000951</v>
      </c>
      <c r="O35" s="11">
        <v>1.0384294762672974</v>
      </c>
      <c r="P35" s="11">
        <v>0.91650687631519423</v>
      </c>
      <c r="Q35" s="11">
        <v>1.0208389112425633</v>
      </c>
      <c r="R35" s="11">
        <v>0.98327414006958647</v>
      </c>
      <c r="S35" s="11">
        <v>0.85880996857526948</v>
      </c>
      <c r="T35" s="11">
        <v>0.89878379677804854</v>
      </c>
      <c r="U35" s="11">
        <v>0.91183751166886085</v>
      </c>
      <c r="V35" s="11">
        <v>0.85922903749923041</v>
      </c>
      <c r="W35" s="11">
        <v>1.0628048755804189</v>
      </c>
      <c r="X35" s="11">
        <v>0.83913892997259765</v>
      </c>
      <c r="Y35" s="11">
        <v>0.84794983305968785</v>
      </c>
      <c r="Z35" s="11">
        <v>0.85551899661593744</v>
      </c>
      <c r="AA35" s="11">
        <v>0.86396613677192946</v>
      </c>
      <c r="AB35" s="11">
        <v>0.86893476133665548</v>
      </c>
      <c r="AC35" s="11">
        <v>0.87356325408273028</v>
      </c>
      <c r="AD35" s="11">
        <v>0.87726533287960873</v>
      </c>
      <c r="AE35" s="11">
        <v>0.88074884291984745</v>
      </c>
      <c r="AF35" s="11">
        <v>0.88425570218533878</v>
      </c>
      <c r="AG35" s="11">
        <v>0.88809122921537942</v>
      </c>
      <c r="AH35" s="11">
        <v>0.89156563390880728</v>
      </c>
      <c r="AI35" s="11">
        <v>0.89510968567243887</v>
      </c>
      <c r="AJ35" s="11">
        <v>0.89814731325057906</v>
      </c>
      <c r="AK35" s="11">
        <v>0.90114998629279175</v>
      </c>
      <c r="AL35" s="11">
        <v>0.9034169809059075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57.147558019234907</v>
      </c>
      <c r="N37" s="87">
        <f t="shared" ref="N37:AL37" si="19">SUM(N38:N39)</f>
        <v>60.70851233641708</v>
      </c>
      <c r="O37" s="87">
        <f t="shared" si="19"/>
        <v>66.533663736051196</v>
      </c>
      <c r="P37" s="87">
        <f t="shared" si="19"/>
        <v>65.696638094564022</v>
      </c>
      <c r="Q37" s="87">
        <f t="shared" si="19"/>
        <v>64.688129969746441</v>
      </c>
      <c r="R37" s="87">
        <f t="shared" si="19"/>
        <v>65.308653794271663</v>
      </c>
      <c r="S37" s="87">
        <f t="shared" si="19"/>
        <v>66.661141747316094</v>
      </c>
      <c r="T37" s="87">
        <f t="shared" si="19"/>
        <v>64.137313038171541</v>
      </c>
      <c r="U37" s="87">
        <f t="shared" si="19"/>
        <v>63.579253377660159</v>
      </c>
      <c r="V37" s="87">
        <f t="shared" si="19"/>
        <v>64.457293943994586</v>
      </c>
      <c r="W37" s="87">
        <f t="shared" si="19"/>
        <v>64.460238675661003</v>
      </c>
      <c r="X37" s="87">
        <f t="shared" si="19"/>
        <v>63.838809830501788</v>
      </c>
      <c r="Y37" s="87">
        <f t="shared" si="19"/>
        <v>63.783319594840833</v>
      </c>
      <c r="Z37" s="87">
        <f t="shared" si="19"/>
        <v>63.940713907353782</v>
      </c>
      <c r="AA37" s="87">
        <f t="shared" si="19"/>
        <v>64.175900738755942</v>
      </c>
      <c r="AB37" s="87">
        <f t="shared" si="19"/>
        <v>64.276713895867076</v>
      </c>
      <c r="AC37" s="87">
        <f t="shared" si="19"/>
        <v>64.312042312670229</v>
      </c>
      <c r="AD37" s="87">
        <f t="shared" si="19"/>
        <v>64.320433087902614</v>
      </c>
      <c r="AE37" s="87">
        <f t="shared" si="19"/>
        <v>64.334298851272166</v>
      </c>
      <c r="AF37" s="87">
        <f t="shared" si="19"/>
        <v>64.340886730239191</v>
      </c>
      <c r="AG37" s="87">
        <f t="shared" si="19"/>
        <v>64.326200638749839</v>
      </c>
      <c r="AH37" s="87">
        <f t="shared" si="19"/>
        <v>64.33949336167143</v>
      </c>
      <c r="AI37" s="87">
        <f t="shared" si="19"/>
        <v>64.312455227779452</v>
      </c>
      <c r="AJ37" s="87">
        <f t="shared" si="19"/>
        <v>64.285319637557777</v>
      </c>
      <c r="AK37" s="87">
        <f t="shared" si="19"/>
        <v>64.249869339793477</v>
      </c>
      <c r="AL37" s="87">
        <f t="shared" si="19"/>
        <v>64.240000671250414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45.759662647307543</v>
      </c>
      <c r="N38" s="11">
        <v>49.373801942802245</v>
      </c>
      <c r="O38" s="11">
        <v>54.555461375378563</v>
      </c>
      <c r="P38" s="11">
        <v>54.018915495788747</v>
      </c>
      <c r="Q38" s="11">
        <v>53.475403620539026</v>
      </c>
      <c r="R38" s="11">
        <v>53.008244839321968</v>
      </c>
      <c r="S38" s="11">
        <v>54.263009046771835</v>
      </c>
      <c r="T38" s="11">
        <v>51.026263953264525</v>
      </c>
      <c r="U38" s="11">
        <v>50.263224923976246</v>
      </c>
      <c r="V38" s="11">
        <v>51.121105372790844</v>
      </c>
      <c r="W38" s="11">
        <v>50.88352259650383</v>
      </c>
      <c r="X38" s="11">
        <v>47.597278664656159</v>
      </c>
      <c r="Y38" s="11">
        <v>47.378907796245947</v>
      </c>
      <c r="Z38" s="11">
        <v>47.302702458206618</v>
      </c>
      <c r="AA38" s="11">
        <v>47.269070672083018</v>
      </c>
      <c r="AB38" s="11">
        <v>47.126489407905822</v>
      </c>
      <c r="AC38" s="11">
        <v>46.93368985057181</v>
      </c>
      <c r="AD38" s="11">
        <v>46.72094240754484</v>
      </c>
      <c r="AE38" s="11">
        <v>46.521518313738795</v>
      </c>
      <c r="AF38" s="11">
        <v>46.306195383947419</v>
      </c>
      <c r="AG38" s="11">
        <v>46.066620784097459</v>
      </c>
      <c r="AH38" s="11">
        <v>45.866568878874361</v>
      </c>
      <c r="AI38" s="11">
        <v>45.625687353157339</v>
      </c>
      <c r="AJ38" s="11">
        <v>45.374878751486001</v>
      </c>
      <c r="AK38" s="11">
        <v>45.120656334041421</v>
      </c>
      <c r="AL38" s="11">
        <v>44.891114545870579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11.387895371927367</v>
      </c>
      <c r="N39" s="11">
        <v>11.334710393614833</v>
      </c>
      <c r="O39" s="11">
        <v>11.978202360672636</v>
      </c>
      <c r="P39" s="11">
        <v>11.677722598775276</v>
      </c>
      <c r="Q39" s="11">
        <v>11.21272634920742</v>
      </c>
      <c r="R39" s="11">
        <v>12.30040895494969</v>
      </c>
      <c r="S39" s="11">
        <v>12.398132700544261</v>
      </c>
      <c r="T39" s="11">
        <v>13.111049084907014</v>
      </c>
      <c r="U39" s="11">
        <v>13.316028453683911</v>
      </c>
      <c r="V39" s="11">
        <v>13.336188571203747</v>
      </c>
      <c r="W39" s="11">
        <v>13.576716079157165</v>
      </c>
      <c r="X39" s="11">
        <v>16.241531165845625</v>
      </c>
      <c r="Y39" s="11">
        <v>16.404411798594889</v>
      </c>
      <c r="Z39" s="11">
        <v>16.638011449147168</v>
      </c>
      <c r="AA39" s="11">
        <v>16.906830066672928</v>
      </c>
      <c r="AB39" s="11">
        <v>17.150224487961253</v>
      </c>
      <c r="AC39" s="11">
        <v>17.378352462098416</v>
      </c>
      <c r="AD39" s="11">
        <v>17.599490680357778</v>
      </c>
      <c r="AE39" s="11">
        <v>17.812780537533371</v>
      </c>
      <c r="AF39" s="11">
        <v>18.034691346291776</v>
      </c>
      <c r="AG39" s="11">
        <v>18.259579854652376</v>
      </c>
      <c r="AH39" s="11">
        <v>18.472924482797065</v>
      </c>
      <c r="AI39" s="11">
        <v>18.686767874622106</v>
      </c>
      <c r="AJ39" s="11">
        <v>18.910440886071779</v>
      </c>
      <c r="AK39" s="11">
        <v>19.12921300575206</v>
      </c>
      <c r="AL39" s="11">
        <v>19.348886125379838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39.447161557673383</v>
      </c>
      <c r="N41" s="87">
        <f t="shared" ref="N41" si="20">SUM(N42:N43)</f>
        <v>39.347361587957977</v>
      </c>
      <c r="O41" s="87">
        <f t="shared" ref="O41" si="21">SUM(O42:O43)</f>
        <v>41.221899857088246</v>
      </c>
      <c r="P41" s="87">
        <f t="shared" ref="P41" si="22">SUM(P42:P43)</f>
        <v>39.094253263024967</v>
      </c>
      <c r="Q41" s="87">
        <f t="shared" ref="Q41" si="23">SUM(Q42:Q43)</f>
        <v>41.209010771394439</v>
      </c>
      <c r="R41" s="87">
        <f t="shared" ref="R41" si="24">SUM(R42:R43)</f>
        <v>41.086970145359132</v>
      </c>
      <c r="S41" s="87">
        <f t="shared" ref="S41" si="25">SUM(S42:S43)</f>
        <v>44.682541884330732</v>
      </c>
      <c r="T41" s="87">
        <f t="shared" ref="T41" si="26">SUM(T42:T43)</f>
        <v>43.789678926050399</v>
      </c>
      <c r="U41" s="87">
        <f t="shared" ref="U41" si="27">SUM(U42:U43)</f>
        <v>44.482679801839453</v>
      </c>
      <c r="V41" s="87">
        <f t="shared" ref="V41" si="28">SUM(V42:V43)</f>
        <v>45.552366797977022</v>
      </c>
      <c r="W41" s="87">
        <f t="shared" ref="W41" si="29">SUM(W42:W43)</f>
        <v>37.895284444081739</v>
      </c>
      <c r="X41" s="87">
        <f t="shared" ref="X41" si="30">SUM(X42:X43)</f>
        <v>42.099019401399914</v>
      </c>
      <c r="Y41" s="87">
        <f t="shared" ref="Y41" si="31">SUM(Y42:Y43)</f>
        <v>41.627922929215813</v>
      </c>
      <c r="Z41" s="87">
        <f t="shared" ref="Z41" si="32">SUM(Z42:Z43)</f>
        <v>41.559664750776051</v>
      </c>
      <c r="AA41" s="87">
        <f t="shared" ref="AA41" si="33">SUM(AA42:AA43)</f>
        <v>41.544169621889822</v>
      </c>
      <c r="AB41" s="87">
        <f t="shared" ref="AB41" si="34">SUM(AB42:AB43)</f>
        <v>41.449223723823557</v>
      </c>
      <c r="AC41" s="87">
        <f t="shared" ref="AC41" si="35">SUM(AC42:AC43)</f>
        <v>41.334506958708076</v>
      </c>
      <c r="AD41" s="87">
        <f t="shared" ref="AD41" si="36">SUM(AD42:AD43)</f>
        <v>41.244891111666568</v>
      </c>
      <c r="AE41" s="87">
        <f t="shared" ref="AE41" si="37">SUM(AE42:AE43)</f>
        <v>41.157312937594327</v>
      </c>
      <c r="AF41" s="87">
        <f t="shared" ref="AF41" si="38">SUM(AF42:AF43)</f>
        <v>41.07045977640648</v>
      </c>
      <c r="AG41" s="87">
        <f t="shared" ref="AG41" si="39">SUM(AG42:AG43)</f>
        <v>40.988907041569604</v>
      </c>
      <c r="AH41" s="87">
        <f t="shared" ref="AH41" si="40">SUM(AH42:AH43)</f>
        <v>40.902955210171328</v>
      </c>
      <c r="AI41" s="87">
        <f t="shared" ref="AI41" si="41">SUM(AI42:AI43)</f>
        <v>40.849374596580432</v>
      </c>
      <c r="AJ41" s="87">
        <f t="shared" ref="AJ41" si="42">SUM(AJ42:AJ43)</f>
        <v>40.828493214117451</v>
      </c>
      <c r="AK41" s="87">
        <f t="shared" ref="AK41" si="43">SUM(AK42:AK43)</f>
        <v>40.8554095244602</v>
      </c>
      <c r="AL41" s="87">
        <f t="shared" ref="AL41" si="44">SUM(AL42:AL43)</f>
        <v>40.885278895399971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12.559527250879544</v>
      </c>
      <c r="N42" s="11">
        <v>11.946329218788339</v>
      </c>
      <c r="O42" s="11">
        <v>12.184518021989634</v>
      </c>
      <c r="P42" s="11">
        <v>12.237070696628725</v>
      </c>
      <c r="Q42" s="11">
        <v>12.579101735838536</v>
      </c>
      <c r="R42" s="11">
        <v>12.546740827196322</v>
      </c>
      <c r="S42" s="11">
        <v>13.213242898805031</v>
      </c>
      <c r="T42" s="11">
        <v>13.795604572150065</v>
      </c>
      <c r="U42" s="11">
        <v>13.202896187688642</v>
      </c>
      <c r="V42" s="11">
        <v>12.922280244848787</v>
      </c>
      <c r="W42" s="11">
        <v>11.327204931235848</v>
      </c>
      <c r="X42" s="11">
        <v>13.791334247384462</v>
      </c>
      <c r="Y42" s="11">
        <v>13.727359932690089</v>
      </c>
      <c r="Z42" s="11">
        <v>13.763606508243795</v>
      </c>
      <c r="AA42" s="11">
        <v>13.807087051166773</v>
      </c>
      <c r="AB42" s="11">
        <v>13.800983904233053</v>
      </c>
      <c r="AC42" s="11">
        <v>13.761582467083775</v>
      </c>
      <c r="AD42" s="11">
        <v>13.740878433675347</v>
      </c>
      <c r="AE42" s="11">
        <v>13.727493785674383</v>
      </c>
      <c r="AF42" s="11">
        <v>13.709412048567117</v>
      </c>
      <c r="AG42" s="11">
        <v>13.691240501996162</v>
      </c>
      <c r="AH42" s="11">
        <v>13.676891205390215</v>
      </c>
      <c r="AI42" s="11">
        <v>13.654150357785676</v>
      </c>
      <c r="AJ42" s="11">
        <v>13.648578760859543</v>
      </c>
      <c r="AK42" s="11">
        <v>13.677294470038319</v>
      </c>
      <c r="AL42" s="11">
        <v>13.703755401858333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26.887634306793835</v>
      </c>
      <c r="N43" s="11">
        <v>27.401032369169638</v>
      </c>
      <c r="O43" s="11">
        <v>29.037381835098611</v>
      </c>
      <c r="P43" s="11">
        <v>26.85718256639624</v>
      </c>
      <c r="Q43" s="11">
        <v>28.629909035555901</v>
      </c>
      <c r="R43" s="11">
        <v>28.540229318162812</v>
      </c>
      <c r="S43" s="11">
        <v>31.4692989855257</v>
      </c>
      <c r="T43" s="11">
        <v>29.994074353900331</v>
      </c>
      <c r="U43" s="11">
        <v>31.279783614150809</v>
      </c>
      <c r="V43" s="11">
        <v>32.630086553128237</v>
      </c>
      <c r="W43" s="11">
        <v>26.568079512845891</v>
      </c>
      <c r="X43" s="11">
        <v>28.307685154015456</v>
      </c>
      <c r="Y43" s="11">
        <v>27.900562996525725</v>
      </c>
      <c r="Z43" s="11">
        <v>27.796058242532254</v>
      </c>
      <c r="AA43" s="11">
        <v>27.737082570723047</v>
      </c>
      <c r="AB43" s="11">
        <v>27.648239819590504</v>
      </c>
      <c r="AC43" s="11">
        <v>27.572924491624299</v>
      </c>
      <c r="AD43" s="11">
        <v>27.504012677991224</v>
      </c>
      <c r="AE43" s="11">
        <v>27.429819151919947</v>
      </c>
      <c r="AF43" s="11">
        <v>27.36104772783936</v>
      </c>
      <c r="AG43" s="11">
        <v>27.297666539573441</v>
      </c>
      <c r="AH43" s="11">
        <v>27.226064004781115</v>
      </c>
      <c r="AI43" s="11">
        <v>27.195224238794758</v>
      </c>
      <c r="AJ43" s="11">
        <v>27.179914453257908</v>
      </c>
      <c r="AK43" s="11">
        <v>27.178115054421884</v>
      </c>
      <c r="AL43" s="11">
        <v>27.18152349354164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93.490934214921012</v>
      </c>
      <c r="N45" s="87">
        <f t="shared" ref="N45" si="45">SUM(N46:N47)</f>
        <v>95.269816411678079</v>
      </c>
      <c r="O45" s="87">
        <f t="shared" ref="O45" si="46">SUM(O46:O47)</f>
        <v>100.03515792986727</v>
      </c>
      <c r="P45" s="87">
        <f t="shared" ref="P45" si="47">SUM(P46:P47)</f>
        <v>94.476611086862818</v>
      </c>
      <c r="Q45" s="87">
        <f t="shared" ref="Q45" si="48">SUM(Q46:Q47)</f>
        <v>99.776582796839222</v>
      </c>
      <c r="R45" s="87">
        <f t="shared" ref="R45" si="49">SUM(R46:R47)</f>
        <v>100.84511507973771</v>
      </c>
      <c r="S45" s="87">
        <f t="shared" ref="S45" si="50">SUM(S46:S47)</f>
        <v>101.85873509328525</v>
      </c>
      <c r="T45" s="87">
        <f t="shared" ref="T45" si="51">SUM(T46:T47)</f>
        <v>100.10503987043664</v>
      </c>
      <c r="U45" s="87">
        <f t="shared" ref="U45" si="52">SUM(U46:U47)</f>
        <v>97.91572833338806</v>
      </c>
      <c r="V45" s="87">
        <f t="shared" ref="V45" si="53">SUM(V46:V47)</f>
        <v>101.57648268557824</v>
      </c>
      <c r="W45" s="87">
        <f t="shared" ref="W45" si="54">SUM(W46:W47)</f>
        <v>92.466209174182367</v>
      </c>
      <c r="X45" s="87">
        <f t="shared" ref="X45" si="55">SUM(X46:X47)</f>
        <v>93.118922754358266</v>
      </c>
      <c r="Y45" s="87">
        <f t="shared" ref="Y45" si="56">SUM(Y46:Y47)</f>
        <v>93.06630026942193</v>
      </c>
      <c r="Z45" s="87">
        <f t="shared" ref="Z45" si="57">SUM(Z46:Z47)</f>
        <v>93.142577500272353</v>
      </c>
      <c r="AA45" s="87">
        <f t="shared" ref="AA45" si="58">SUM(AA46:AA47)</f>
        <v>93.302990417953268</v>
      </c>
      <c r="AB45" s="87">
        <f t="shared" ref="AB45" si="59">SUM(AB46:AB47)</f>
        <v>93.216041810675634</v>
      </c>
      <c r="AC45" s="87">
        <f t="shared" ref="AC45" si="60">SUM(AC46:AC47)</f>
        <v>93.039172163428333</v>
      </c>
      <c r="AD45" s="87">
        <f t="shared" ref="AD45" si="61">SUM(AD46:AD47)</f>
        <v>92.806446194543213</v>
      </c>
      <c r="AE45" s="87">
        <f t="shared" ref="AE45" si="62">SUM(AE46:AE47)</f>
        <v>92.533874240289435</v>
      </c>
      <c r="AF45" s="87">
        <f t="shared" ref="AF45" si="63">SUM(AF46:AF47)</f>
        <v>92.263488494982269</v>
      </c>
      <c r="AG45" s="87">
        <f t="shared" ref="AG45" si="64">SUM(AG46:AG47)</f>
        <v>91.994645142445606</v>
      </c>
      <c r="AH45" s="87">
        <f t="shared" ref="AH45" si="65">SUM(AH46:AH47)</f>
        <v>91.725705748765918</v>
      </c>
      <c r="AI45" s="87">
        <f t="shared" ref="AI45" si="66">SUM(AI46:AI47)</f>
        <v>91.439979290966562</v>
      </c>
      <c r="AJ45" s="87">
        <f t="shared" ref="AJ45" si="67">SUM(AJ46:AJ47)</f>
        <v>91.205482579924436</v>
      </c>
      <c r="AK45" s="87">
        <f t="shared" ref="AK45" si="68">SUM(AK46:AK47)</f>
        <v>90.923043708759081</v>
      </c>
      <c r="AL45" s="87">
        <f t="shared" ref="AL45" si="69">SUM(AL46:AL47)</f>
        <v>90.575065751460727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10.86883032538187</v>
      </c>
      <c r="N46" s="11">
        <v>10.808097163319593</v>
      </c>
      <c r="O46" s="11">
        <v>10.992256589283091</v>
      </c>
      <c r="P46" s="11">
        <v>10.494520008353044</v>
      </c>
      <c r="Q46" s="11">
        <v>11.784073918290083</v>
      </c>
      <c r="R46" s="11">
        <v>11.768536310765185</v>
      </c>
      <c r="S46" s="11">
        <v>12.279382215266518</v>
      </c>
      <c r="T46" s="11">
        <v>11.371986842202483</v>
      </c>
      <c r="U46" s="11">
        <v>10.525802298278903</v>
      </c>
      <c r="V46" s="11">
        <v>10.58131847234316</v>
      </c>
      <c r="W46" s="11">
        <v>9.4127069100926199</v>
      </c>
      <c r="X46" s="11">
        <v>8.0160206184440792</v>
      </c>
      <c r="Y46" s="11">
        <v>7.9237894185223521</v>
      </c>
      <c r="Z46" s="11">
        <v>7.8782072771087339</v>
      </c>
      <c r="AA46" s="11">
        <v>7.8374579346600202</v>
      </c>
      <c r="AB46" s="11">
        <v>7.7727159318427503</v>
      </c>
      <c r="AC46" s="11">
        <v>7.7115693818355213</v>
      </c>
      <c r="AD46" s="11">
        <v>7.6543074540896914</v>
      </c>
      <c r="AE46" s="11">
        <v>7.6018861598365177</v>
      </c>
      <c r="AF46" s="11">
        <v>7.5488280520395064</v>
      </c>
      <c r="AG46" s="11">
        <v>7.4908270492291935</v>
      </c>
      <c r="AH46" s="11">
        <v>7.4323575576089533</v>
      </c>
      <c r="AI46" s="11">
        <v>7.3749255781715117</v>
      </c>
      <c r="AJ46" s="11">
        <v>7.3175691023652263</v>
      </c>
      <c r="AK46" s="11">
        <v>7.2573799695636421</v>
      </c>
      <c r="AL46" s="11">
        <v>7.1969218231042387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82.622103889539147</v>
      </c>
      <c r="N47" s="11">
        <v>84.461719248358492</v>
      </c>
      <c r="O47" s="11">
        <v>89.04290134058418</v>
      </c>
      <c r="P47" s="11">
        <v>83.982091078509768</v>
      </c>
      <c r="Q47" s="11">
        <v>87.992508878549131</v>
      </c>
      <c r="R47" s="11">
        <v>89.076578768972524</v>
      </c>
      <c r="S47" s="11">
        <v>89.579352878018724</v>
      </c>
      <c r="T47" s="11">
        <v>88.733053028234153</v>
      </c>
      <c r="U47" s="11">
        <v>87.389926035109156</v>
      </c>
      <c r="V47" s="11">
        <v>90.995164213235086</v>
      </c>
      <c r="W47" s="11">
        <v>83.053502264089744</v>
      </c>
      <c r="X47" s="11">
        <v>85.102902135914192</v>
      </c>
      <c r="Y47" s="11">
        <v>85.142510850899583</v>
      </c>
      <c r="Z47" s="11">
        <v>85.264370223163624</v>
      </c>
      <c r="AA47" s="11">
        <v>85.465532483293245</v>
      </c>
      <c r="AB47" s="11">
        <v>85.44332587883288</v>
      </c>
      <c r="AC47" s="11">
        <v>85.327602781592816</v>
      </c>
      <c r="AD47" s="11">
        <v>85.152138740453523</v>
      </c>
      <c r="AE47" s="11">
        <v>84.931988080452925</v>
      </c>
      <c r="AF47" s="11">
        <v>84.714660442942758</v>
      </c>
      <c r="AG47" s="11">
        <v>84.50381809321641</v>
      </c>
      <c r="AH47" s="11">
        <v>84.293348191156966</v>
      </c>
      <c r="AI47" s="11">
        <v>84.065053712795049</v>
      </c>
      <c r="AJ47" s="11">
        <v>83.887913477559209</v>
      </c>
      <c r="AK47" s="11">
        <v>83.665663739195438</v>
      </c>
      <c r="AL47" s="11">
        <v>83.378143928356494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775.19299999999976</v>
      </c>
      <c r="N49" s="87">
        <f t="shared" si="70"/>
        <v>765.25600000000031</v>
      </c>
      <c r="O49" s="87">
        <f t="shared" si="70"/>
        <v>809.86800000000028</v>
      </c>
      <c r="P49" s="87">
        <f t="shared" si="70"/>
        <v>795.33399999999949</v>
      </c>
      <c r="Q49" s="87">
        <f t="shared" si="70"/>
        <v>814.23599999999942</v>
      </c>
      <c r="R49" s="87">
        <f t="shared" si="70"/>
        <v>836.63300000000027</v>
      </c>
      <c r="S49" s="87">
        <f t="shared" si="70"/>
        <v>866.34599999999978</v>
      </c>
      <c r="T49" s="87">
        <f t="shared" si="70"/>
        <v>858.99900000000059</v>
      </c>
      <c r="U49" s="87">
        <f t="shared" si="70"/>
        <v>843.71200000000022</v>
      </c>
      <c r="V49" s="87">
        <f t="shared" si="70"/>
        <v>882.79800000000046</v>
      </c>
      <c r="W49" s="87">
        <f t="shared" si="70"/>
        <v>861.89100000000008</v>
      </c>
      <c r="X49" s="87">
        <f t="shared" si="70"/>
        <v>863.12799999999993</v>
      </c>
      <c r="Y49" s="87">
        <f t="shared" si="70"/>
        <v>865.26399999999967</v>
      </c>
      <c r="Z49" s="87">
        <f t="shared" si="70"/>
        <v>869.82099999999969</v>
      </c>
      <c r="AA49" s="87">
        <f t="shared" si="70"/>
        <v>875.42100000000028</v>
      </c>
      <c r="AB49" s="87">
        <f t="shared" si="70"/>
        <v>879.06400000000008</v>
      </c>
      <c r="AC49" s="87">
        <f t="shared" si="70"/>
        <v>882.05700000000036</v>
      </c>
      <c r="AD49" s="87">
        <f t="shared" si="70"/>
        <v>884.70900000000017</v>
      </c>
      <c r="AE49" s="87">
        <f t="shared" ref="AE49:AL49" si="71">SUM(AE5,AE9,AE15,AE22,AE26,AE32,AE37,AE41,AE45)</f>
        <v>887.31699999999955</v>
      </c>
      <c r="AF49" s="87">
        <f t="shared" si="71"/>
        <v>889.89300000000014</v>
      </c>
      <c r="AG49" s="87">
        <f t="shared" si="71"/>
        <v>892.72499999999968</v>
      </c>
      <c r="AH49" s="87">
        <f t="shared" si="71"/>
        <v>895.4699999999998</v>
      </c>
      <c r="AI49" s="87">
        <f t="shared" si="71"/>
        <v>898.19799999999964</v>
      </c>
      <c r="AJ49" s="87">
        <f t="shared" si="71"/>
        <v>900.97900000000027</v>
      </c>
      <c r="AK49" s="87">
        <f t="shared" si="71"/>
        <v>903.74099999999964</v>
      </c>
      <c r="AL49" s="87">
        <f t="shared" si="71"/>
        <v>906.50900000000024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9.5286579399075838E-2</v>
      </c>
      <c r="N52" s="337">
        <f t="shared" si="73"/>
        <v>0.1040601347201192</v>
      </c>
      <c r="O52" s="337">
        <f t="shared" si="73"/>
        <v>0.10665337896593172</v>
      </c>
      <c r="P52" s="337">
        <f t="shared" si="73"/>
        <v>0.10968151477963496</v>
      </c>
      <c r="Q52" s="337">
        <f t="shared" si="73"/>
        <v>0.10911093620763206</v>
      </c>
      <c r="R52" s="337">
        <f t="shared" si="73"/>
        <v>0.10973756402725006</v>
      </c>
      <c r="S52" s="337">
        <f t="shared" si="73"/>
        <v>0.11205957026787695</v>
      </c>
      <c r="T52" s="337">
        <f t="shared" si="73"/>
        <v>0.11444784915470543</v>
      </c>
      <c r="U52" s="337">
        <f t="shared" si="73"/>
        <v>0.11602902841190928</v>
      </c>
      <c r="V52" s="337">
        <f t="shared" si="73"/>
        <v>0.11841238360490802</v>
      </c>
      <c r="W52" s="337">
        <f t="shared" si="73"/>
        <v>0.12114585047206139</v>
      </c>
      <c r="X52" s="337">
        <f t="shared" si="73"/>
        <v>0.11799100269802992</v>
      </c>
      <c r="Y52" s="337">
        <f t="shared" si="73"/>
        <v>0.11904658833061467</v>
      </c>
      <c r="Z52" s="337">
        <f t="shared" si="73"/>
        <v>0.12003392630172198</v>
      </c>
      <c r="AA52" s="337">
        <f t="shared" si="73"/>
        <v>0.12100284017747757</v>
      </c>
      <c r="AB52" s="337">
        <f t="shared" si="73"/>
        <v>0.12193270305810537</v>
      </c>
      <c r="AC52" s="337">
        <f t="shared" si="73"/>
        <v>0.1228579890842527</v>
      </c>
      <c r="AD52" s="337">
        <f t="shared" si="73"/>
        <v>0.12380083153538753</v>
      </c>
      <c r="AE52" s="337">
        <f t="shared" ref="AE52:AL52" si="74">AE5/AE$49</f>
        <v>0.12470401614055847</v>
      </c>
      <c r="AF52" s="337">
        <f t="shared" si="74"/>
        <v>0.12558824181759212</v>
      </c>
      <c r="AG52" s="337">
        <f t="shared" si="74"/>
        <v>0.12647895239445514</v>
      </c>
      <c r="AH52" s="337">
        <f t="shared" si="74"/>
        <v>0.12735052094910196</v>
      </c>
      <c r="AI52" s="337">
        <f t="shared" si="74"/>
        <v>0.12826045253668047</v>
      </c>
      <c r="AJ52" s="337">
        <f t="shared" si="74"/>
        <v>0.12912996510188185</v>
      </c>
      <c r="AK52" s="337">
        <f t="shared" si="74"/>
        <v>0.13011075646028222</v>
      </c>
      <c r="AL52" s="337">
        <f t="shared" si="74"/>
        <v>0.13103470557513094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6.6561799651034537E-2</v>
      </c>
      <c r="N53" s="336">
        <f t="shared" si="75"/>
        <v>7.1491633950912195E-2</v>
      </c>
      <c r="O53" s="336">
        <f t="shared" si="75"/>
        <v>7.2799513758720263E-2</v>
      </c>
      <c r="P53" s="336">
        <f t="shared" si="75"/>
        <v>7.4902941802866982E-2</v>
      </c>
      <c r="Q53" s="336">
        <f t="shared" si="75"/>
        <v>7.1557691275012172E-2</v>
      </c>
      <c r="R53" s="336">
        <f t="shared" si="75"/>
        <v>7.3951671178904166E-2</v>
      </c>
      <c r="S53" s="336">
        <f t="shared" si="75"/>
        <v>7.9255387012582834E-2</v>
      </c>
      <c r="T53" s="336">
        <f t="shared" si="75"/>
        <v>7.9933253140158159E-2</v>
      </c>
      <c r="U53" s="336">
        <f t="shared" si="75"/>
        <v>8.0618536846206443E-2</v>
      </c>
      <c r="V53" s="336">
        <f t="shared" si="75"/>
        <v>8.2701660823613174E-2</v>
      </c>
      <c r="W53" s="336">
        <f t="shared" si="75"/>
        <v>8.5378151127970106E-2</v>
      </c>
      <c r="X53" s="336">
        <f t="shared" si="75"/>
        <v>7.6461618379365562E-2</v>
      </c>
      <c r="Y53" s="336">
        <f t="shared" si="75"/>
        <v>7.6893684869375728E-2</v>
      </c>
      <c r="Z53" s="336">
        <f t="shared" si="75"/>
        <v>7.7298285943481704E-2</v>
      </c>
      <c r="AA53" s="336">
        <f t="shared" si="75"/>
        <v>7.7695648103110679E-2</v>
      </c>
      <c r="AB53" s="336">
        <f t="shared" si="75"/>
        <v>7.8076105066918006E-2</v>
      </c>
      <c r="AC53" s="336">
        <f t="shared" si="75"/>
        <v>7.8445048732791678E-2</v>
      </c>
      <c r="AD53" s="336">
        <f t="shared" si="75"/>
        <v>7.8814947794389023E-2</v>
      </c>
      <c r="AE53" s="336">
        <f t="shared" ref="AE53:AL53" si="76">AE6/AE$49</f>
        <v>7.9177887049908524E-2</v>
      </c>
      <c r="AF53" s="336">
        <f t="shared" si="76"/>
        <v>7.9532921838806558E-2</v>
      </c>
      <c r="AG53" s="336">
        <f t="shared" si="76"/>
        <v>7.9891553358886383E-2</v>
      </c>
      <c r="AH53" s="336">
        <f t="shared" si="76"/>
        <v>8.0237215750735114E-2</v>
      </c>
      <c r="AI53" s="336">
        <f t="shared" si="76"/>
        <v>8.0607032079055896E-2</v>
      </c>
      <c r="AJ53" s="336">
        <f t="shared" si="76"/>
        <v>8.0961019948946125E-2</v>
      </c>
      <c r="AK53" s="336">
        <f t="shared" si="76"/>
        <v>8.1371842683017115E-2</v>
      </c>
      <c r="AL53" s="336">
        <f t="shared" si="76"/>
        <v>8.1739806898187953E-2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2.8724779748041305E-2</v>
      </c>
      <c r="N54" s="336">
        <f t="shared" si="77"/>
        <v>3.2568500769207011E-2</v>
      </c>
      <c r="O54" s="336">
        <f t="shared" si="77"/>
        <v>3.3853865207211467E-2</v>
      </c>
      <c r="P54" s="336">
        <f t="shared" si="77"/>
        <v>3.4778572976767973E-2</v>
      </c>
      <c r="Q54" s="336">
        <f t="shared" si="77"/>
        <v>3.7553244932619897E-2</v>
      </c>
      <c r="R54" s="336">
        <f t="shared" si="77"/>
        <v>3.5785892848345879E-2</v>
      </c>
      <c r="S54" s="336">
        <f t="shared" si="77"/>
        <v>3.2804183255294127E-2</v>
      </c>
      <c r="T54" s="336">
        <f t="shared" si="77"/>
        <v>3.4514596014547268E-2</v>
      </c>
      <c r="U54" s="336">
        <f t="shared" si="77"/>
        <v>3.5410491565702827E-2</v>
      </c>
      <c r="V54" s="336">
        <f t="shared" si="77"/>
        <v>3.5710722781294835E-2</v>
      </c>
      <c r="W54" s="336">
        <f t="shared" si="77"/>
        <v>3.5767699344091283E-2</v>
      </c>
      <c r="X54" s="336">
        <f t="shared" si="77"/>
        <v>4.1529384318664368E-2</v>
      </c>
      <c r="Y54" s="336">
        <f t="shared" si="77"/>
        <v>4.2152903461238955E-2</v>
      </c>
      <c r="Z54" s="336">
        <f t="shared" si="77"/>
        <v>4.2735640358240276E-2</v>
      </c>
      <c r="AA54" s="336">
        <f t="shared" si="77"/>
        <v>4.3307192074366896E-2</v>
      </c>
      <c r="AB54" s="336">
        <f t="shared" si="77"/>
        <v>4.3856597991187365E-2</v>
      </c>
      <c r="AC54" s="336">
        <f t="shared" si="77"/>
        <v>4.4412940351461032E-2</v>
      </c>
      <c r="AD54" s="336">
        <f t="shared" si="77"/>
        <v>4.4985883740998496E-2</v>
      </c>
      <c r="AE54" s="336">
        <f t="shared" ref="AE54:AL54" si="78">AE7/AE$49</f>
        <v>4.5526129090649944E-2</v>
      </c>
      <c r="AF54" s="336">
        <f t="shared" si="78"/>
        <v>4.6055319978785564E-2</v>
      </c>
      <c r="AG54" s="336">
        <f t="shared" si="78"/>
        <v>4.6587399035568744E-2</v>
      </c>
      <c r="AH54" s="336">
        <f t="shared" si="78"/>
        <v>4.7113305198366838E-2</v>
      </c>
      <c r="AI54" s="336">
        <f t="shared" si="78"/>
        <v>4.7653420457624572E-2</v>
      </c>
      <c r="AJ54" s="336">
        <f t="shared" si="78"/>
        <v>4.8168945152935717E-2</v>
      </c>
      <c r="AK54" s="336">
        <f t="shared" si="78"/>
        <v>4.8738913777265101E-2</v>
      </c>
      <c r="AL54" s="336">
        <f t="shared" si="78"/>
        <v>4.9294898676942998E-2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0.20735257778545621</v>
      </c>
      <c r="N56" s="337">
        <f t="shared" si="79"/>
        <v>0.19823245035177689</v>
      </c>
      <c r="O56" s="337">
        <f t="shared" si="79"/>
        <v>0.19770399155678031</v>
      </c>
      <c r="P56" s="337">
        <f t="shared" si="79"/>
        <v>0.20307763518488894</v>
      </c>
      <c r="Q56" s="337">
        <f t="shared" si="79"/>
        <v>0.19925106648003127</v>
      </c>
      <c r="R56" s="337">
        <f t="shared" si="79"/>
        <v>0.19945329769346784</v>
      </c>
      <c r="S56" s="337">
        <f t="shared" si="79"/>
        <v>0.20660762642184438</v>
      </c>
      <c r="T56" s="337">
        <f t="shared" si="79"/>
        <v>0.20081275936570436</v>
      </c>
      <c r="U56" s="337">
        <f t="shared" si="79"/>
        <v>0.20877759719788708</v>
      </c>
      <c r="V56" s="337">
        <f t="shared" si="79"/>
        <v>0.21457899935386632</v>
      </c>
      <c r="W56" s="337">
        <f t="shared" si="79"/>
        <v>0.22596962104089022</v>
      </c>
      <c r="X56" s="337">
        <f t="shared" si="79"/>
        <v>0.23165679239993045</v>
      </c>
      <c r="Y56" s="337">
        <f t="shared" si="79"/>
        <v>0.23276137886393611</v>
      </c>
      <c r="Z56" s="337">
        <f t="shared" si="79"/>
        <v>0.23389274164720447</v>
      </c>
      <c r="AA56" s="337">
        <f t="shared" si="79"/>
        <v>0.23503792125768433</v>
      </c>
      <c r="AB56" s="337">
        <f t="shared" si="79"/>
        <v>0.23622370782088481</v>
      </c>
      <c r="AC56" s="337">
        <f t="shared" si="79"/>
        <v>0.23746182987461267</v>
      </c>
      <c r="AD56" s="337">
        <f t="shared" si="79"/>
        <v>0.2387034342884265</v>
      </c>
      <c r="AE56" s="337">
        <f t="shared" ref="AE56:AL56" si="80">AE9/AE$49</f>
        <v>0.23991862948852508</v>
      </c>
      <c r="AF56" s="337">
        <f t="shared" si="80"/>
        <v>0.24112488942966456</v>
      </c>
      <c r="AG56" s="337">
        <f t="shared" si="80"/>
        <v>0.24233834864851347</v>
      </c>
      <c r="AH56" s="337">
        <f t="shared" si="80"/>
        <v>0.24349065742049947</v>
      </c>
      <c r="AI56" s="337">
        <f t="shared" si="80"/>
        <v>0.24465233548502308</v>
      </c>
      <c r="AJ56" s="337">
        <f t="shared" si="80"/>
        <v>0.24585449520572628</v>
      </c>
      <c r="AK56" s="337">
        <f t="shared" si="80"/>
        <v>0.24711690558631938</v>
      </c>
      <c r="AL56" s="337">
        <f t="shared" si="80"/>
        <v>0.24829021664451109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5.7150892815887207E-2</v>
      </c>
      <c r="N57" s="336">
        <f t="shared" si="81"/>
        <v>5.3458344617319645E-2</v>
      </c>
      <c r="O57" s="336">
        <f t="shared" si="81"/>
        <v>5.3735747238971898E-2</v>
      </c>
      <c r="P57" s="336">
        <f t="shared" si="81"/>
        <v>5.4299390114844429E-2</v>
      </c>
      <c r="Q57" s="336">
        <f t="shared" si="81"/>
        <v>5.5452560210764112E-2</v>
      </c>
      <c r="R57" s="336">
        <f t="shared" si="81"/>
        <v>5.7231963446475097E-2</v>
      </c>
      <c r="S57" s="336">
        <f t="shared" si="81"/>
        <v>5.9892523443734309E-2</v>
      </c>
      <c r="T57" s="336">
        <f t="shared" si="81"/>
        <v>5.6277927994763215E-2</v>
      </c>
      <c r="U57" s="336">
        <f t="shared" si="81"/>
        <v>5.9993395652966859E-2</v>
      </c>
      <c r="V57" s="336">
        <f t="shared" si="81"/>
        <v>6.0781450546601563E-2</v>
      </c>
      <c r="W57" s="336">
        <f t="shared" si="81"/>
        <v>6.4417218543222091E-2</v>
      </c>
      <c r="X57" s="336">
        <f t="shared" si="81"/>
        <v>6.5097825514264421E-2</v>
      </c>
      <c r="Y57" s="336">
        <f t="shared" si="81"/>
        <v>6.5485900300570332E-2</v>
      </c>
      <c r="Z57" s="336">
        <f t="shared" si="81"/>
        <v>6.5832012997358469E-2</v>
      </c>
      <c r="AA57" s="336">
        <f t="shared" si="81"/>
        <v>6.6188571208065192E-2</v>
      </c>
      <c r="AB57" s="336">
        <f t="shared" si="81"/>
        <v>6.6539717689255207E-2</v>
      </c>
      <c r="AC57" s="336">
        <f t="shared" si="81"/>
        <v>6.6906450067356085E-2</v>
      </c>
      <c r="AD57" s="336">
        <f t="shared" si="81"/>
        <v>6.7285848211547636E-2</v>
      </c>
      <c r="AE57" s="336">
        <f t="shared" ref="AE57:AL57" si="82">AE10/AE$49</f>
        <v>6.7668268732246489E-2</v>
      </c>
      <c r="AF57" s="336">
        <f t="shared" si="82"/>
        <v>6.8038225576738554E-2</v>
      </c>
      <c r="AG57" s="336">
        <f t="shared" si="82"/>
        <v>6.8413054988310296E-2</v>
      </c>
      <c r="AH57" s="336">
        <f t="shared" si="82"/>
        <v>6.8790246372047073E-2</v>
      </c>
      <c r="AI57" s="336">
        <f t="shared" si="82"/>
        <v>6.9180318923197717E-2</v>
      </c>
      <c r="AJ57" s="336">
        <f t="shared" si="82"/>
        <v>6.9566244756442228E-2</v>
      </c>
      <c r="AK57" s="336">
        <f t="shared" si="82"/>
        <v>6.9966776404278827E-2</v>
      </c>
      <c r="AL57" s="336">
        <f t="shared" si="82"/>
        <v>7.0354167453949762E-2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Brighton and Hove East Sussex West Sussex</v>
      </c>
      <c r="L58" s="232" t="str">
        <f>'Occ T3'!A13</f>
        <v>22 Health professionals</v>
      </c>
      <c r="M58" s="336">
        <f t="shared" ref="M58:AD58" si="83">M11/M$49</f>
        <v>3.8830010607901359E-2</v>
      </c>
      <c r="N58" s="336">
        <f t="shared" si="83"/>
        <v>3.9950086302773621E-2</v>
      </c>
      <c r="O58" s="336">
        <f t="shared" si="83"/>
        <v>4.022906688941924E-2</v>
      </c>
      <c r="P58" s="336">
        <f t="shared" si="83"/>
        <v>4.0317169137693759E-2</v>
      </c>
      <c r="Q58" s="336">
        <f t="shared" si="83"/>
        <v>3.7769325276281636E-2</v>
      </c>
      <c r="R58" s="336">
        <f t="shared" si="83"/>
        <v>3.8159898965466579E-2</v>
      </c>
      <c r="S58" s="336">
        <f t="shared" si="83"/>
        <v>3.9343456134187375E-2</v>
      </c>
      <c r="T58" s="336">
        <f t="shared" si="83"/>
        <v>4.1193554552000078E-2</v>
      </c>
      <c r="U58" s="336">
        <f t="shared" si="83"/>
        <v>4.0099935234848283E-2</v>
      </c>
      <c r="V58" s="336">
        <f t="shared" si="83"/>
        <v>4.2824583077527914E-2</v>
      </c>
      <c r="W58" s="336">
        <f t="shared" si="83"/>
        <v>4.3582691006778147E-2</v>
      </c>
      <c r="X58" s="336">
        <f t="shared" si="83"/>
        <v>4.4696280705626978E-2</v>
      </c>
      <c r="Y58" s="336">
        <f t="shared" si="83"/>
        <v>4.4738523568238688E-2</v>
      </c>
      <c r="Z58" s="336">
        <f t="shared" si="83"/>
        <v>4.4784278287282847E-2</v>
      </c>
      <c r="AA58" s="336">
        <f t="shared" si="83"/>
        <v>4.4810458728662787E-2</v>
      </c>
      <c r="AB58" s="336">
        <f t="shared" si="83"/>
        <v>4.4845591275854683E-2</v>
      </c>
      <c r="AC58" s="336">
        <f t="shared" si="83"/>
        <v>4.4889717618086668E-2</v>
      </c>
      <c r="AD58" s="336">
        <f t="shared" si="83"/>
        <v>4.4927578132191899E-2</v>
      </c>
      <c r="AE58" s="336">
        <f t="shared" ref="AE58:AL58" si="84">AE11/AE$49</f>
        <v>4.4954410965927345E-2</v>
      </c>
      <c r="AF58" s="336">
        <f t="shared" si="84"/>
        <v>4.500325210001041E-2</v>
      </c>
      <c r="AG58" s="336">
        <f t="shared" si="84"/>
        <v>4.5065481180583102E-2</v>
      </c>
      <c r="AH58" s="336">
        <f t="shared" si="84"/>
        <v>4.5125039506721733E-2</v>
      </c>
      <c r="AI58" s="336">
        <f t="shared" si="84"/>
        <v>4.5185224203890192E-2</v>
      </c>
      <c r="AJ58" s="336">
        <f t="shared" si="84"/>
        <v>4.5246466913135733E-2</v>
      </c>
      <c r="AK58" s="336">
        <f t="shared" si="84"/>
        <v>4.5298844106378806E-2</v>
      </c>
      <c r="AL58" s="336">
        <f t="shared" si="84"/>
        <v>4.5312469133615571E-2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4.4915884565483122E-2</v>
      </c>
      <c r="N59" s="336">
        <f t="shared" si="85"/>
        <v>4.4315446178879003E-2</v>
      </c>
      <c r="O59" s="336">
        <f t="shared" si="85"/>
        <v>4.2473713278082144E-2</v>
      </c>
      <c r="P59" s="336">
        <f t="shared" si="85"/>
        <v>4.532100910922366E-2</v>
      </c>
      <c r="Q59" s="336">
        <f t="shared" si="85"/>
        <v>4.3854877386896127E-2</v>
      </c>
      <c r="R59" s="336">
        <f t="shared" si="85"/>
        <v>4.4343001657173649E-2</v>
      </c>
      <c r="S59" s="336">
        <f t="shared" si="85"/>
        <v>4.4513092134603173E-2</v>
      </c>
      <c r="T59" s="336">
        <f t="shared" si="85"/>
        <v>4.2628648296621753E-2</v>
      </c>
      <c r="U59" s="336">
        <f t="shared" si="85"/>
        <v>4.5157571940410576E-2</v>
      </c>
      <c r="V59" s="336">
        <f t="shared" si="85"/>
        <v>4.5254054619983074E-2</v>
      </c>
      <c r="W59" s="336">
        <f t="shared" si="85"/>
        <v>4.6798158799175649E-2</v>
      </c>
      <c r="X59" s="336">
        <f t="shared" si="85"/>
        <v>4.6758666455865572E-2</v>
      </c>
      <c r="Y59" s="336">
        <f t="shared" si="85"/>
        <v>4.6836348029123842E-2</v>
      </c>
      <c r="Z59" s="336">
        <f t="shared" si="85"/>
        <v>4.6985601739185021E-2</v>
      </c>
      <c r="AA59" s="336">
        <f t="shared" si="85"/>
        <v>4.7150534367220366E-2</v>
      </c>
      <c r="AB59" s="336">
        <f t="shared" si="85"/>
        <v>4.7337082443722485E-2</v>
      </c>
      <c r="AC59" s="336">
        <f t="shared" si="85"/>
        <v>4.7556119841665391E-2</v>
      </c>
      <c r="AD59" s="336">
        <f t="shared" si="85"/>
        <v>4.7777431641685984E-2</v>
      </c>
      <c r="AE59" s="336">
        <f t="shared" ref="AE59:AL59" si="86">AE12/AE$49</f>
        <v>4.7987636182562715E-2</v>
      </c>
      <c r="AF59" s="336">
        <f t="shared" si="86"/>
        <v>4.8194844044462878E-2</v>
      </c>
      <c r="AG59" s="336">
        <f t="shared" si="86"/>
        <v>4.8408355876464387E-2</v>
      </c>
      <c r="AH59" s="336">
        <f t="shared" si="86"/>
        <v>4.858992160450859E-2</v>
      </c>
      <c r="AI59" s="336">
        <f t="shared" si="86"/>
        <v>4.8779542241488838E-2</v>
      </c>
      <c r="AJ59" s="336">
        <f t="shared" si="86"/>
        <v>4.8970863580610827E-2</v>
      </c>
      <c r="AK59" s="336">
        <f t="shared" si="86"/>
        <v>4.9170517613809236E-2</v>
      </c>
      <c r="AL59" s="336">
        <f t="shared" si="86"/>
        <v>4.9350930732964642E-2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6.6455789796184522E-2</v>
      </c>
      <c r="N60" s="336">
        <f t="shared" si="87"/>
        <v>6.0508573252804614E-2</v>
      </c>
      <c r="O60" s="336">
        <f t="shared" si="87"/>
        <v>6.1265464150307043E-2</v>
      </c>
      <c r="P60" s="336">
        <f t="shared" si="87"/>
        <v>6.3140066823127089E-2</v>
      </c>
      <c r="Q60" s="336">
        <f t="shared" si="87"/>
        <v>6.217430360608938E-2</v>
      </c>
      <c r="R60" s="336">
        <f t="shared" si="87"/>
        <v>5.9718433624352509E-2</v>
      </c>
      <c r="S60" s="336">
        <f t="shared" si="87"/>
        <v>6.2858554709319545E-2</v>
      </c>
      <c r="T60" s="336">
        <f t="shared" si="87"/>
        <v>6.0712628522319297E-2</v>
      </c>
      <c r="U60" s="336">
        <f t="shared" si="87"/>
        <v>6.3526694369661352E-2</v>
      </c>
      <c r="V60" s="336">
        <f t="shared" si="87"/>
        <v>6.571891110975378E-2</v>
      </c>
      <c r="W60" s="336">
        <f t="shared" si="87"/>
        <v>7.1171552691714324E-2</v>
      </c>
      <c r="X60" s="336">
        <f t="shared" si="87"/>
        <v>7.5104019724173451E-2</v>
      </c>
      <c r="Y60" s="336">
        <f t="shared" si="87"/>
        <v>7.5700606966003239E-2</v>
      </c>
      <c r="Z60" s="336">
        <f t="shared" si="87"/>
        <v>7.6290848623378149E-2</v>
      </c>
      <c r="AA60" s="336">
        <f t="shared" si="87"/>
        <v>7.688835695373597E-2</v>
      </c>
      <c r="AB60" s="336">
        <f t="shared" si="87"/>
        <v>7.7501316412052448E-2</v>
      </c>
      <c r="AC60" s="336">
        <f t="shared" si="87"/>
        <v>7.8109542347504557E-2</v>
      </c>
      <c r="AD60" s="336">
        <f t="shared" si="87"/>
        <v>7.8712576303001006E-2</v>
      </c>
      <c r="AE60" s="336">
        <f t="shared" ref="AE60:AL60" si="88">AE13/AE$49</f>
        <v>7.9308313607788533E-2</v>
      </c>
      <c r="AF60" s="336">
        <f t="shared" si="88"/>
        <v>7.9888567708452735E-2</v>
      </c>
      <c r="AG60" s="336">
        <f t="shared" si="88"/>
        <v>8.0451456603155683E-2</v>
      </c>
      <c r="AH60" s="336">
        <f t="shared" si="88"/>
        <v>8.0985449937222093E-2</v>
      </c>
      <c r="AI60" s="336">
        <f t="shared" si="88"/>
        <v>8.1507250116446328E-2</v>
      </c>
      <c r="AJ60" s="336">
        <f t="shared" si="88"/>
        <v>8.2070919955537516E-2</v>
      </c>
      <c r="AK60" s="336">
        <f t="shared" si="88"/>
        <v>8.2680767461852503E-2</v>
      </c>
      <c r="AL60" s="336">
        <f t="shared" si="88"/>
        <v>8.3272649323981096E-2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0.12925387808674219</v>
      </c>
      <c r="N62" s="337">
        <f t="shared" si="89"/>
        <v>0.13005368229318456</v>
      </c>
      <c r="O62" s="337">
        <f t="shared" si="89"/>
        <v>0.13305897628848704</v>
      </c>
      <c r="P62" s="337">
        <f t="shared" si="89"/>
        <v>0.13089606078704577</v>
      </c>
      <c r="Q62" s="337">
        <f t="shared" si="89"/>
        <v>0.13063782750627584</v>
      </c>
      <c r="R62" s="337">
        <f t="shared" si="89"/>
        <v>0.13299779607920947</v>
      </c>
      <c r="S62" s="337">
        <f t="shared" si="89"/>
        <v>0.13228180116423824</v>
      </c>
      <c r="T62" s="337">
        <f t="shared" si="89"/>
        <v>0.1354906718903483</v>
      </c>
      <c r="U62" s="337">
        <f t="shared" si="89"/>
        <v>0.13616296710199308</v>
      </c>
      <c r="V62" s="337">
        <f t="shared" si="89"/>
        <v>0.13330115791874045</v>
      </c>
      <c r="W62" s="337">
        <f t="shared" si="89"/>
        <v>0.14143391498073343</v>
      </c>
      <c r="X62" s="337">
        <f t="shared" si="89"/>
        <v>0.13422195950206858</v>
      </c>
      <c r="Y62" s="337">
        <f t="shared" si="89"/>
        <v>0.13475864058769932</v>
      </c>
      <c r="Z62" s="337">
        <f t="shared" si="89"/>
        <v>0.13515841889876501</v>
      </c>
      <c r="AA62" s="337">
        <f t="shared" si="89"/>
        <v>0.13560514751311251</v>
      </c>
      <c r="AB62" s="337">
        <f t="shared" si="89"/>
        <v>0.13600173303425311</v>
      </c>
      <c r="AC62" s="337">
        <f t="shared" si="89"/>
        <v>0.13640222351228079</v>
      </c>
      <c r="AD62" s="337">
        <f t="shared" si="89"/>
        <v>0.13676763690846294</v>
      </c>
      <c r="AE62" s="337">
        <f t="shared" ref="AE62:AL62" si="90">AE15/AE$49</f>
        <v>0.13715092776026833</v>
      </c>
      <c r="AF62" s="337">
        <f t="shared" si="90"/>
        <v>0.13755809811761818</v>
      </c>
      <c r="AG62" s="337">
        <f t="shared" si="90"/>
        <v>0.13796462951069974</v>
      </c>
      <c r="AH62" s="337">
        <f t="shared" si="90"/>
        <v>0.13832670322419952</v>
      </c>
      <c r="AI62" s="337">
        <f t="shared" si="90"/>
        <v>0.138726694422795</v>
      </c>
      <c r="AJ62" s="337">
        <f t="shared" si="90"/>
        <v>0.13910937208312574</v>
      </c>
      <c r="AK62" s="337">
        <f t="shared" si="90"/>
        <v>0.13952992554591997</v>
      </c>
      <c r="AL62" s="337">
        <f t="shared" si="90"/>
        <v>0.13987861444621397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1.7008289949269419E-2</v>
      </c>
      <c r="N63" s="336">
        <f t="shared" si="91"/>
        <v>1.6064773078868506E-2</v>
      </c>
      <c r="O63" s="336">
        <f t="shared" si="91"/>
        <v>1.6322083289372128E-2</v>
      </c>
      <c r="P63" s="336">
        <f t="shared" si="91"/>
        <v>1.6596119404584248E-2</v>
      </c>
      <c r="Q63" s="336">
        <f t="shared" si="91"/>
        <v>1.5153923521077615E-2</v>
      </c>
      <c r="R63" s="336">
        <f t="shared" si="91"/>
        <v>1.4888993860043862E-2</v>
      </c>
      <c r="S63" s="336">
        <f t="shared" si="91"/>
        <v>1.5814612957528902E-2</v>
      </c>
      <c r="T63" s="336">
        <f t="shared" si="91"/>
        <v>1.6742570861343821E-2</v>
      </c>
      <c r="U63" s="336">
        <f t="shared" si="91"/>
        <v>1.7340360541448527E-2</v>
      </c>
      <c r="V63" s="336">
        <f t="shared" si="91"/>
        <v>1.6551627317459384E-2</v>
      </c>
      <c r="W63" s="336">
        <f t="shared" si="91"/>
        <v>1.8358828735973637E-2</v>
      </c>
      <c r="X63" s="336">
        <f t="shared" si="91"/>
        <v>1.5704228641332873E-2</v>
      </c>
      <c r="Y63" s="336">
        <f t="shared" si="91"/>
        <v>1.5742163691907233E-2</v>
      </c>
      <c r="Z63" s="336">
        <f t="shared" si="91"/>
        <v>1.5775473125275118E-2</v>
      </c>
      <c r="AA63" s="336">
        <f t="shared" si="91"/>
        <v>1.5810472725491246E-2</v>
      </c>
      <c r="AB63" s="336">
        <f t="shared" si="91"/>
        <v>1.5843746145981944E-2</v>
      </c>
      <c r="AC63" s="336">
        <f t="shared" si="91"/>
        <v>1.5886278750161433E-2</v>
      </c>
      <c r="AD63" s="336">
        <f t="shared" si="91"/>
        <v>1.5926525299260533E-2</v>
      </c>
      <c r="AE63" s="336">
        <f t="shared" ref="AE63:AL63" si="92">AE16/AE$49</f>
        <v>1.5968199448350505E-2</v>
      </c>
      <c r="AF63" s="336">
        <f t="shared" si="92"/>
        <v>1.6021473648953025E-2</v>
      </c>
      <c r="AG63" s="336">
        <f t="shared" si="92"/>
        <v>1.6065882700093549E-2</v>
      </c>
      <c r="AH63" s="336">
        <f t="shared" si="92"/>
        <v>1.6111541119967973E-2</v>
      </c>
      <c r="AI63" s="336">
        <f t="shared" si="92"/>
        <v>1.6158903131410836E-2</v>
      </c>
      <c r="AJ63" s="336">
        <f t="shared" si="92"/>
        <v>1.6201537352131798E-2</v>
      </c>
      <c r="AK63" s="336">
        <f t="shared" si="92"/>
        <v>1.6245497369721539E-2</v>
      </c>
      <c r="AL63" s="336">
        <f t="shared" si="92"/>
        <v>1.6284711827540408E-2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1.5400400333305602E-2</v>
      </c>
      <c r="N64" s="336">
        <f t="shared" si="93"/>
        <v>1.8542765811369485E-2</v>
      </c>
      <c r="O64" s="336">
        <f t="shared" si="93"/>
        <v>1.7855093661793768E-2</v>
      </c>
      <c r="P64" s="336">
        <f t="shared" si="93"/>
        <v>1.7232659108695626E-2</v>
      </c>
      <c r="Q64" s="336">
        <f t="shared" si="93"/>
        <v>1.6089887313861854E-2</v>
      </c>
      <c r="R64" s="336">
        <f t="shared" si="93"/>
        <v>1.7150055746347148E-2</v>
      </c>
      <c r="S64" s="336">
        <f t="shared" si="93"/>
        <v>1.694920966009731E-2</v>
      </c>
      <c r="T64" s="336">
        <f t="shared" si="93"/>
        <v>1.7152992657273592E-2</v>
      </c>
      <c r="U64" s="336">
        <f t="shared" si="93"/>
        <v>1.8086719913343159E-2</v>
      </c>
      <c r="V64" s="336">
        <f t="shared" si="93"/>
        <v>1.8381243280701946E-2</v>
      </c>
      <c r="W64" s="336">
        <f t="shared" si="93"/>
        <v>1.9258293018705429E-2</v>
      </c>
      <c r="X64" s="336">
        <f t="shared" si="93"/>
        <v>1.8591559518164713E-2</v>
      </c>
      <c r="Y64" s="336">
        <f t="shared" si="93"/>
        <v>1.8626379533058308E-2</v>
      </c>
      <c r="Z64" s="336">
        <f t="shared" si="93"/>
        <v>1.8658921258764592E-2</v>
      </c>
      <c r="AA64" s="336">
        <f t="shared" si="93"/>
        <v>1.8690570949609946E-2</v>
      </c>
      <c r="AB64" s="336">
        <f t="shared" si="93"/>
        <v>1.8725556706258199E-2</v>
      </c>
      <c r="AC64" s="336">
        <f t="shared" si="93"/>
        <v>1.8769091215686484E-2</v>
      </c>
      <c r="AD64" s="336">
        <f t="shared" si="93"/>
        <v>1.8811895425685239E-2</v>
      </c>
      <c r="AE64" s="336">
        <f t="shared" ref="AE64:AL64" si="94">AE17/AE$49</f>
        <v>1.885448358358453E-2</v>
      </c>
      <c r="AF64" s="336">
        <f t="shared" si="94"/>
        <v>1.8900369091625676E-2</v>
      </c>
      <c r="AG64" s="336">
        <f t="shared" si="94"/>
        <v>1.8955136400255465E-2</v>
      </c>
      <c r="AH64" s="336">
        <f t="shared" si="94"/>
        <v>1.8988568343317219E-2</v>
      </c>
      <c r="AI64" s="336">
        <f t="shared" si="94"/>
        <v>1.904431015387454E-2</v>
      </c>
      <c r="AJ64" s="336">
        <f t="shared" si="94"/>
        <v>1.9095073850796077E-2</v>
      </c>
      <c r="AK64" s="336">
        <f t="shared" si="94"/>
        <v>1.9147014179850527E-2</v>
      </c>
      <c r="AL64" s="336">
        <f t="shared" si="94"/>
        <v>1.9196327221005543E-2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1.339830901576318E-2</v>
      </c>
      <c r="N65" s="336">
        <f t="shared" si="95"/>
        <v>1.4672669234147681E-2</v>
      </c>
      <c r="O65" s="336">
        <f t="shared" si="95"/>
        <v>1.4618070766811802E-2</v>
      </c>
      <c r="P65" s="336">
        <f t="shared" si="95"/>
        <v>1.3584556500995609E-2</v>
      </c>
      <c r="Q65" s="336">
        <f t="shared" si="95"/>
        <v>1.2772246914372292E-2</v>
      </c>
      <c r="R65" s="336">
        <f t="shared" si="95"/>
        <v>1.3076764112145771E-2</v>
      </c>
      <c r="S65" s="336">
        <f t="shared" si="95"/>
        <v>1.37080505181091E-2</v>
      </c>
      <c r="T65" s="336">
        <f t="shared" si="95"/>
        <v>1.3287856676628832E-2</v>
      </c>
      <c r="U65" s="336">
        <f t="shared" si="95"/>
        <v>1.340001042242848E-2</v>
      </c>
      <c r="V65" s="336">
        <f t="shared" si="95"/>
        <v>1.2637594977946068E-2</v>
      </c>
      <c r="W65" s="336">
        <f t="shared" si="95"/>
        <v>1.3638565384020581E-2</v>
      </c>
      <c r="X65" s="336">
        <f t="shared" si="95"/>
        <v>1.5184698631935575E-2</v>
      </c>
      <c r="Y65" s="336">
        <f t="shared" si="95"/>
        <v>1.5433113273090488E-2</v>
      </c>
      <c r="Z65" s="336">
        <f t="shared" si="95"/>
        <v>1.5598129481711426E-2</v>
      </c>
      <c r="AA65" s="336">
        <f t="shared" si="95"/>
        <v>1.5762858905677614E-2</v>
      </c>
      <c r="AB65" s="336">
        <f t="shared" si="95"/>
        <v>1.590040056677464E-2</v>
      </c>
      <c r="AC65" s="336">
        <f t="shared" si="95"/>
        <v>1.604313405393135E-2</v>
      </c>
      <c r="AD65" s="336">
        <f t="shared" si="95"/>
        <v>1.6176906275911566E-2</v>
      </c>
      <c r="AE65" s="336">
        <f t="shared" ref="AE65:AL65" si="96">AE18/AE$49</f>
        <v>1.6324009045690056E-2</v>
      </c>
      <c r="AF65" s="336">
        <f t="shared" si="96"/>
        <v>1.6482390143696991E-2</v>
      </c>
      <c r="AG65" s="336">
        <f t="shared" si="96"/>
        <v>1.6656608090387486E-2</v>
      </c>
      <c r="AH65" s="336">
        <f t="shared" si="96"/>
        <v>1.6826598535162191E-2</v>
      </c>
      <c r="AI65" s="336">
        <f t="shared" si="96"/>
        <v>1.6993411513833663E-2</v>
      </c>
      <c r="AJ65" s="336">
        <f t="shared" si="96"/>
        <v>1.7139623710246125E-2</v>
      </c>
      <c r="AK65" s="336">
        <f t="shared" si="96"/>
        <v>1.7287095629294487E-2</v>
      </c>
      <c r="AL65" s="336">
        <f t="shared" si="96"/>
        <v>1.7422047560108973E-2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1.6318202551586274E-2</v>
      </c>
      <c r="N66" s="336">
        <f t="shared" si="97"/>
        <v>1.9269434565665079E-2</v>
      </c>
      <c r="O66" s="336">
        <f t="shared" si="97"/>
        <v>2.111818162171987E-2</v>
      </c>
      <c r="P66" s="336">
        <f t="shared" si="97"/>
        <v>1.9705490663229342E-2</v>
      </c>
      <c r="Q66" s="336">
        <f t="shared" si="97"/>
        <v>2.1336253373553458E-2</v>
      </c>
      <c r="R66" s="336">
        <f t="shared" si="97"/>
        <v>2.3979328478542939E-2</v>
      </c>
      <c r="S66" s="336">
        <f t="shared" si="97"/>
        <v>2.0695597060553923E-2</v>
      </c>
      <c r="T66" s="336">
        <f t="shared" si="97"/>
        <v>2.3818726126111502E-2</v>
      </c>
      <c r="U66" s="336">
        <f t="shared" si="97"/>
        <v>2.2675320797563354E-2</v>
      </c>
      <c r="V66" s="336">
        <f t="shared" si="97"/>
        <v>2.0841345649979196E-2</v>
      </c>
      <c r="W66" s="336">
        <f t="shared" si="97"/>
        <v>2.2222483634188411E-2</v>
      </c>
      <c r="X66" s="336">
        <f t="shared" si="97"/>
        <v>2.0882522795676192E-2</v>
      </c>
      <c r="Y66" s="336">
        <f t="shared" si="97"/>
        <v>2.1037777576250655E-2</v>
      </c>
      <c r="Z66" s="336">
        <f t="shared" si="97"/>
        <v>2.1166005628608597E-2</v>
      </c>
      <c r="AA66" s="336">
        <f t="shared" si="97"/>
        <v>2.1308907486450084E-2</v>
      </c>
      <c r="AB66" s="336">
        <f t="shared" si="97"/>
        <v>2.1437638787574612E-2</v>
      </c>
      <c r="AC66" s="336">
        <f t="shared" si="97"/>
        <v>2.156509682444761E-2</v>
      </c>
      <c r="AD66" s="336">
        <f t="shared" si="97"/>
        <v>2.1690401552499648E-2</v>
      </c>
      <c r="AE66" s="336">
        <f t="shared" ref="AE66:AL66" si="98">AE19/AE$49</f>
        <v>2.1825887402165692E-2</v>
      </c>
      <c r="AF66" s="336">
        <f t="shared" si="98"/>
        <v>2.1950177469107407E-2</v>
      </c>
      <c r="AG66" s="336">
        <f t="shared" si="98"/>
        <v>2.206249043320822E-2</v>
      </c>
      <c r="AH66" s="336">
        <f t="shared" si="98"/>
        <v>2.2168511294408874E-2</v>
      </c>
      <c r="AI66" s="336">
        <f t="shared" si="98"/>
        <v>2.2310700312571242E-2</v>
      </c>
      <c r="AJ66" s="336">
        <f t="shared" si="98"/>
        <v>2.2439711142825787E-2</v>
      </c>
      <c r="AK66" s="336">
        <f t="shared" si="98"/>
        <v>2.260619320988207E-2</v>
      </c>
      <c r="AL66" s="336">
        <f t="shared" si="98"/>
        <v>2.2737524246910085E-2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6.7128676236817716E-2</v>
      </c>
      <c r="N67" s="336">
        <f t="shared" si="99"/>
        <v>6.1504039603133803E-2</v>
      </c>
      <c r="O67" s="336">
        <f t="shared" si="99"/>
        <v>6.3145546948789461E-2</v>
      </c>
      <c r="P67" s="336">
        <f t="shared" si="99"/>
        <v>6.3777235109540947E-2</v>
      </c>
      <c r="Q67" s="336">
        <f t="shared" si="99"/>
        <v>6.5285516383410638E-2</v>
      </c>
      <c r="R67" s="336">
        <f t="shared" si="99"/>
        <v>6.3902653882129762E-2</v>
      </c>
      <c r="S67" s="336">
        <f t="shared" si="99"/>
        <v>6.5114330967949011E-2</v>
      </c>
      <c r="T67" s="336">
        <f t="shared" si="99"/>
        <v>6.4488525568990554E-2</v>
      </c>
      <c r="U67" s="336">
        <f t="shared" si="99"/>
        <v>6.4660555427209526E-2</v>
      </c>
      <c r="V67" s="336">
        <f t="shared" si="99"/>
        <v>6.4889346692653851E-2</v>
      </c>
      <c r="W67" s="336">
        <f t="shared" si="99"/>
        <v>6.7955744207845364E-2</v>
      </c>
      <c r="X67" s="336">
        <f t="shared" si="99"/>
        <v>6.3858949914959232E-2</v>
      </c>
      <c r="Y67" s="336">
        <f t="shared" si="99"/>
        <v>6.3919206513392626E-2</v>
      </c>
      <c r="Z67" s="336">
        <f t="shared" si="99"/>
        <v>6.3959889404405265E-2</v>
      </c>
      <c r="AA67" s="336">
        <f t="shared" si="99"/>
        <v>6.403233744588363E-2</v>
      </c>
      <c r="AB67" s="336">
        <f t="shared" si="99"/>
        <v>6.409439082766373E-2</v>
      </c>
      <c r="AC67" s="336">
        <f t="shared" si="99"/>
        <v>6.4138622668053924E-2</v>
      </c>
      <c r="AD67" s="336">
        <f t="shared" si="99"/>
        <v>6.4161908355105948E-2</v>
      </c>
      <c r="AE67" s="336">
        <f t="shared" ref="AE67:AL67" si="100">AE20/AE$49</f>
        <v>6.417834828047754E-2</v>
      </c>
      <c r="AF67" s="336">
        <f t="shared" si="100"/>
        <v>6.4203687764235087E-2</v>
      </c>
      <c r="AG67" s="336">
        <f t="shared" si="100"/>
        <v>6.4224511886755029E-2</v>
      </c>
      <c r="AH67" s="336">
        <f t="shared" si="100"/>
        <v>6.4231483931343272E-2</v>
      </c>
      <c r="AI67" s="336">
        <f t="shared" si="100"/>
        <v>6.421936931110471E-2</v>
      </c>
      <c r="AJ67" s="336">
        <f t="shared" si="100"/>
        <v>6.4233426027125937E-2</v>
      </c>
      <c r="AK67" s="336">
        <f t="shared" si="100"/>
        <v>6.4244125157171345E-2</v>
      </c>
      <c r="AL67" s="336">
        <f t="shared" si="100"/>
        <v>6.4238003590648934E-2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0.12279812953832663</v>
      </c>
      <c r="N69" s="337">
        <f t="shared" si="101"/>
        <v>0.11672292261753954</v>
      </c>
      <c r="O69" s="337">
        <f t="shared" si="101"/>
        <v>0.11557414266796399</v>
      </c>
      <c r="P69" s="337">
        <f t="shared" si="101"/>
        <v>0.11284437792266938</v>
      </c>
      <c r="Q69" s="337">
        <f t="shared" si="101"/>
        <v>0.11128683430277715</v>
      </c>
      <c r="R69" s="337">
        <f t="shared" si="101"/>
        <v>0.1097074339003319</v>
      </c>
      <c r="S69" s="337">
        <f t="shared" si="101"/>
        <v>0.10470829320481985</v>
      </c>
      <c r="T69" s="337">
        <f t="shared" si="101"/>
        <v>0.10707186137405725</v>
      </c>
      <c r="U69" s="337">
        <f t="shared" si="101"/>
        <v>0.10675495077316664</v>
      </c>
      <c r="V69" s="337">
        <f t="shared" si="101"/>
        <v>0.10049796692591403</v>
      </c>
      <c r="W69" s="337">
        <f t="shared" si="101"/>
        <v>0.10424633217578332</v>
      </c>
      <c r="X69" s="337">
        <f t="shared" si="101"/>
        <v>0.10025099559199331</v>
      </c>
      <c r="Y69" s="337">
        <f t="shared" si="101"/>
        <v>9.8871325530666923E-2</v>
      </c>
      <c r="Z69" s="337">
        <f t="shared" si="101"/>
        <v>9.7390383493265009E-2</v>
      </c>
      <c r="AA69" s="337">
        <f t="shared" si="101"/>
        <v>9.5927775439436758E-2</v>
      </c>
      <c r="AB69" s="337">
        <f t="shared" si="101"/>
        <v>9.4505743670615205E-2</v>
      </c>
      <c r="AC69" s="337">
        <f t="shared" si="101"/>
        <v>9.3085463648503161E-2</v>
      </c>
      <c r="AD69" s="337">
        <f t="shared" si="101"/>
        <v>9.1660211295034183E-2</v>
      </c>
      <c r="AE69" s="337">
        <f t="shared" ref="AE69:AL69" si="102">AE22/AE$49</f>
        <v>9.0277482561878897E-2</v>
      </c>
      <c r="AF69" s="337">
        <f t="shared" si="102"/>
        <v>8.8877861560856905E-2</v>
      </c>
      <c r="AG69" s="337">
        <f t="shared" si="102"/>
        <v>8.7537431044156747E-2</v>
      </c>
      <c r="AH69" s="337">
        <f t="shared" si="102"/>
        <v>8.6299699450521961E-2</v>
      </c>
      <c r="AI69" s="337">
        <f t="shared" si="102"/>
        <v>8.4994300107784443E-2</v>
      </c>
      <c r="AJ69" s="337">
        <f t="shared" si="102"/>
        <v>8.3637488368242016E-2</v>
      </c>
      <c r="AK69" s="337">
        <f t="shared" si="102"/>
        <v>8.2020906336145297E-2</v>
      </c>
      <c r="AL69" s="337">
        <f t="shared" si="102"/>
        <v>8.0710276319839763E-2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8.9516248059383047E-2</v>
      </c>
      <c r="N70" s="336">
        <f t="shared" si="103"/>
        <v>8.7280063268770358E-2</v>
      </c>
      <c r="O70" s="336">
        <f t="shared" si="103"/>
        <v>8.7420041145921126E-2</v>
      </c>
      <c r="P70" s="336">
        <f t="shared" si="103"/>
        <v>8.4647554512125786E-2</v>
      </c>
      <c r="Q70" s="336">
        <f t="shared" si="103"/>
        <v>8.4147392703285334E-2</v>
      </c>
      <c r="R70" s="336">
        <f t="shared" si="103"/>
        <v>8.4511853134954934E-2</v>
      </c>
      <c r="S70" s="336">
        <f t="shared" si="103"/>
        <v>8.1372500727567187E-2</v>
      </c>
      <c r="T70" s="336">
        <f t="shared" si="103"/>
        <v>8.296212722827416E-2</v>
      </c>
      <c r="U70" s="336">
        <f t="shared" si="103"/>
        <v>8.1971321154756721E-2</v>
      </c>
      <c r="V70" s="336">
        <f t="shared" si="103"/>
        <v>7.8832357600844824E-2</v>
      </c>
      <c r="W70" s="336">
        <f t="shared" si="103"/>
        <v>8.2636370204950807E-2</v>
      </c>
      <c r="X70" s="336">
        <f t="shared" si="103"/>
        <v>7.6327780203944789E-2</v>
      </c>
      <c r="Y70" s="336">
        <f t="shared" si="103"/>
        <v>7.5492497535797384E-2</v>
      </c>
      <c r="Z70" s="336">
        <f t="shared" si="103"/>
        <v>7.4609148381982543E-2</v>
      </c>
      <c r="AA70" s="336">
        <f t="shared" si="103"/>
        <v>7.3760223564231855E-2</v>
      </c>
      <c r="AB70" s="336">
        <f t="shared" si="103"/>
        <v>7.2909777158879197E-2</v>
      </c>
      <c r="AC70" s="336">
        <f t="shared" si="103"/>
        <v>7.2073456316006035E-2</v>
      </c>
      <c r="AD70" s="336">
        <f t="shared" si="103"/>
        <v>7.1200665206161515E-2</v>
      </c>
      <c r="AE70" s="336">
        <f t="shared" ref="AE70:AL70" si="104">AE23/AE$49</f>
        <v>7.031941001773967E-2</v>
      </c>
      <c r="AF70" s="336">
        <f t="shared" si="104"/>
        <v>6.9474373801521286E-2</v>
      </c>
      <c r="AG70" s="336">
        <f t="shared" si="104"/>
        <v>6.8643395197002605E-2</v>
      </c>
      <c r="AH70" s="336">
        <f t="shared" si="104"/>
        <v>6.7774820704374489E-2</v>
      </c>
      <c r="AI70" s="336">
        <f t="shared" si="104"/>
        <v>6.6866458134850745E-2</v>
      </c>
      <c r="AJ70" s="336">
        <f t="shared" si="104"/>
        <v>6.5941221658584181E-2</v>
      </c>
      <c r="AK70" s="336">
        <f t="shared" si="104"/>
        <v>6.5055768937634081E-2</v>
      </c>
      <c r="AL70" s="336">
        <f t="shared" si="104"/>
        <v>6.4226193980158774E-2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3.3281881478943572E-2</v>
      </c>
      <c r="N71" s="336">
        <f t="shared" si="105"/>
        <v>2.9442859348769172E-2</v>
      </c>
      <c r="O71" s="336">
        <f t="shared" si="105"/>
        <v>2.8154101522042865E-2</v>
      </c>
      <c r="P71" s="336">
        <f t="shared" si="105"/>
        <v>2.8196823410543609E-2</v>
      </c>
      <c r="Q71" s="336">
        <f t="shared" si="105"/>
        <v>2.7139441599491811E-2</v>
      </c>
      <c r="R71" s="336">
        <f t="shared" si="105"/>
        <v>2.5195580765376965E-2</v>
      </c>
      <c r="S71" s="336">
        <f t="shared" si="105"/>
        <v>2.3335792477252666E-2</v>
      </c>
      <c r="T71" s="336">
        <f t="shared" si="105"/>
        <v>2.4109734145783091E-2</v>
      </c>
      <c r="U71" s="336">
        <f t="shared" si="105"/>
        <v>2.4783629618409912E-2</v>
      </c>
      <c r="V71" s="336">
        <f t="shared" si="105"/>
        <v>2.1665609325069203E-2</v>
      </c>
      <c r="W71" s="336">
        <f t="shared" si="105"/>
        <v>2.1609961970832509E-2</v>
      </c>
      <c r="X71" s="336">
        <f t="shared" si="105"/>
        <v>2.3923215388048522E-2</v>
      </c>
      <c r="Y71" s="336">
        <f t="shared" si="105"/>
        <v>2.3378827994869542E-2</v>
      </c>
      <c r="Z71" s="336">
        <f t="shared" si="105"/>
        <v>2.278123511128248E-2</v>
      </c>
      <c r="AA71" s="336">
        <f t="shared" si="105"/>
        <v>2.2167551875204899E-2</v>
      </c>
      <c r="AB71" s="336">
        <f t="shared" si="105"/>
        <v>2.1595966511735998E-2</v>
      </c>
      <c r="AC71" s="336">
        <f t="shared" si="105"/>
        <v>2.1012007332497116E-2</v>
      </c>
      <c r="AD71" s="336">
        <f t="shared" si="105"/>
        <v>2.0459546088872654E-2</v>
      </c>
      <c r="AE71" s="336">
        <f t="shared" ref="AE71:AL71" si="106">AE24/AE$49</f>
        <v>1.9958072544139224E-2</v>
      </c>
      <c r="AF71" s="336">
        <f t="shared" si="106"/>
        <v>1.9403487759335633E-2</v>
      </c>
      <c r="AG71" s="336">
        <f t="shared" si="106"/>
        <v>1.8894035847154132E-2</v>
      </c>
      <c r="AH71" s="336">
        <f t="shared" si="106"/>
        <v>1.8524878746147472E-2</v>
      </c>
      <c r="AI71" s="336">
        <f t="shared" si="106"/>
        <v>1.8127841972933691E-2</v>
      </c>
      <c r="AJ71" s="336">
        <f t="shared" si="106"/>
        <v>1.7696266709657842E-2</v>
      </c>
      <c r="AK71" s="336">
        <f t="shared" si="106"/>
        <v>1.6965137398511212E-2</v>
      </c>
      <c r="AL71" s="336">
        <f t="shared" si="106"/>
        <v>1.6484082339680996E-2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9.7329541278927872E-2</v>
      </c>
      <c r="N73" s="337">
        <f t="shared" si="107"/>
        <v>9.5406018381225949E-2</v>
      </c>
      <c r="O73" s="337">
        <f t="shared" si="107"/>
        <v>9.1682717344717848E-2</v>
      </c>
      <c r="P73" s="337">
        <f t="shared" si="107"/>
        <v>9.3382670085374514E-2</v>
      </c>
      <c r="Q73" s="337">
        <f t="shared" si="107"/>
        <v>9.8064003899908062E-2</v>
      </c>
      <c r="R73" s="337">
        <f t="shared" si="107"/>
        <v>9.5546260252896489E-2</v>
      </c>
      <c r="S73" s="337">
        <f t="shared" si="107"/>
        <v>9.6636463563693487E-2</v>
      </c>
      <c r="T73" s="337">
        <f t="shared" si="107"/>
        <v>9.6329035337596444E-2</v>
      </c>
      <c r="U73" s="337">
        <f t="shared" si="107"/>
        <v>8.7625930371162994E-2</v>
      </c>
      <c r="V73" s="337">
        <f t="shared" si="107"/>
        <v>9.0693518588154179E-2</v>
      </c>
      <c r="W73" s="337">
        <f t="shared" si="107"/>
        <v>8.0817512230932254E-2</v>
      </c>
      <c r="X73" s="337">
        <f t="shared" si="107"/>
        <v>8.2637164917776118E-2</v>
      </c>
      <c r="Y73" s="337">
        <f t="shared" si="107"/>
        <v>8.2439142243104724E-2</v>
      </c>
      <c r="Z73" s="337">
        <f t="shared" si="107"/>
        <v>8.2260336512759047E-2</v>
      </c>
      <c r="AA73" s="337">
        <f t="shared" si="107"/>
        <v>8.2011281684531853E-2</v>
      </c>
      <c r="AB73" s="337">
        <f t="shared" si="107"/>
        <v>8.168254963895949E-2</v>
      </c>
      <c r="AC73" s="337">
        <f t="shared" si="107"/>
        <v>8.1311261150371975E-2</v>
      </c>
      <c r="AD73" s="337">
        <f t="shared" si="107"/>
        <v>8.0915336110218075E-2</v>
      </c>
      <c r="AE73" s="337">
        <f t="shared" ref="AE73:AL73" si="108">AE26/AE$49</f>
        <v>8.0567345997862957E-2</v>
      </c>
      <c r="AF73" s="337">
        <f t="shared" si="108"/>
        <v>8.0226086474354974E-2</v>
      </c>
      <c r="AG73" s="337">
        <f t="shared" si="108"/>
        <v>7.9888890044314112E-2</v>
      </c>
      <c r="AH73" s="337">
        <f t="shared" si="108"/>
        <v>7.9539223532980652E-2</v>
      </c>
      <c r="AI73" s="337">
        <f t="shared" si="108"/>
        <v>7.9169515406159297E-2</v>
      </c>
      <c r="AJ73" s="337">
        <f t="shared" si="108"/>
        <v>7.8786770124836009E-2</v>
      </c>
      <c r="AK73" s="337">
        <f t="shared" si="108"/>
        <v>7.8476050813497733E-2</v>
      </c>
      <c r="AL73" s="337">
        <f t="shared" si="108"/>
        <v>7.8129398747955076E-2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8.3963284125308808E-3</v>
      </c>
      <c r="N74" s="336">
        <f t="shared" si="109"/>
        <v>9.4098958177954214E-3</v>
      </c>
      <c r="O74" s="336">
        <f t="shared" si="109"/>
        <v>1.0936572605417817E-2</v>
      </c>
      <c r="P74" s="336">
        <f t="shared" si="109"/>
        <v>9.1394614433949542E-3</v>
      </c>
      <c r="Q74" s="336">
        <f t="shared" si="109"/>
        <v>1.3775768723602476E-2</v>
      </c>
      <c r="R74" s="336">
        <f t="shared" si="109"/>
        <v>1.0894259762448302E-2</v>
      </c>
      <c r="S74" s="336">
        <f t="shared" si="109"/>
        <v>1.0621130940720347E-2</v>
      </c>
      <c r="T74" s="336">
        <f t="shared" si="109"/>
        <v>1.0467352706691968E-2</v>
      </c>
      <c r="U74" s="336">
        <f t="shared" si="109"/>
        <v>9.4408196730652975E-3</v>
      </c>
      <c r="V74" s="336">
        <f t="shared" si="109"/>
        <v>1.1901605408200882E-2</v>
      </c>
      <c r="W74" s="336">
        <f t="shared" si="109"/>
        <v>9.1632028603958401E-3</v>
      </c>
      <c r="X74" s="336">
        <f t="shared" si="109"/>
        <v>9.0302364526537327E-3</v>
      </c>
      <c r="Y74" s="336">
        <f t="shared" si="109"/>
        <v>9.1426772113753305E-3</v>
      </c>
      <c r="Z74" s="336">
        <f t="shared" si="109"/>
        <v>9.2601152463056211E-3</v>
      </c>
      <c r="AA74" s="336">
        <f t="shared" si="109"/>
        <v>9.3665056062894048E-3</v>
      </c>
      <c r="AB74" s="336">
        <f t="shared" si="109"/>
        <v>9.4648783805934347E-3</v>
      </c>
      <c r="AC74" s="336">
        <f t="shared" si="109"/>
        <v>9.5616466300929449E-3</v>
      </c>
      <c r="AD74" s="336">
        <f t="shared" si="109"/>
        <v>9.6581023418729223E-3</v>
      </c>
      <c r="AE74" s="336">
        <f t="shared" ref="AE74:AL74" si="110">AE27/AE$49</f>
        <v>9.7449864716155146E-3</v>
      </c>
      <c r="AF74" s="336">
        <f t="shared" si="110"/>
        <v>9.8333808035035702E-3</v>
      </c>
      <c r="AG74" s="336">
        <f t="shared" si="110"/>
        <v>9.93810566098287E-3</v>
      </c>
      <c r="AH74" s="336">
        <f t="shared" si="110"/>
        <v>1.0041790010288943E-2</v>
      </c>
      <c r="AI74" s="336">
        <f t="shared" si="110"/>
        <v>1.0143932316829817E-2</v>
      </c>
      <c r="AJ74" s="336">
        <f t="shared" si="110"/>
        <v>1.025064648580158E-2</v>
      </c>
      <c r="AK74" s="336">
        <f t="shared" si="110"/>
        <v>1.0358303400328455E-2</v>
      </c>
      <c r="AL74" s="336">
        <f t="shared" si="110"/>
        <v>1.0478236389870188E-2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3.2752883668270248E-2</v>
      </c>
      <c r="N75" s="336">
        <f t="shared" si="111"/>
        <v>3.2562758986508185E-2</v>
      </c>
      <c r="O75" s="336">
        <f t="shared" si="111"/>
        <v>2.9807780503928519E-2</v>
      </c>
      <c r="P75" s="336">
        <f t="shared" si="111"/>
        <v>3.1595397316586116E-2</v>
      </c>
      <c r="Q75" s="336">
        <f t="shared" si="111"/>
        <v>3.2045122679260157E-2</v>
      </c>
      <c r="R75" s="336">
        <f t="shared" si="111"/>
        <v>3.1257526211711378E-2</v>
      </c>
      <c r="S75" s="336">
        <f t="shared" si="111"/>
        <v>3.2117801524178598E-2</v>
      </c>
      <c r="T75" s="336">
        <f t="shared" si="111"/>
        <v>3.1765354014832041E-2</v>
      </c>
      <c r="U75" s="336">
        <f t="shared" si="111"/>
        <v>3.0334497068851114E-2</v>
      </c>
      <c r="V75" s="336">
        <f t="shared" si="111"/>
        <v>3.1264164900431768E-2</v>
      </c>
      <c r="W75" s="336">
        <f t="shared" si="111"/>
        <v>2.7910417784175887E-2</v>
      </c>
      <c r="X75" s="336">
        <f t="shared" si="111"/>
        <v>2.8460385207309365E-2</v>
      </c>
      <c r="Y75" s="336">
        <f t="shared" si="111"/>
        <v>2.8292959414143112E-2</v>
      </c>
      <c r="Z75" s="336">
        <f t="shared" si="111"/>
        <v>2.8135948057535977E-2</v>
      </c>
      <c r="AA75" s="336">
        <f t="shared" si="111"/>
        <v>2.795703083856203E-2</v>
      </c>
      <c r="AB75" s="336">
        <f t="shared" si="111"/>
        <v>2.7756761151943282E-2</v>
      </c>
      <c r="AC75" s="336">
        <f t="shared" si="111"/>
        <v>2.7557385516958268E-2</v>
      </c>
      <c r="AD75" s="336">
        <f t="shared" si="111"/>
        <v>2.7365106538814441E-2</v>
      </c>
      <c r="AE75" s="336">
        <f t="shared" ref="AE75:AL75" si="112">AE28/AE$49</f>
        <v>2.7183595544703829E-2</v>
      </c>
      <c r="AF75" s="336">
        <f t="shared" si="112"/>
        <v>2.700624398208076E-2</v>
      </c>
      <c r="AG75" s="336">
        <f t="shared" si="112"/>
        <v>2.6815496186207224E-2</v>
      </c>
      <c r="AH75" s="336">
        <f t="shared" si="112"/>
        <v>2.6623687745250299E-2</v>
      </c>
      <c r="AI75" s="336">
        <f t="shared" si="112"/>
        <v>2.6437896610200563E-2</v>
      </c>
      <c r="AJ75" s="336">
        <f t="shared" si="112"/>
        <v>2.6260229340035583E-2</v>
      </c>
      <c r="AK75" s="336">
        <f t="shared" si="112"/>
        <v>2.6101657721235221E-2</v>
      </c>
      <c r="AL75" s="336">
        <f t="shared" si="112"/>
        <v>2.5921982656561589E-2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3.5485782029730281E-2</v>
      </c>
      <c r="N76" s="336">
        <f t="shared" si="113"/>
        <v>3.0687767148444955E-2</v>
      </c>
      <c r="O76" s="336">
        <f t="shared" si="113"/>
        <v>2.747925572259674E-2</v>
      </c>
      <c r="P76" s="336">
        <f t="shared" si="113"/>
        <v>2.909858021852061E-2</v>
      </c>
      <c r="Q76" s="336">
        <f t="shared" si="113"/>
        <v>2.8170035399946804E-2</v>
      </c>
      <c r="R76" s="336">
        <f t="shared" si="113"/>
        <v>2.8613026423995474E-2</v>
      </c>
      <c r="S76" s="336">
        <f t="shared" si="113"/>
        <v>3.0452536761457445E-2</v>
      </c>
      <c r="T76" s="336">
        <f t="shared" si="113"/>
        <v>3.09035855163644E-2</v>
      </c>
      <c r="U76" s="336">
        <f t="shared" si="113"/>
        <v>2.501842844703912E-2</v>
      </c>
      <c r="V76" s="336">
        <f t="shared" si="113"/>
        <v>2.59340882305522E-2</v>
      </c>
      <c r="W76" s="336">
        <f t="shared" si="113"/>
        <v>2.3525242115492208E-2</v>
      </c>
      <c r="X76" s="336">
        <f t="shared" si="113"/>
        <v>2.5262019938190352E-2</v>
      </c>
      <c r="Y76" s="336">
        <f t="shared" si="113"/>
        <v>2.4974370799197419E-2</v>
      </c>
      <c r="Z76" s="336">
        <f t="shared" si="113"/>
        <v>2.4736617663026893E-2</v>
      </c>
      <c r="AA76" s="336">
        <f t="shared" si="113"/>
        <v>2.4468963222335195E-2</v>
      </c>
      <c r="AB76" s="336">
        <f t="shared" si="113"/>
        <v>2.4162375537796803E-2</v>
      </c>
      <c r="AC76" s="336">
        <f t="shared" si="113"/>
        <v>2.3859210612023722E-2</v>
      </c>
      <c r="AD76" s="336">
        <f t="shared" si="113"/>
        <v>2.3567807173190881E-2</v>
      </c>
      <c r="AE76" s="336">
        <f t="shared" ref="AE76:AL76" si="114">AE29/AE$49</f>
        <v>2.3277131500874168E-2</v>
      </c>
      <c r="AF76" s="336">
        <f t="shared" si="114"/>
        <v>2.2988144917241073E-2</v>
      </c>
      <c r="AG76" s="336">
        <f t="shared" si="114"/>
        <v>2.2700766962480416E-2</v>
      </c>
      <c r="AH76" s="336">
        <f t="shared" si="114"/>
        <v>2.2410863584636551E-2</v>
      </c>
      <c r="AI76" s="336">
        <f t="shared" si="114"/>
        <v>2.2113527913509266E-2</v>
      </c>
      <c r="AJ76" s="336">
        <f t="shared" si="114"/>
        <v>2.1812242189055288E-2</v>
      </c>
      <c r="AK76" s="336">
        <f t="shared" si="114"/>
        <v>2.1532929311407552E-2</v>
      </c>
      <c r="AL76" s="336">
        <f t="shared" si="114"/>
        <v>2.1239542712274701E-2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2.0694547168396461E-2</v>
      </c>
      <c r="N77" s="336">
        <f t="shared" si="115"/>
        <v>2.2745596428477385E-2</v>
      </c>
      <c r="O77" s="336">
        <f t="shared" si="115"/>
        <v>2.345910851277476E-2</v>
      </c>
      <c r="P77" s="336">
        <f t="shared" si="115"/>
        <v>2.3549231106872851E-2</v>
      </c>
      <c r="Q77" s="336">
        <f t="shared" si="115"/>
        <v>2.4073077097098609E-2</v>
      </c>
      <c r="R77" s="336">
        <f t="shared" si="115"/>
        <v>2.4781447854741342E-2</v>
      </c>
      <c r="S77" s="336">
        <f t="shared" si="115"/>
        <v>2.3444994337337086E-2</v>
      </c>
      <c r="T77" s="336">
        <f t="shared" si="115"/>
        <v>2.3192743099708025E-2</v>
      </c>
      <c r="U77" s="336">
        <f t="shared" si="115"/>
        <v>2.2832185182207455E-2</v>
      </c>
      <c r="V77" s="336">
        <f t="shared" si="115"/>
        <v>2.1593660048969329E-2</v>
      </c>
      <c r="W77" s="336">
        <f t="shared" si="115"/>
        <v>2.0218649470868322E-2</v>
      </c>
      <c r="X77" s="336">
        <f t="shared" si="115"/>
        <v>1.9884523319622673E-2</v>
      </c>
      <c r="Y77" s="336">
        <f t="shared" si="115"/>
        <v>2.0029134818388857E-2</v>
      </c>
      <c r="Z77" s="336">
        <f t="shared" si="115"/>
        <v>2.0127655545890563E-2</v>
      </c>
      <c r="AA77" s="336">
        <f t="shared" si="115"/>
        <v>2.0218782017345213E-2</v>
      </c>
      <c r="AB77" s="336">
        <f t="shared" si="115"/>
        <v>2.0298534568625969E-2</v>
      </c>
      <c r="AC77" s="336">
        <f t="shared" si="115"/>
        <v>2.0333018391297031E-2</v>
      </c>
      <c r="AD77" s="336">
        <f t="shared" si="115"/>
        <v>2.0324320056339829E-2</v>
      </c>
      <c r="AE77" s="336">
        <f t="shared" ref="AE77:AL77" si="116">AE30/AE$49</f>
        <v>2.0361632480669443E-2</v>
      </c>
      <c r="AF77" s="336">
        <f t="shared" si="116"/>
        <v>2.0398316771529569E-2</v>
      </c>
      <c r="AG77" s="336">
        <f t="shared" si="116"/>
        <v>2.0434521234643604E-2</v>
      </c>
      <c r="AH77" s="336">
        <f t="shared" si="116"/>
        <v>2.0462882192804868E-2</v>
      </c>
      <c r="AI77" s="336">
        <f t="shared" si="116"/>
        <v>2.0474158565619648E-2</v>
      </c>
      <c r="AJ77" s="336">
        <f t="shared" si="116"/>
        <v>2.0463652109943553E-2</v>
      </c>
      <c r="AK77" s="336">
        <f t="shared" si="116"/>
        <v>2.0483160380526493E-2</v>
      </c>
      <c r="AL77" s="336">
        <f t="shared" si="116"/>
        <v>2.0489636989248595E-2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0.10276854795294293</v>
      </c>
      <c r="N79" s="337">
        <f t="shared" si="117"/>
        <v>0.10028250626230117</v>
      </c>
      <c r="O79" s="337">
        <f t="shared" si="117"/>
        <v>9.8753226220755261E-2</v>
      </c>
      <c r="P79" s="337">
        <f t="shared" si="117"/>
        <v>9.9572055472580814E-2</v>
      </c>
      <c r="Q79" s="337">
        <f t="shared" si="117"/>
        <v>9.9052144131954331E-2</v>
      </c>
      <c r="R79" s="337">
        <f t="shared" si="117"/>
        <v>0.1048495860658222</v>
      </c>
      <c r="S79" s="337">
        <f t="shared" si="117"/>
        <v>0.10161239981820998</v>
      </c>
      <c r="T79" s="337">
        <f t="shared" si="117"/>
        <v>0.10366822565493888</v>
      </c>
      <c r="U79" s="337">
        <f t="shared" si="117"/>
        <v>0.10051685822771093</v>
      </c>
      <c r="V79" s="337">
        <f t="shared" si="117"/>
        <v>0.10283923733630276</v>
      </c>
      <c r="W79" s="337">
        <f t="shared" si="117"/>
        <v>0.10034689596723678</v>
      </c>
      <c r="X79" s="337">
        <f t="shared" si="117"/>
        <v>0.1026195677360135</v>
      </c>
      <c r="Y79" s="337">
        <f t="shared" si="117"/>
        <v>0.10273912621190254</v>
      </c>
      <c r="Z79" s="337">
        <f t="shared" si="117"/>
        <v>0.10289196925377991</v>
      </c>
      <c r="AA79" s="337">
        <f t="shared" si="117"/>
        <v>0.10306949300676133</v>
      </c>
      <c r="AB79" s="337">
        <f t="shared" si="117"/>
        <v>0.10334241884412804</v>
      </c>
      <c r="AC79" s="337">
        <f t="shared" si="117"/>
        <v>0.10362853201471144</v>
      </c>
      <c r="AD79" s="337">
        <f t="shared" si="117"/>
        <v>0.10392992932383899</v>
      </c>
      <c r="AE79" s="337">
        <f t="shared" ref="AE79:AL79" si="118">AE32/AE$49</f>
        <v>0.10420827213789439</v>
      </c>
      <c r="AF79" s="337">
        <f t="shared" si="118"/>
        <v>0.10449156050927101</v>
      </c>
      <c r="AG79" s="337">
        <f t="shared" si="118"/>
        <v>0.10477211429052194</v>
      </c>
      <c r="AH79" s="337">
        <f t="shared" si="118"/>
        <v>0.10503255540057546</v>
      </c>
      <c r="AI79" s="337">
        <f t="shared" si="118"/>
        <v>0.10531199163769749</v>
      </c>
      <c r="AJ79" s="337">
        <f t="shared" si="118"/>
        <v>0.10558638055048385</v>
      </c>
      <c r="AK79" s="337">
        <f t="shared" si="118"/>
        <v>0.10583782068884617</v>
      </c>
      <c r="AL79" s="337">
        <f t="shared" si="118"/>
        <v>0.10607327765794794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7.8278479006473334E-2</v>
      </c>
      <c r="N80" s="336">
        <f t="shared" si="119"/>
        <v>7.3558208810418774E-2</v>
      </c>
      <c r="O80" s="336">
        <f t="shared" si="119"/>
        <v>7.161440354356205E-2</v>
      </c>
      <c r="P80" s="336">
        <f t="shared" si="119"/>
        <v>7.3402031623322497E-2</v>
      </c>
      <c r="Q80" s="336">
        <f t="shared" si="119"/>
        <v>7.2165272951575002E-2</v>
      </c>
      <c r="R80" s="336">
        <f t="shared" si="119"/>
        <v>7.6646025686668659E-2</v>
      </c>
      <c r="S80" s="336">
        <f t="shared" si="119"/>
        <v>7.5940543230169813E-2</v>
      </c>
      <c r="T80" s="336">
        <f t="shared" si="119"/>
        <v>7.6557468895181321E-2</v>
      </c>
      <c r="U80" s="336">
        <f t="shared" si="119"/>
        <v>7.4356381847149045E-2</v>
      </c>
      <c r="V80" s="336">
        <f t="shared" si="119"/>
        <v>7.4878719130361412E-2</v>
      </c>
      <c r="W80" s="336">
        <f t="shared" si="119"/>
        <v>7.3806043096024287E-2</v>
      </c>
      <c r="X80" s="336">
        <f t="shared" si="119"/>
        <v>7.6589933605337876E-2</v>
      </c>
      <c r="Y80" s="336">
        <f t="shared" si="119"/>
        <v>7.6853554827427742E-2</v>
      </c>
      <c r="Z80" s="336">
        <f t="shared" si="119"/>
        <v>7.7038351660955004E-2</v>
      </c>
      <c r="AA80" s="336">
        <f t="shared" si="119"/>
        <v>7.7228245360806247E-2</v>
      </c>
      <c r="AB80" s="336">
        <f t="shared" si="119"/>
        <v>7.7476275033594361E-2</v>
      </c>
      <c r="AC80" s="336">
        <f t="shared" si="119"/>
        <v>7.7736935802129412E-2</v>
      </c>
      <c r="AD80" s="336">
        <f t="shared" si="119"/>
        <v>7.8013669091665239E-2</v>
      </c>
      <c r="AE80" s="336">
        <f t="shared" ref="AE80:AL80" si="120">AE33/AE$49</f>
        <v>7.8259476408670689E-2</v>
      </c>
      <c r="AF80" s="336">
        <f t="shared" si="120"/>
        <v>7.8518453232417101E-2</v>
      </c>
      <c r="AG80" s="336">
        <f t="shared" si="120"/>
        <v>7.8799924288673259E-2</v>
      </c>
      <c r="AH80" s="336">
        <f t="shared" si="120"/>
        <v>7.9076953579955839E-2</v>
      </c>
      <c r="AI80" s="336">
        <f t="shared" si="120"/>
        <v>7.9364046721868434E-2</v>
      </c>
      <c r="AJ80" s="336">
        <f t="shared" si="120"/>
        <v>7.9644679866106835E-2</v>
      </c>
      <c r="AK80" s="336">
        <f t="shared" si="120"/>
        <v>7.9899075814865758E-2</v>
      </c>
      <c r="AL80" s="336">
        <f t="shared" si="120"/>
        <v>8.0134632768276551E-2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2.2665134200883761E-2</v>
      </c>
      <c r="N81" s="336">
        <f t="shared" si="121"/>
        <v>2.5395669031719605E-2</v>
      </c>
      <c r="O81" s="336">
        <f t="shared" si="121"/>
        <v>2.585660202362091E-2</v>
      </c>
      <c r="P81" s="336">
        <f t="shared" si="121"/>
        <v>2.5017669145052032E-2</v>
      </c>
      <c r="Q81" s="336">
        <f t="shared" si="121"/>
        <v>2.5633132815528641E-2</v>
      </c>
      <c r="R81" s="336">
        <f t="shared" si="121"/>
        <v>2.7028285031337251E-2</v>
      </c>
      <c r="S81" s="336">
        <f t="shared" si="121"/>
        <v>2.4680555227411419E-2</v>
      </c>
      <c r="T81" s="336">
        <f t="shared" si="121"/>
        <v>2.6064441459299651E-2</v>
      </c>
      <c r="U81" s="336">
        <f t="shared" si="121"/>
        <v>2.5079731396883957E-2</v>
      </c>
      <c r="V81" s="336">
        <f t="shared" si="121"/>
        <v>2.6987216230292068E-2</v>
      </c>
      <c r="W81" s="336">
        <f t="shared" si="121"/>
        <v>2.5307744652678561E-2</v>
      </c>
      <c r="X81" s="336">
        <f t="shared" si="121"/>
        <v>2.5057427308544263E-2</v>
      </c>
      <c r="Y81" s="336">
        <f t="shared" si="121"/>
        <v>2.4905581655259558E-2</v>
      </c>
      <c r="Z81" s="336">
        <f t="shared" si="121"/>
        <v>2.4870060060164807E-2</v>
      </c>
      <c r="AA81" s="336">
        <f t="shared" si="121"/>
        <v>2.4854332622472736E-2</v>
      </c>
      <c r="AB81" s="336">
        <f t="shared" si="121"/>
        <v>2.4877666565035431E-2</v>
      </c>
      <c r="AC81" s="336">
        <f t="shared" si="121"/>
        <v>2.490122568768088E-2</v>
      </c>
      <c r="AD81" s="336">
        <f t="shared" si="121"/>
        <v>2.4924673922008936E-2</v>
      </c>
      <c r="AE81" s="336">
        <f t="shared" ref="AE81:AL81" si="122">AE34/AE$49</f>
        <v>2.4956197995922268E-2</v>
      </c>
      <c r="AF81" s="336">
        <f t="shared" si="122"/>
        <v>2.4979442080942344E-2</v>
      </c>
      <c r="AG81" s="336">
        <f t="shared" si="122"/>
        <v>2.4977380593335E-2</v>
      </c>
      <c r="AH81" s="336">
        <f t="shared" si="122"/>
        <v>2.4959961951155744E-2</v>
      </c>
      <c r="AI81" s="336">
        <f t="shared" si="122"/>
        <v>2.495138326052317E-2</v>
      </c>
      <c r="AJ81" s="336">
        <f t="shared" si="122"/>
        <v>2.4944843584210896E-2</v>
      </c>
      <c r="AK81" s="336">
        <f t="shared" si="122"/>
        <v>2.4941611860990198E-2</v>
      </c>
      <c r="AL81" s="336">
        <f t="shared" si="122"/>
        <v>2.4942055797995629E-2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1.8249347455858427E-3</v>
      </c>
      <c r="N82" s="336">
        <f t="shared" si="123"/>
        <v>1.3286284201627881E-3</v>
      </c>
      <c r="O82" s="336">
        <f t="shared" si="123"/>
        <v>1.2822206535723069E-3</v>
      </c>
      <c r="P82" s="336">
        <f t="shared" si="123"/>
        <v>1.1523547042062766E-3</v>
      </c>
      <c r="Q82" s="336">
        <f t="shared" si="123"/>
        <v>1.2537383648506871E-3</v>
      </c>
      <c r="R82" s="336">
        <f t="shared" si="123"/>
        <v>1.17527534781629E-3</v>
      </c>
      <c r="S82" s="336">
        <f t="shared" si="123"/>
        <v>9.9130136062874387E-4</v>
      </c>
      <c r="T82" s="336">
        <f t="shared" si="123"/>
        <v>1.0463153004579143E-3</v>
      </c>
      <c r="U82" s="336">
        <f t="shared" si="123"/>
        <v>1.0807449836779145E-3</v>
      </c>
      <c r="V82" s="336">
        <f t="shared" si="123"/>
        <v>9.7330197564927641E-4</v>
      </c>
      <c r="W82" s="336">
        <f t="shared" si="123"/>
        <v>1.23310821853392E-3</v>
      </c>
      <c r="X82" s="336">
        <f t="shared" si="123"/>
        <v>9.7220682213136145E-4</v>
      </c>
      <c r="Y82" s="336">
        <f t="shared" si="123"/>
        <v>9.7998972921523172E-4</v>
      </c>
      <c r="Z82" s="336">
        <f t="shared" si="123"/>
        <v>9.8355753266009651E-4</v>
      </c>
      <c r="AA82" s="336">
        <f t="shared" si="123"/>
        <v>9.869150234823351E-4</v>
      </c>
      <c r="AB82" s="336">
        <f t="shared" si="123"/>
        <v>9.8847724549822936E-4</v>
      </c>
      <c r="AC82" s="336">
        <f t="shared" si="123"/>
        <v>9.9037052490114573E-4</v>
      </c>
      <c r="AD82" s="336">
        <f t="shared" si="123"/>
        <v>9.9158631016482094E-4</v>
      </c>
      <c r="AE82" s="336">
        <f t="shared" ref="AE82:AL82" si="124">AE35/AE$49</f>
        <v>9.9259773330145581E-4</v>
      </c>
      <c r="AF82" s="336">
        <f t="shared" si="124"/>
        <v>9.9366519591157442E-4</v>
      </c>
      <c r="AG82" s="336">
        <f t="shared" si="124"/>
        <v>9.9480940851368526E-4</v>
      </c>
      <c r="AH82" s="336">
        <f t="shared" si="124"/>
        <v>9.9563986946386526E-4</v>
      </c>
      <c r="AI82" s="336">
        <f t="shared" si="124"/>
        <v>9.9656165530588939E-4</v>
      </c>
      <c r="AJ82" s="336">
        <f t="shared" si="124"/>
        <v>9.9685710016612916E-4</v>
      </c>
      <c r="AK82" s="336">
        <f t="shared" si="124"/>
        <v>9.971330129902175E-4</v>
      </c>
      <c r="AL82" s="336">
        <f t="shared" si="124"/>
        <v>9.9658909167576635E-4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7.3720425776851603E-2</v>
      </c>
      <c r="N84" s="337">
        <f t="shared" si="125"/>
        <v>7.933098510356934E-2</v>
      </c>
      <c r="O84" s="337">
        <f t="shared" si="125"/>
        <v>8.2153713612651905E-2</v>
      </c>
      <c r="P84" s="337">
        <f t="shared" si="125"/>
        <v>8.2602577149429132E-2</v>
      </c>
      <c r="Q84" s="337">
        <f t="shared" si="125"/>
        <v>7.9446413533357019E-2</v>
      </c>
      <c r="R84" s="337">
        <f t="shared" si="125"/>
        <v>7.8061293057136938E-2</v>
      </c>
      <c r="S84" s="337">
        <f t="shared" si="125"/>
        <v>7.6945171729673953E-2</v>
      </c>
      <c r="T84" s="337">
        <f t="shared" si="125"/>
        <v>7.4665177768741875E-2</v>
      </c>
      <c r="U84" s="337">
        <f t="shared" si="125"/>
        <v>7.5356583025558657E-2</v>
      </c>
      <c r="V84" s="337">
        <f t="shared" si="125"/>
        <v>7.3014771152624447E-2</v>
      </c>
      <c r="W84" s="337">
        <f t="shared" si="125"/>
        <v>7.4789316370238224E-2</v>
      </c>
      <c r="X84" s="337">
        <f t="shared" si="125"/>
        <v>7.3962158371066386E-2</v>
      </c>
      <c r="Y84" s="337">
        <f t="shared" si="125"/>
        <v>7.3715443604311356E-2</v>
      </c>
      <c r="Z84" s="337">
        <f t="shared" si="125"/>
        <v>7.3510197968724378E-2</v>
      </c>
      <c r="AA84" s="337">
        <f t="shared" si="125"/>
        <v>7.3308614642276032E-2</v>
      </c>
      <c r="AB84" s="337">
        <f t="shared" si="125"/>
        <v>7.3119492887738627E-2</v>
      </c>
      <c r="AC84" s="337">
        <f t="shared" si="125"/>
        <v>7.2911435783254597E-2</v>
      </c>
      <c r="AD84" s="337">
        <f t="shared" si="125"/>
        <v>7.270236098864441E-2</v>
      </c>
      <c r="AE84" s="337">
        <f t="shared" ref="AE84:AL84" si="126">AE37/AE$49</f>
        <v>7.2504301000963806E-2</v>
      </c>
      <c r="AF84" s="337">
        <f t="shared" si="126"/>
        <v>7.2301823624007805E-2</v>
      </c>
      <c r="AG84" s="337">
        <f t="shared" si="126"/>
        <v>7.2056009004732552E-2</v>
      </c>
      <c r="AH84" s="337">
        <f t="shared" si="126"/>
        <v>7.1849970810492186E-2</v>
      </c>
      <c r="AI84" s="337">
        <f t="shared" si="126"/>
        <v>7.1601645993176866E-2</v>
      </c>
      <c r="AJ84" s="337">
        <f t="shared" si="126"/>
        <v>7.1350519421160497E-2</v>
      </c>
      <c r="AK84" s="337">
        <f t="shared" si="126"/>
        <v>7.1093232839711265E-2</v>
      </c>
      <c r="AL84" s="337">
        <f t="shared" si="126"/>
        <v>7.0865265178007494E-2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5.9030025615953136E-2</v>
      </c>
      <c r="N85" s="336">
        <f t="shared" si="127"/>
        <v>6.4519326791037543E-2</v>
      </c>
      <c r="O85" s="336">
        <f t="shared" si="127"/>
        <v>6.736339919021192E-2</v>
      </c>
      <c r="P85" s="336">
        <f t="shared" si="127"/>
        <v>6.7919786524640952E-2</v>
      </c>
      <c r="Q85" s="336">
        <f t="shared" si="127"/>
        <v>6.5675557971569751E-2</v>
      </c>
      <c r="R85" s="336">
        <f t="shared" si="127"/>
        <v>6.3359017441724091E-2</v>
      </c>
      <c r="S85" s="336">
        <f t="shared" si="127"/>
        <v>6.2634338990163102E-2</v>
      </c>
      <c r="T85" s="336">
        <f t="shared" si="127"/>
        <v>5.9402006234308177E-2</v>
      </c>
      <c r="U85" s="336">
        <f t="shared" si="127"/>
        <v>5.9573912572034336E-2</v>
      </c>
      <c r="V85" s="336">
        <f t="shared" si="127"/>
        <v>5.7908043938467033E-2</v>
      </c>
      <c r="W85" s="336">
        <f t="shared" si="127"/>
        <v>5.903707382546497E-2</v>
      </c>
      <c r="X85" s="336">
        <f t="shared" si="127"/>
        <v>5.5145098600272682E-2</v>
      </c>
      <c r="Y85" s="336">
        <f t="shared" si="127"/>
        <v>5.4756591972214219E-2</v>
      </c>
      <c r="Z85" s="336">
        <f t="shared" si="127"/>
        <v>5.4382111328890238E-2</v>
      </c>
      <c r="AA85" s="336">
        <f t="shared" si="127"/>
        <v>5.3995815352936474E-2</v>
      </c>
      <c r="AB85" s="336">
        <f t="shared" si="127"/>
        <v>5.360985025880461E-2</v>
      </c>
      <c r="AC85" s="336">
        <f t="shared" si="127"/>
        <v>5.3209361583856585E-2</v>
      </c>
      <c r="AD85" s="336">
        <f t="shared" si="127"/>
        <v>5.2809389762673187E-2</v>
      </c>
      <c r="AE85" s="336">
        <f t="shared" ref="AE85:AL85" si="128">AE38/AE$49</f>
        <v>5.2429422983825191E-2</v>
      </c>
      <c r="AF85" s="336">
        <f t="shared" si="128"/>
        <v>5.2035688991763515E-2</v>
      </c>
      <c r="AG85" s="336">
        <f t="shared" si="128"/>
        <v>5.1602252411546083E-2</v>
      </c>
      <c r="AH85" s="336">
        <f t="shared" si="128"/>
        <v>5.1220664990311644E-2</v>
      </c>
      <c r="AI85" s="336">
        <f t="shared" si="128"/>
        <v>5.0796914881971855E-2</v>
      </c>
      <c r="AJ85" s="336">
        <f t="shared" si="128"/>
        <v>5.0361749554080605E-2</v>
      </c>
      <c r="AK85" s="336">
        <f t="shared" si="128"/>
        <v>4.9926534631096121E-2</v>
      </c>
      <c r="AL85" s="336">
        <f t="shared" si="128"/>
        <v>4.9520870223980752E-2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1.4690400160898474E-2</v>
      </c>
      <c r="N86" s="336">
        <f t="shared" si="129"/>
        <v>1.481165831253179E-2</v>
      </c>
      <c r="O86" s="336">
        <f t="shared" si="129"/>
        <v>1.4790314422439993E-2</v>
      </c>
      <c r="P86" s="336">
        <f t="shared" si="129"/>
        <v>1.4682790624788181E-2</v>
      </c>
      <c r="Q86" s="336">
        <f t="shared" si="129"/>
        <v>1.377085556178728E-2</v>
      </c>
      <c r="R86" s="336">
        <f t="shared" si="129"/>
        <v>1.4702275615412834E-2</v>
      </c>
      <c r="S86" s="336">
        <f t="shared" si="129"/>
        <v>1.4310832739510847E-2</v>
      </c>
      <c r="T86" s="336">
        <f t="shared" si="129"/>
        <v>1.5263171534433691E-2</v>
      </c>
      <c r="U86" s="336">
        <f t="shared" si="129"/>
        <v>1.5782670453524317E-2</v>
      </c>
      <c r="V86" s="336">
        <f t="shared" si="129"/>
        <v>1.5106727214157418E-2</v>
      </c>
      <c r="W86" s="336">
        <f t="shared" si="129"/>
        <v>1.5752242544773254E-2</v>
      </c>
      <c r="X86" s="336">
        <f t="shared" si="129"/>
        <v>1.8817059770793704E-2</v>
      </c>
      <c r="Y86" s="336">
        <f t="shared" si="129"/>
        <v>1.8958851632097134E-2</v>
      </c>
      <c r="Z86" s="336">
        <f t="shared" si="129"/>
        <v>1.9128086639834143E-2</v>
      </c>
      <c r="AA86" s="336">
        <f t="shared" si="129"/>
        <v>1.9312799289339554E-2</v>
      </c>
      <c r="AB86" s="336">
        <f t="shared" si="129"/>
        <v>1.9509642628934017E-2</v>
      </c>
      <c r="AC86" s="336">
        <f t="shared" si="129"/>
        <v>1.9702074199398008E-2</v>
      </c>
      <c r="AD86" s="336">
        <f t="shared" si="129"/>
        <v>1.9892971225971223E-2</v>
      </c>
      <c r="AE86" s="336">
        <f t="shared" ref="AE86:AL86" si="130">AE39/AE$49</f>
        <v>2.0074878017138611E-2</v>
      </c>
      <c r="AF86" s="336">
        <f t="shared" si="130"/>
        <v>2.0266134632244297E-2</v>
      </c>
      <c r="AG86" s="336">
        <f t="shared" si="130"/>
        <v>2.0453756593186458E-2</v>
      </c>
      <c r="AH86" s="336">
        <f t="shared" si="130"/>
        <v>2.0629305820180542E-2</v>
      </c>
      <c r="AI86" s="336">
        <f t="shared" si="130"/>
        <v>2.0804731111205007E-2</v>
      </c>
      <c r="AJ86" s="336">
        <f t="shared" si="130"/>
        <v>2.0988769867079891E-2</v>
      </c>
      <c r="AK86" s="336">
        <f t="shared" si="130"/>
        <v>2.1166698208615154E-2</v>
      </c>
      <c r="AL86" s="336">
        <f t="shared" si="130"/>
        <v>2.1344394954026749E-2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5.0886890822896227E-2</v>
      </c>
      <c r="N88" s="337">
        <f t="shared" si="131"/>
        <v>5.1417253295574242E-2</v>
      </c>
      <c r="O88" s="337">
        <f t="shared" si="131"/>
        <v>5.0899529129547323E-2</v>
      </c>
      <c r="P88" s="337">
        <f t="shared" si="131"/>
        <v>4.9154510259871942E-2</v>
      </c>
      <c r="Q88" s="337">
        <f t="shared" si="131"/>
        <v>5.0610647000862735E-2</v>
      </c>
      <c r="R88" s="337">
        <f t="shared" si="131"/>
        <v>4.9109908580415924E-2</v>
      </c>
      <c r="S88" s="337">
        <f t="shared" si="131"/>
        <v>5.157586216630624E-2</v>
      </c>
      <c r="T88" s="337">
        <f t="shared" si="131"/>
        <v>5.0977566826096853E-2</v>
      </c>
      <c r="U88" s="337">
        <f t="shared" si="131"/>
        <v>5.2722587567605346E-2</v>
      </c>
      <c r="V88" s="337">
        <f t="shared" si="131"/>
        <v>5.1599988670088741E-2</v>
      </c>
      <c r="W88" s="337">
        <f t="shared" si="131"/>
        <v>4.3967606627847065E-2</v>
      </c>
      <c r="X88" s="337">
        <f t="shared" si="131"/>
        <v>4.8774943463078382E-2</v>
      </c>
      <c r="Y88" s="337">
        <f t="shared" si="131"/>
        <v>4.8110083083562738E-2</v>
      </c>
      <c r="Z88" s="337">
        <f t="shared" si="131"/>
        <v>4.7779560105787357E-2</v>
      </c>
      <c r="AA88" s="337">
        <f t="shared" si="131"/>
        <v>4.7456217776235446E-2</v>
      </c>
      <c r="AB88" s="337">
        <f t="shared" si="131"/>
        <v>4.715154269066138E-2</v>
      </c>
      <c r="AC88" s="337">
        <f t="shared" si="131"/>
        <v>4.6861491897584914E-2</v>
      </c>
      <c r="AD88" s="337">
        <f t="shared" si="131"/>
        <v>4.6619725934365495E-2</v>
      </c>
      <c r="AE88" s="337">
        <f t="shared" ref="AE88:AL88" si="132">AE41/AE$49</f>
        <v>4.6384001363204294E-2</v>
      </c>
      <c r="AF88" s="337">
        <f t="shared" si="132"/>
        <v>4.6152132645617475E-2</v>
      </c>
      <c r="AG88" s="337">
        <f t="shared" si="132"/>
        <v>4.5914371213497569E-2</v>
      </c>
      <c r="AH88" s="337">
        <f t="shared" si="132"/>
        <v>4.56776387932274E-2</v>
      </c>
      <c r="AI88" s="337">
        <f t="shared" si="132"/>
        <v>4.5479253568345118E-2</v>
      </c>
      <c r="AJ88" s="337">
        <f t="shared" si="132"/>
        <v>4.5315699049719736E-2</v>
      </c>
      <c r="AK88" s="337">
        <f t="shared" si="132"/>
        <v>4.5206989086984228E-2</v>
      </c>
      <c r="AL88" s="337">
        <f t="shared" si="132"/>
        <v>4.5101900693098426E-2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1.6201806841495664E-2</v>
      </c>
      <c r="N89" s="336">
        <f t="shared" si="133"/>
        <v>1.5610892588608693E-2</v>
      </c>
      <c r="O89" s="336">
        <f t="shared" si="133"/>
        <v>1.5045066630598604E-2</v>
      </c>
      <c r="P89" s="336">
        <f t="shared" si="133"/>
        <v>1.538607766878913E-2</v>
      </c>
      <c r="Q89" s="336">
        <f t="shared" si="133"/>
        <v>1.5448962875429906E-2</v>
      </c>
      <c r="R89" s="336">
        <f t="shared" si="133"/>
        <v>1.4996708027529775E-2</v>
      </c>
      <c r="S89" s="336">
        <f t="shared" si="133"/>
        <v>1.5251692624892404E-2</v>
      </c>
      <c r="T89" s="336">
        <f t="shared" si="133"/>
        <v>1.6060093867571505E-2</v>
      </c>
      <c r="U89" s="336">
        <f t="shared" si="133"/>
        <v>1.564858172894144E-2</v>
      </c>
      <c r="V89" s="336">
        <f t="shared" si="133"/>
        <v>1.4637867603742624E-2</v>
      </c>
      <c r="W89" s="336">
        <f t="shared" si="133"/>
        <v>1.3142270810619727E-2</v>
      </c>
      <c r="X89" s="336">
        <f t="shared" si="133"/>
        <v>1.5978318682031475E-2</v>
      </c>
      <c r="Y89" s="336">
        <f t="shared" si="133"/>
        <v>1.5864938253169085E-2</v>
      </c>
      <c r="Z89" s="336">
        <f t="shared" si="133"/>
        <v>1.5823493004013239E-2</v>
      </c>
      <c r="AA89" s="336">
        <f t="shared" si="133"/>
        <v>1.5771939502441417E-2</v>
      </c>
      <c r="AB89" s="336">
        <f t="shared" si="133"/>
        <v>1.5699634957446845E-2</v>
      </c>
      <c r="AC89" s="336">
        <f t="shared" si="133"/>
        <v>1.5601692937172734E-2</v>
      </c>
      <c r="AD89" s="336">
        <f t="shared" si="133"/>
        <v>1.553152328469061E-2</v>
      </c>
      <c r="AE89" s="336">
        <f t="shared" ref="AE89:AL89" si="134">AE42/AE$49</f>
        <v>1.5470788664788784E-2</v>
      </c>
      <c r="AF89" s="336">
        <f t="shared" si="134"/>
        <v>1.5405685906695653E-2</v>
      </c>
      <c r="AG89" s="336">
        <f t="shared" si="134"/>
        <v>1.533645915819112E-2</v>
      </c>
      <c r="AH89" s="336">
        <f t="shared" si="134"/>
        <v>1.5273422007873204E-2</v>
      </c>
      <c r="AI89" s="336">
        <f t="shared" si="134"/>
        <v>1.520171538768254E-2</v>
      </c>
      <c r="AJ89" s="336">
        <f t="shared" si="134"/>
        <v>1.5148609191623266E-2</v>
      </c>
      <c r="AK89" s="336">
        <f t="shared" si="134"/>
        <v>1.5134086502701908E-2</v>
      </c>
      <c r="AL89" s="336">
        <f t="shared" si="134"/>
        <v>1.5117064918118109E-2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3.4685083981400557E-2</v>
      </c>
      <c r="N90" s="336">
        <f t="shared" si="135"/>
        <v>3.5806360706965544E-2</v>
      </c>
      <c r="O90" s="336">
        <f t="shared" si="135"/>
        <v>3.5854462498948719E-2</v>
      </c>
      <c r="P90" s="336">
        <f t="shared" si="135"/>
        <v>3.3768432591082809E-2</v>
      </c>
      <c r="Q90" s="336">
        <f t="shared" si="135"/>
        <v>3.5161684125432822E-2</v>
      </c>
      <c r="R90" s="336">
        <f t="shared" si="135"/>
        <v>3.4113200552886157E-2</v>
      </c>
      <c r="S90" s="336">
        <f t="shared" si="135"/>
        <v>3.6324169541413834E-2</v>
      </c>
      <c r="T90" s="336">
        <f t="shared" si="135"/>
        <v>3.491747295852534E-2</v>
      </c>
      <c r="U90" s="336">
        <f t="shared" si="135"/>
        <v>3.7074005838663902E-2</v>
      </c>
      <c r="V90" s="336">
        <f t="shared" si="135"/>
        <v>3.6962121066346117E-2</v>
      </c>
      <c r="W90" s="336">
        <f t="shared" si="135"/>
        <v>3.082533581722734E-2</v>
      </c>
      <c r="X90" s="336">
        <f t="shared" si="135"/>
        <v>3.2796624781046911E-2</v>
      </c>
      <c r="Y90" s="336">
        <f t="shared" si="135"/>
        <v>3.2245144830393653E-2</v>
      </c>
      <c r="Z90" s="336">
        <f t="shared" si="135"/>
        <v>3.1956067101774115E-2</v>
      </c>
      <c r="AA90" s="336">
        <f t="shared" si="135"/>
        <v>3.1684278273794025E-2</v>
      </c>
      <c r="AB90" s="336">
        <f t="shared" si="135"/>
        <v>3.1451907733214532E-2</v>
      </c>
      <c r="AC90" s="336">
        <f t="shared" si="135"/>
        <v>3.1259798960412179E-2</v>
      </c>
      <c r="AD90" s="336">
        <f t="shared" si="135"/>
        <v>3.1088202649674886E-2</v>
      </c>
      <c r="AE90" s="336">
        <f t="shared" ref="AE90:AL90" si="136">AE43/AE$49</f>
        <v>3.0913212698415515E-2</v>
      </c>
      <c r="AF90" s="336">
        <f t="shared" si="136"/>
        <v>3.074644673892182E-2</v>
      </c>
      <c r="AG90" s="336">
        <f t="shared" si="136"/>
        <v>3.0577912055306449E-2</v>
      </c>
      <c r="AH90" s="336">
        <f t="shared" si="136"/>
        <v>3.0404216785354196E-2</v>
      </c>
      <c r="AI90" s="336">
        <f t="shared" si="136"/>
        <v>3.0277538180662582E-2</v>
      </c>
      <c r="AJ90" s="336">
        <f t="shared" si="136"/>
        <v>3.016708985809647E-2</v>
      </c>
      <c r="AK90" s="336">
        <f t="shared" si="136"/>
        <v>3.0072902584282326E-2</v>
      </c>
      <c r="AL90" s="336">
        <f t="shared" si="136"/>
        <v>2.9984835774980317E-2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0.12060342935878038</v>
      </c>
      <c r="N92" s="337">
        <f t="shared" si="137"/>
        <v>0.12449404697470917</v>
      </c>
      <c r="O92" s="337">
        <f t="shared" si="137"/>
        <v>0.12352032421316465</v>
      </c>
      <c r="P92" s="337">
        <f t="shared" si="137"/>
        <v>0.11878859835850457</v>
      </c>
      <c r="Q92" s="337">
        <f t="shared" si="137"/>
        <v>0.12254012693720161</v>
      </c>
      <c r="R92" s="337">
        <f t="shared" si="137"/>
        <v>0.12053686034346921</v>
      </c>
      <c r="S92" s="337">
        <f t="shared" si="137"/>
        <v>0.1175728116633369</v>
      </c>
      <c r="T92" s="337">
        <f t="shared" si="137"/>
        <v>0.11653685262781048</v>
      </c>
      <c r="U92" s="337">
        <f t="shared" si="137"/>
        <v>0.116053497323006</v>
      </c>
      <c r="V92" s="337">
        <f t="shared" si="137"/>
        <v>0.11506197644940087</v>
      </c>
      <c r="W92" s="337">
        <f t="shared" si="137"/>
        <v>0.10728295013427726</v>
      </c>
      <c r="X92" s="337">
        <f t="shared" si="137"/>
        <v>0.10788541532004323</v>
      </c>
      <c r="Y92" s="337">
        <f t="shared" si="137"/>
        <v>0.1075582715442015</v>
      </c>
      <c r="Z92" s="337">
        <f t="shared" si="137"/>
        <v>0.10708246581799288</v>
      </c>
      <c r="AA92" s="337">
        <f t="shared" si="137"/>
        <v>0.10658070850248422</v>
      </c>
      <c r="AB92" s="337">
        <f t="shared" si="137"/>
        <v>0.10604010835465406</v>
      </c>
      <c r="AC92" s="337">
        <f t="shared" si="137"/>
        <v>0.10547977303442782</v>
      </c>
      <c r="AD92" s="337">
        <f t="shared" si="137"/>
        <v>0.10490053361562185</v>
      </c>
      <c r="AE92" s="337">
        <f t="shared" ref="AE92:AL92" si="138">AE45/AE$49</f>
        <v>0.10428502354884385</v>
      </c>
      <c r="AF92" s="337">
        <f t="shared" si="138"/>
        <v>0.10367930582101698</v>
      </c>
      <c r="AG92" s="337">
        <f t="shared" si="138"/>
        <v>0.10304925384910878</v>
      </c>
      <c r="AH92" s="337">
        <f t="shared" si="138"/>
        <v>0.10243303041840145</v>
      </c>
      <c r="AI92" s="337">
        <f t="shared" si="138"/>
        <v>0.10180381084233832</v>
      </c>
      <c r="AJ92" s="337">
        <f t="shared" si="138"/>
        <v>0.10122931009482397</v>
      </c>
      <c r="AK92" s="337">
        <f t="shared" si="138"/>
        <v>0.10060741264229367</v>
      </c>
      <c r="AL92" s="337">
        <f t="shared" si="138"/>
        <v>9.991634473729516E-2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1.4020805561172344E-2</v>
      </c>
      <c r="N93" s="336">
        <f t="shared" si="139"/>
        <v>1.412350528884398E-2</v>
      </c>
      <c r="O93" s="336">
        <f t="shared" si="139"/>
        <v>1.3572899027104525E-2</v>
      </c>
      <c r="P93" s="336">
        <f t="shared" si="139"/>
        <v>1.3195110492388168E-2</v>
      </c>
      <c r="Q93" s="336">
        <f t="shared" si="139"/>
        <v>1.4472553311681248E-2</v>
      </c>
      <c r="R93" s="336">
        <f t="shared" si="139"/>
        <v>1.4066545678649039E-2</v>
      </c>
      <c r="S93" s="336">
        <f t="shared" si="139"/>
        <v>1.4173762232718245E-2</v>
      </c>
      <c r="T93" s="336">
        <f t="shared" si="139"/>
        <v>1.3238649686673064E-2</v>
      </c>
      <c r="U93" s="336">
        <f t="shared" si="139"/>
        <v>1.2475586809573527E-2</v>
      </c>
      <c r="V93" s="336">
        <f t="shared" si="139"/>
        <v>1.1986115138846207E-2</v>
      </c>
      <c r="W93" s="336">
        <f t="shared" si="139"/>
        <v>1.0920994545821478E-2</v>
      </c>
      <c r="X93" s="336">
        <f t="shared" si="139"/>
        <v>9.2871748088859118E-3</v>
      </c>
      <c r="Y93" s="336">
        <f t="shared" si="139"/>
        <v>9.1576552572652445E-3</v>
      </c>
      <c r="Z93" s="336">
        <f t="shared" si="139"/>
        <v>9.0572741714775064E-3</v>
      </c>
      <c r="AA93" s="336">
        <f t="shared" si="139"/>
        <v>8.9527872128496097E-3</v>
      </c>
      <c r="AB93" s="336">
        <f t="shared" si="139"/>
        <v>8.8420364522295864E-3</v>
      </c>
      <c r="AC93" s="336">
        <f t="shared" si="139"/>
        <v>8.742710937995524E-3</v>
      </c>
      <c r="AD93" s="336">
        <f t="shared" si="139"/>
        <v>8.6517797988826719E-3</v>
      </c>
      <c r="AE93" s="336">
        <f t="shared" ref="AE93:AL93" si="140">AE46/AE$49</f>
        <v>8.567272079579814E-3</v>
      </c>
      <c r="AF93" s="336">
        <f t="shared" si="140"/>
        <v>8.4828491201071419E-3</v>
      </c>
      <c r="AG93" s="336">
        <f t="shared" si="140"/>
        <v>8.3909681584241457E-3</v>
      </c>
      <c r="AH93" s="336">
        <f t="shared" si="140"/>
        <v>8.2999514864919594E-3</v>
      </c>
      <c r="AI93" s="336">
        <f t="shared" si="140"/>
        <v>8.2108016029556006E-3</v>
      </c>
      <c r="AJ93" s="336">
        <f t="shared" si="140"/>
        <v>8.1217976249892878E-3</v>
      </c>
      <c r="AK93" s="336">
        <f t="shared" si="140"/>
        <v>8.0303759258057838E-3</v>
      </c>
      <c r="AL93" s="336">
        <f t="shared" si="140"/>
        <v>7.9391620194661471E-3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0.10658262379760805</v>
      </c>
      <c r="N94" s="336">
        <f t="shared" si="141"/>
        <v>0.1103705416858652</v>
      </c>
      <c r="O94" s="336">
        <f t="shared" si="141"/>
        <v>0.10994742518606014</v>
      </c>
      <c r="P94" s="336">
        <f t="shared" si="141"/>
        <v>0.1055934878661164</v>
      </c>
      <c r="Q94" s="336">
        <f t="shared" si="141"/>
        <v>0.10806757362552036</v>
      </c>
      <c r="R94" s="336">
        <f t="shared" si="141"/>
        <v>0.10647031466482017</v>
      </c>
      <c r="S94" s="336">
        <f t="shared" si="141"/>
        <v>0.10339904943061866</v>
      </c>
      <c r="T94" s="336">
        <f t="shared" si="141"/>
        <v>0.10329820294113741</v>
      </c>
      <c r="U94" s="336">
        <f t="shared" si="141"/>
        <v>0.10357791051343247</v>
      </c>
      <c r="V94" s="336">
        <f t="shared" si="141"/>
        <v>0.10307586131055467</v>
      </c>
      <c r="W94" s="336">
        <f t="shared" si="141"/>
        <v>9.6361955588455769E-2</v>
      </c>
      <c r="X94" s="336">
        <f t="shared" si="141"/>
        <v>9.8598240511157328E-2</v>
      </c>
      <c r="Y94" s="336">
        <f t="shared" si="141"/>
        <v>9.8400616286936263E-2</v>
      </c>
      <c r="Z94" s="336">
        <f t="shared" si="141"/>
        <v>9.8025191646515381E-2</v>
      </c>
      <c r="AA94" s="336">
        <f t="shared" si="141"/>
        <v>9.7627921289634614E-2</v>
      </c>
      <c r="AB94" s="336">
        <f t="shared" si="141"/>
        <v>9.7198071902424479E-2</v>
      </c>
      <c r="AC94" s="336">
        <f t="shared" si="141"/>
        <v>9.6737062096432291E-2</v>
      </c>
      <c r="AD94" s="336">
        <f t="shared" si="141"/>
        <v>9.6248753816739183E-2</v>
      </c>
      <c r="AE94" s="336">
        <f t="shared" ref="AE94:AL94" si="142">AE47/AE$49</f>
        <v>9.5717751469264048E-2</v>
      </c>
      <c r="AF94" s="336">
        <f t="shared" si="142"/>
        <v>9.5196456700909829E-2</v>
      </c>
      <c r="AG94" s="336">
        <f t="shared" si="142"/>
        <v>9.4658285690684629E-2</v>
      </c>
      <c r="AH94" s="336">
        <f t="shared" si="142"/>
        <v>9.4133078931909489E-2</v>
      </c>
      <c r="AI94" s="336">
        <f t="shared" si="142"/>
        <v>9.3593009239382727E-2</v>
      </c>
      <c r="AJ94" s="336">
        <f t="shared" si="142"/>
        <v>9.3107512469834688E-2</v>
      </c>
      <c r="AK94" s="336">
        <f t="shared" si="142"/>
        <v>9.257703671648787E-2</v>
      </c>
      <c r="AL94" s="336">
        <f t="shared" si="142"/>
        <v>9.1977182717829023E-2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Brighton and Hove East Sussex West Sussex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Brighton and Hove East Sussex West Sussex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Brighton and Hove East Sussex West Sussex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Brighton and Hove East Sussex West Sussex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Brighton and Hove East Sussex West Sussex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Brighton and Hove East Sussex West Sussex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Brighton and Hove East Sussex West Sussex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Brighton and Hove East Sussex West Sussex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Brighton and Hove East Sussex West Sussex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Brighton and Hove East Sussex West Sussex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Brighton and Hove East Sussex West Sussex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Brighton and Hove East Sussex West Sussex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Brighton and Hove East Sussex West Sussex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517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12.724148016835315</v>
      </c>
      <c r="Y4" s="11">
        <f>'Occ T1'!D8-'Occ T1'!C8</f>
        <v>-0.11969721243016807</v>
      </c>
      <c r="Z4" s="11">
        <f>'Occ T1'!E8-'Occ T1'!D8</f>
        <v>2.7721314718548768</v>
      </c>
      <c r="AA4" s="11">
        <f>'Occ T1'!F8-'Occ T1'!E8</f>
        <v>11.597490235136064</v>
      </c>
      <c r="AB4" s="11">
        <f>'Occ T1'!D8-'Occ T1'!B8</f>
        <v>12.604450804405147</v>
      </c>
      <c r="AC4" s="11">
        <f>'Occ T1'!F8-'Occ T1'!D8</f>
        <v>14.369621706990941</v>
      </c>
    </row>
    <row r="5" spans="1:29" x14ac:dyDescent="0.25">
      <c r="W5" s="10" t="str">
        <f>name!E5</f>
        <v>Professional occupations</v>
      </c>
      <c r="X5" s="11">
        <f>'Occ T1'!C9-'Occ T1'!B9</f>
        <v>22.560700662415456</v>
      </c>
      <c r="Y5" s="11">
        <f>'Occ T1'!D9-'Occ T1'!C9</f>
        <v>5.3312711769593477</v>
      </c>
      <c r="Z5" s="11">
        <f>'Occ T1'!E9-'Occ T1'!D9</f>
        <v>12.894574843304383</v>
      </c>
      <c r="AA5" s="11">
        <f>'Occ T1'!F9-'Occ T1'!E9</f>
        <v>17.421558508340866</v>
      </c>
      <c r="AB5" s="11">
        <f>'Occ T1'!D9-'Occ T1'!B9</f>
        <v>27.891971839374804</v>
      </c>
      <c r="AC5" s="11">
        <f>'Occ T1'!F9-'Occ T1'!D9</f>
        <v>30.316133351645249</v>
      </c>
    </row>
    <row r="6" spans="1:29" x14ac:dyDescent="0.25">
      <c r="W6" s="10" t="str">
        <f>name!E6</f>
        <v>Associate professional occupations</v>
      </c>
      <c r="X6" s="11">
        <f>'Occ T1'!C10-'Occ T1'!B10</f>
        <v>6.4076504812109789</v>
      </c>
      <c r="Y6" s="11">
        <f>'Occ T1'!D10-'Occ T1'!C10</f>
        <v>4.2226228083110442</v>
      </c>
      <c r="Z6" s="11">
        <f>'Occ T1'!E10-'Occ T1'!D10</f>
        <v>-2.3463909686366407</v>
      </c>
      <c r="AA6" s="11">
        <f>'Occ T1'!F10-'Occ T1'!E10</f>
        <v>7.2469954550003166</v>
      </c>
      <c r="AB6" s="11">
        <f>'Occ T1'!D10-'Occ T1'!B10</f>
        <v>10.630273289522023</v>
      </c>
      <c r="AC6" s="11">
        <f>'Occ T1'!F10-'Occ T1'!D10</f>
        <v>4.900604486363676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-3.0654553400732993</v>
      </c>
      <c r="Y7" s="11">
        <f>'Occ T1'!D11-'Occ T1'!C11</f>
        <v>1.1295712790549572</v>
      </c>
      <c r="Z7" s="11">
        <f>'Occ T1'!E11-'Occ T1'!D11</f>
        <v>-6.7723784312523776</v>
      </c>
      <c r="AA7" s="11">
        <f>'Occ T1'!F11-'Occ T1'!E11</f>
        <v>-9.9120051776440476</v>
      </c>
      <c r="AB7" s="11">
        <f>'Occ T1'!D11-'Occ T1'!B11</f>
        <v>-1.9358840610183421</v>
      </c>
      <c r="AC7" s="11">
        <f>'Occ T1'!F11-'Occ T1'!D11</f>
        <v>-16.684383608896425</v>
      </c>
    </row>
    <row r="8" spans="1:29" x14ac:dyDescent="0.25">
      <c r="W8" s="10" t="str">
        <f>name!E8</f>
        <v>Skilled trades occupations</v>
      </c>
      <c r="X8" s="11">
        <f>'Occ T1'!C12-'Occ T1'!B12</f>
        <v>0.12690246842379338</v>
      </c>
      <c r="Y8" s="11">
        <f>'Occ T1'!D12-'Occ T1'!C12</f>
        <v>-10.408170388354932</v>
      </c>
      <c r="Z8" s="11">
        <f>'Occ T1'!E12-'Occ T1'!D12</f>
        <v>2.1483023815918472</v>
      </c>
      <c r="AA8" s="11">
        <f>'Occ T1'!F12-'Occ T1'!E12</f>
        <v>-0.97918568621226143</v>
      </c>
      <c r="AB8" s="11">
        <f>'Occ T1'!D12-'Occ T1'!B12</f>
        <v>-10.281267919931139</v>
      </c>
      <c r="AC8" s="11">
        <f>'Occ T1'!F12-'Occ T1'!D12</f>
        <v>1.1691166953795857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3.0656493030063956</v>
      </c>
      <c r="Y9" s="11">
        <f>'Occ T1'!D13-'Occ T1'!C13</f>
        <v>-4.2981865299157676</v>
      </c>
      <c r="Z9" s="11">
        <f>'Occ T1'!E13-'Occ T1'!D13</f>
        <v>4.3565135666968899</v>
      </c>
      <c r="AA9" s="11">
        <f>'Occ T1'!F13-'Occ T1'!E13</f>
        <v>5.3117807776341834</v>
      </c>
      <c r="AB9" s="11">
        <f>'Occ T1'!D13-'Occ T1'!B13</f>
        <v>-1.232537226909372</v>
      </c>
      <c r="AC9" s="11">
        <f>'Occ T1'!F13-'Occ T1'!D13</f>
        <v>9.6682943443310734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-0.85135985027707761</v>
      </c>
      <c r="Y10" s="11">
        <f>'Occ T1'!D14-'Occ T1'!C14</f>
        <v>2.9447316664175105E-3</v>
      </c>
      <c r="Z10" s="11">
        <f>'Occ T1'!E14-'Occ T1'!D14</f>
        <v>-0.18352477979392745</v>
      </c>
      <c r="AA10" s="11">
        <f>'Occ T1'!F14-'Occ T1'!E14</f>
        <v>-3.6713224616661932E-2</v>
      </c>
      <c r="AB10" s="11">
        <f>'Occ T1'!D14-'Occ T1'!B14</f>
        <v>-0.8484151186106601</v>
      </c>
      <c r="AC10" s="11">
        <f>'Occ T1'!F14-'Occ T1'!D14</f>
        <v>-0.22023800441058938</v>
      </c>
    </row>
    <row r="11" spans="1:29" x14ac:dyDescent="0.25">
      <c r="W11" s="10" t="str">
        <f>name!E11</f>
        <v>Process, plant and machine operatives</v>
      </c>
      <c r="X11" s="11">
        <f>'Occ T1'!C15-'Occ T1'!B15</f>
        <v>4.4653966526178905</v>
      </c>
      <c r="Y11" s="11">
        <f>'Occ T1'!D15-'Occ T1'!C15</f>
        <v>-7.6570823538952837</v>
      </c>
      <c r="Z11" s="11">
        <f>'Occ T1'!E15-'Occ T1'!D15</f>
        <v>3.5539392797418188</v>
      </c>
      <c r="AA11" s="11">
        <f>'Occ T1'!F15-'Occ T1'!E15</f>
        <v>-0.56394482842358684</v>
      </c>
      <c r="AB11" s="11">
        <f>'Occ T1'!D15-'Occ T1'!B15</f>
        <v>-3.1916857012773932</v>
      </c>
      <c r="AC11" s="11">
        <f>'Occ T1'!F15-'Occ T1'!D15</f>
        <v>2.9899944513182319</v>
      </c>
    </row>
    <row r="12" spans="1:29" x14ac:dyDescent="0.25">
      <c r="W12" s="10" t="str">
        <f>name!E12</f>
        <v>Elementary occupations</v>
      </c>
      <c r="X12" s="11">
        <f>'Occ T1'!C16-'Occ T1'!B16</f>
        <v>0.73136760584053206</v>
      </c>
      <c r="Y12" s="11">
        <f>'Occ T1'!D16-'Occ T1'!C16</f>
        <v>-9.1102735113958744</v>
      </c>
      <c r="Z12" s="11">
        <f>'Occ T1'!E16-'Occ T1'!D16</f>
        <v>0.74983263649326659</v>
      </c>
      <c r="AA12" s="11">
        <f>'Occ T1'!F16-'Occ T1'!E16</f>
        <v>-2.640976059214907</v>
      </c>
      <c r="AB12" s="11">
        <f>'Occ T1'!D16-'Occ T1'!B16</f>
        <v>-8.3789059055553423</v>
      </c>
      <c r="AC12" s="11">
        <f>'Occ T1'!F16-'Occ T1'!D16</f>
        <v>-1.8911434227216404</v>
      </c>
    </row>
    <row r="14" spans="1:29" x14ac:dyDescent="0.25">
      <c r="W14" s="10" t="str">
        <f>name!E3</f>
        <v>All occupations</v>
      </c>
      <c r="X14" s="11">
        <f>'Occ T1'!C18-'Occ T1'!B18</f>
        <v>46.165000000000191</v>
      </c>
      <c r="Y14" s="11">
        <f>'Occ T1'!D18-'Occ T1'!C18</f>
        <v>-20.90700000000038</v>
      </c>
      <c r="Z14" s="11">
        <f>'Occ T1'!E18-'Occ T1'!D18</f>
        <v>17.173000000000002</v>
      </c>
      <c r="AA14" s="11">
        <f>'Occ T1'!F18-'Occ T1'!E18</f>
        <v>27.445000000000164</v>
      </c>
      <c r="AB14" s="11">
        <f>'Occ T1'!D18-'Occ T1'!B18</f>
        <v>25.257999999999811</v>
      </c>
      <c r="AC14" s="11">
        <f>'Occ T1'!F18-'Occ T1'!D18</f>
        <v>44.618000000000166</v>
      </c>
    </row>
    <row r="17" spans="23:26" x14ac:dyDescent="0.25">
      <c r="Y17" s="83" t="s">
        <v>439</v>
      </c>
      <c r="Z17" s="83" t="s">
        <v>440</v>
      </c>
    </row>
    <row r="18" spans="23:26" x14ac:dyDescent="0.25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5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Brighton and Hove East Sussex West Sussex</v>
      </c>
      <c r="M1" s="83" t="s">
        <v>19</v>
      </c>
      <c r="N1" t="str">
        <f>'Occ T1'!F62</f>
        <v>2020-2035</v>
      </c>
    </row>
    <row r="2" spans="1:16" ht="13" x14ac:dyDescent="0.3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14.369621706990941</v>
      </c>
      <c r="O3" s="11">
        <f>'Occ T1'!AB64</f>
        <v>9.8499262818123157</v>
      </c>
      <c r="P3" s="11">
        <f>'Occ T1'!Q64</f>
        <v>4.5196954251785542</v>
      </c>
    </row>
    <row r="4" spans="1:16" x14ac:dyDescent="0.25">
      <c r="M4" s="10" t="str">
        <f>name!E5</f>
        <v>Professional occupations</v>
      </c>
      <c r="N4" s="11">
        <f>'Occ T1'!F65</f>
        <v>30.316133351645249</v>
      </c>
      <c r="O4" s="11">
        <f>'Occ T1'!AB65</f>
        <v>17.151919238202879</v>
      </c>
      <c r="P4" s="11">
        <f>'Occ T1'!Q65</f>
        <v>13.164214113442654</v>
      </c>
    </row>
    <row r="5" spans="1:16" x14ac:dyDescent="0.25">
      <c r="M5" s="10" t="str">
        <f>name!E6</f>
        <v>Associate professional occupations</v>
      </c>
      <c r="N5" s="11">
        <f>'Occ T1'!F66</f>
        <v>4.900604486363676</v>
      </c>
      <c r="O5" s="11">
        <f>'Occ T1'!AB66</f>
        <v>6.421374212664702</v>
      </c>
      <c r="P5" s="11">
        <f>'Occ T1'!Q66</f>
        <v>-1.5207697263011113</v>
      </c>
    </row>
    <row r="6" spans="1:16" x14ac:dyDescent="0.25">
      <c r="M6" s="10" t="str">
        <f>name!E7</f>
        <v>Administrative and secretarial occupations</v>
      </c>
      <c r="N6" s="11">
        <f>'Occ T1'!F67</f>
        <v>-16.684383608896425</v>
      </c>
      <c r="O6" s="11">
        <f>'Occ T1'!AB67</f>
        <v>-16.513247584933012</v>
      </c>
      <c r="P6" s="11">
        <f>'Occ T1'!Q67</f>
        <v>-0.17113602396345584</v>
      </c>
    </row>
    <row r="7" spans="1:16" x14ac:dyDescent="0.25">
      <c r="M7" s="10" t="str">
        <f>name!E8</f>
        <v>Skilled trades occupations</v>
      </c>
      <c r="N7" s="11">
        <f>'Occ T1'!F68</f>
        <v>1.1691166953795857</v>
      </c>
      <c r="O7" s="11">
        <f>'Occ T1'!AB68</f>
        <v>3.1089269324743807</v>
      </c>
      <c r="P7" s="11">
        <f>'Occ T1'!Q68</f>
        <v>-1.9398102370947967</v>
      </c>
    </row>
    <row r="8" spans="1:16" x14ac:dyDescent="0.25">
      <c r="M8" s="10" t="str">
        <f>name!E9</f>
        <v>Caring, leisure and other service occupations</v>
      </c>
      <c r="N8" s="11">
        <f>'Occ T1'!F69</f>
        <v>9.6682943443310734</v>
      </c>
      <c r="O8" s="11">
        <f>'Occ T1'!AB69</f>
        <v>3.9483041933835636</v>
      </c>
      <c r="P8" s="11">
        <f>'Occ T1'!Q69</f>
        <v>5.7199901509475808</v>
      </c>
    </row>
    <row r="9" spans="1:16" x14ac:dyDescent="0.25">
      <c r="M9" s="10" t="str">
        <f>name!E10</f>
        <v>Sales and customer service occupations</v>
      </c>
      <c r="N9" s="11">
        <f>'Occ T1'!F70</f>
        <v>-0.22023800441058938</v>
      </c>
      <c r="O9" s="11">
        <f>'Occ T1'!AB70</f>
        <v>-1.8305550709509859</v>
      </c>
      <c r="P9" s="11">
        <f>'Occ T1'!Q70</f>
        <v>1.6103170665403894</v>
      </c>
    </row>
    <row r="10" spans="1:16" x14ac:dyDescent="0.25">
      <c r="M10" s="10" t="str">
        <f>name!E11</f>
        <v>Process, plant and machine operatives</v>
      </c>
      <c r="N10" s="11">
        <f>'Occ T1'!F71</f>
        <v>2.9899944513182319</v>
      </c>
      <c r="O10" s="11">
        <f>'Occ T1'!AB71</f>
        <v>1.8826244600636199</v>
      </c>
      <c r="P10" s="11">
        <f>'Occ T1'!Q71</f>
        <v>1.1073699912546147</v>
      </c>
    </row>
    <row r="11" spans="1:16" x14ac:dyDescent="0.25">
      <c r="M11" s="10" t="str">
        <f>name!E12</f>
        <v>Elementary occupations</v>
      </c>
      <c r="N11" s="11">
        <f>'Occ T1'!F72</f>
        <v>-1.8911434227216404</v>
      </c>
      <c r="O11" s="11">
        <f>'Occ T1'!AB72</f>
        <v>-0.51194105926929012</v>
      </c>
      <c r="P11" s="11">
        <f>'Occ T1'!Q72</f>
        <v>-1.3792023634523218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44.618000000000166</v>
      </c>
      <c r="O13" s="11">
        <f>'Occ T1'!AB74</f>
        <v>23.507331603448279</v>
      </c>
      <c r="P13" s="11">
        <f>'Occ T1'!Q74</f>
        <v>21.110668396552114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Brighton and Hove East Sussex West Sussex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2.3234918361557426</v>
      </c>
      <c r="O3" s="11">
        <f>'Occ T5'!H44</f>
        <v>3.9050853236793301</v>
      </c>
      <c r="P3" s="11">
        <f>'Occ T5'!G44</f>
        <v>8.141044547155758</v>
      </c>
    </row>
    <row r="4" spans="1:16" x14ac:dyDescent="0.25">
      <c r="M4" s="10" t="str">
        <f>name!E5</f>
        <v>Professional occupations</v>
      </c>
      <c r="N4" s="11">
        <f>'Occ T5'!I45</f>
        <v>-0.19127156803105549</v>
      </c>
      <c r="O4" s="11">
        <f>'Occ T5'!H45</f>
        <v>7.1648524649197398</v>
      </c>
      <c r="P4" s="11">
        <f>'Occ T5'!G45</f>
        <v>23.342552454756685</v>
      </c>
    </row>
    <row r="5" spans="1:16" x14ac:dyDescent="0.25">
      <c r="M5" s="10" t="str">
        <f>name!E6</f>
        <v>Associate professional occupations</v>
      </c>
      <c r="N5" s="11">
        <f>'Occ T5'!I46</f>
        <v>0.93583496852604853</v>
      </c>
      <c r="O5" s="11">
        <f>'Occ T5'!H46</f>
        <v>0.60638368770758078</v>
      </c>
      <c r="P5" s="11">
        <f>'Occ T5'!G46</f>
        <v>3.3583858301300751</v>
      </c>
    </row>
    <row r="6" spans="1:16" x14ac:dyDescent="0.25">
      <c r="M6" s="10" t="str">
        <f>name!E7</f>
        <v>Administrative and secretarial occupations</v>
      </c>
      <c r="N6" s="11">
        <f>'Occ T5'!I47</f>
        <v>0.32141384730015243</v>
      </c>
      <c r="O6" s="11">
        <f>'Occ T5'!H47</f>
        <v>-7.4686428417453001</v>
      </c>
      <c r="P6" s="11">
        <f>'Occ T5'!G47</f>
        <v>-9.5371546144512465</v>
      </c>
    </row>
    <row r="7" spans="1:16" x14ac:dyDescent="0.25">
      <c r="M7" s="10" t="str">
        <f>name!E8</f>
        <v>Skilled trades occupations</v>
      </c>
      <c r="N7" s="11">
        <f>'Occ T5'!I48</f>
        <v>2.9879397012487949</v>
      </c>
      <c r="O7" s="11">
        <f>'Occ T5'!H48</f>
        <v>1.6312911788559745</v>
      </c>
      <c r="P7" s="11">
        <f>'Occ T5'!G48</f>
        <v>-3.4501141847251731</v>
      </c>
    </row>
    <row r="8" spans="1:16" x14ac:dyDescent="0.25">
      <c r="M8" s="10" t="str">
        <f>name!E9</f>
        <v>Caring, leisure and other service occupations</v>
      </c>
      <c r="N8" s="11">
        <f>'Occ T5'!I49</f>
        <v>1.4925646367682557</v>
      </c>
      <c r="O8" s="11">
        <f>'Occ T5'!H49</f>
        <v>1.4952914511309032</v>
      </c>
      <c r="P8" s="11">
        <f>'Occ T5'!G49</f>
        <v>6.6804382564319909</v>
      </c>
    </row>
    <row r="9" spans="1:16" x14ac:dyDescent="0.25">
      <c r="M9" s="10" t="str">
        <f>name!E10</f>
        <v>Sales and customer service occupations</v>
      </c>
      <c r="N9" s="11">
        <f>'Occ T5'!I50</f>
        <v>-0.30403803409835062</v>
      </c>
      <c r="O9" s="11">
        <f>'Occ T5'!H50</f>
        <v>-0.2104356023386984</v>
      </c>
      <c r="P9" s="11">
        <f>'Occ T5'!G50</f>
        <v>0.29423563202647074</v>
      </c>
    </row>
    <row r="10" spans="1:16" x14ac:dyDescent="0.25">
      <c r="M10" s="10" t="str">
        <f>name!E11</f>
        <v>Process, plant and machine operatives</v>
      </c>
      <c r="N10" s="11">
        <f>'Occ T5'!I51</f>
        <v>1.3250629942165153</v>
      </c>
      <c r="O10" s="11">
        <f>'Occ T5'!H51</f>
        <v>2.603863492299511</v>
      </c>
      <c r="P10" s="11">
        <f>'Occ T5'!G51</f>
        <v>-0.9389320351978121</v>
      </c>
    </row>
    <row r="11" spans="1:16" x14ac:dyDescent="0.25">
      <c r="M11" s="10" t="str">
        <f>name!E12</f>
        <v>Elementary occupations</v>
      </c>
      <c r="N11" s="11">
        <f>'Occ T5'!I52</f>
        <v>1.2991586919067473</v>
      </c>
      <c r="O11" s="11">
        <f>'Occ T5'!H52</f>
        <v>-1.5536921663788377</v>
      </c>
      <c r="P11" s="11">
        <f>'Occ T5'!G52</f>
        <v>-1.6366099482495216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10.19015707399285</v>
      </c>
      <c r="O13" s="11">
        <f>'Occ T5'!H54</f>
        <v>8.1739969881301704</v>
      </c>
      <c r="P13" s="11">
        <f>'Occ T5'!G54</f>
        <v>26.253845937877202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0.73795511595061036</v>
      </c>
      <c r="O18" s="11">
        <f>'Occ T5'!AN44</f>
        <v>2.4741567253509231</v>
      </c>
      <c r="P18" s="11">
        <f>'Occ T5'!AM44</f>
        <v>6.6378144405108088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0.45629174400034067</v>
      </c>
      <c r="O19" s="11">
        <f>'Occ T5'!AN45</f>
        <v>3.9886255828046977</v>
      </c>
      <c r="P19" s="11">
        <f>'Occ T5'!AM45</f>
        <v>12.707001911397704</v>
      </c>
    </row>
    <row r="20" spans="13:16" x14ac:dyDescent="0.25">
      <c r="M20" s="10" t="str">
        <f t="shared" si="0"/>
        <v>Associate professional occupations</v>
      </c>
      <c r="N20" s="11">
        <f>'Occ T5'!AO46</f>
        <v>0.8445669244079923</v>
      </c>
      <c r="O20" s="11">
        <f>'Occ T5'!AN46</f>
        <v>1.1257634402949392</v>
      </c>
      <c r="P20" s="11">
        <f>'Occ T5'!AM46</f>
        <v>4.4510438479617136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-0.10753753288856549</v>
      </c>
      <c r="O21" s="11">
        <f>'Occ T5'!AN47</f>
        <v>-6.9102567969770945</v>
      </c>
      <c r="P21" s="11">
        <f>'Occ T5'!AM47</f>
        <v>-9.4954532550672646</v>
      </c>
    </row>
    <row r="22" spans="13:16" x14ac:dyDescent="0.25">
      <c r="M22" s="10" t="str">
        <f t="shared" si="0"/>
        <v>Skilled trades occupations</v>
      </c>
      <c r="N22" s="11">
        <f>'Occ T5'!AO48</f>
        <v>1.0928398458485273</v>
      </c>
      <c r="O22" s="11">
        <f>'Occ T5'!AN48</f>
        <v>0.69534950003152618</v>
      </c>
      <c r="P22" s="11">
        <f>'Occ T5'!AM48</f>
        <v>1.3207375865943272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0.9223460448544305</v>
      </c>
      <c r="O23" s="11">
        <f>'Occ T5'!AN49</f>
        <v>2.42698667627117E-2</v>
      </c>
      <c r="P23" s="11">
        <f>'Occ T5'!AM49</f>
        <v>3.0016882817664019</v>
      </c>
    </row>
    <row r="24" spans="13:16" x14ac:dyDescent="0.25">
      <c r="M24" s="10" t="str">
        <f t="shared" si="0"/>
        <v>Sales and customer service occupations</v>
      </c>
      <c r="N24" s="11">
        <f>'Occ T5'!AO50</f>
        <v>-0.13550200808806623</v>
      </c>
      <c r="O24" s="11">
        <f>'Occ T5'!AN50</f>
        <v>-0.99612723836410666</v>
      </c>
      <c r="P24" s="11">
        <f>'Occ T5'!AM50</f>
        <v>-0.69892582449877594</v>
      </c>
    </row>
    <row r="25" spans="13:16" x14ac:dyDescent="0.25">
      <c r="M25" s="10" t="str">
        <f t="shared" si="0"/>
        <v>Process, plant and machine operatives</v>
      </c>
      <c r="N25" s="11">
        <f>'Occ T5'!AO51</f>
        <v>0.24975188667265535</v>
      </c>
      <c r="O25" s="11">
        <f>'Occ T5'!AN51</f>
        <v>1.4036228984669337</v>
      </c>
      <c r="P25" s="11">
        <f>'Occ T5'!AM51</f>
        <v>0.22924967492403359</v>
      </c>
    </row>
    <row r="26" spans="13:16" x14ac:dyDescent="0.25">
      <c r="M26" s="10" t="str">
        <f t="shared" si="0"/>
        <v>Elementary occupations</v>
      </c>
      <c r="N26" s="11">
        <f>'Occ T5'!AO52</f>
        <v>0.29114638734704634</v>
      </c>
      <c r="O26" s="11">
        <f>'Occ T5'!AN52</f>
        <v>-1.7805117872284342</v>
      </c>
      <c r="P26" s="11">
        <f>'Occ T5'!AM52</f>
        <v>0.97742434061209416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4.3518584081049738</v>
      </c>
      <c r="O28" s="11">
        <f>'Occ T5'!AN54</f>
        <v>2.4892191142100728E-2</v>
      </c>
      <c r="P28" s="11">
        <f>'Occ T5'!AM54</f>
        <v>19.130581004201019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1.5855367202051305</v>
      </c>
      <c r="O33" s="11">
        <f>'Occ T5'!X44</f>
        <v>1.430928598328407</v>
      </c>
      <c r="P33" s="11">
        <f>'Occ T5'!W44</f>
        <v>1.5032301066449705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-0.64756331203140327</v>
      </c>
      <c r="O34" s="11">
        <f>'Occ T5'!X45</f>
        <v>3.1762268821150457</v>
      </c>
      <c r="P34" s="11">
        <f>'Occ T5'!W45</f>
        <v>10.635550543358931</v>
      </c>
    </row>
    <row r="35" spans="1:16" x14ac:dyDescent="0.25">
      <c r="M35" s="10" t="str">
        <f t="shared" si="1"/>
        <v>Associate professional occupations</v>
      </c>
      <c r="N35" s="11">
        <f>'Occ T5'!Y46</f>
        <v>9.126804411805356E-2</v>
      </c>
      <c r="O35" s="11">
        <f>'Occ T5'!X46</f>
        <v>-0.51937975258736646</v>
      </c>
      <c r="P35" s="11">
        <f>'Occ T5'!W46</f>
        <v>-1.092658017831738</v>
      </c>
    </row>
    <row r="36" spans="1:16" x14ac:dyDescent="0.25">
      <c r="M36" s="10" t="str">
        <f t="shared" si="1"/>
        <v>Administrative and secretarial occupations</v>
      </c>
      <c r="N36" s="11">
        <f>'Occ T5'!Y47</f>
        <v>0.42895138018871837</v>
      </c>
      <c r="O36" s="11">
        <f>'Occ T5'!X47</f>
        <v>-0.5583860447682123</v>
      </c>
      <c r="P36" s="11">
        <f>'Occ T5'!W47</f>
        <v>-4.1701359383967684E-2</v>
      </c>
    </row>
    <row r="37" spans="1:16" x14ac:dyDescent="0.25">
      <c r="M37" s="10" t="str">
        <f t="shared" si="1"/>
        <v>Skilled trades occupations</v>
      </c>
      <c r="N37" s="11">
        <f>'Occ T5'!Y48</f>
        <v>1.8950998554002751</v>
      </c>
      <c r="O37" s="11">
        <f>'Occ T5'!X48</f>
        <v>0.93594167882444612</v>
      </c>
      <c r="P37" s="11">
        <f>'Occ T5'!W48</f>
        <v>-4.7708517713194887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0.57021859191382518</v>
      </c>
      <c r="O38" s="11">
        <f>'Occ T5'!X49</f>
        <v>1.47102158436818</v>
      </c>
      <c r="P38" s="11">
        <f>'Occ T5'!W49</f>
        <v>3.6787499746655872</v>
      </c>
    </row>
    <row r="39" spans="1:16" x14ac:dyDescent="0.25">
      <c r="M39" s="10" t="str">
        <f t="shared" si="1"/>
        <v>Sales and customer service occupations</v>
      </c>
      <c r="N39" s="11">
        <f>'Occ T5'!Y50</f>
        <v>-0.16853602601028328</v>
      </c>
      <c r="O39" s="11">
        <f>'Occ T5'!X50</f>
        <v>0.78569163602543846</v>
      </c>
      <c r="P39" s="11">
        <f>'Occ T5'!W50</f>
        <v>0.99316145652525378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Brighton and Hove East Sussex West Sussex</v>
      </c>
      <c r="M40" s="10" t="str">
        <f t="shared" si="1"/>
        <v>Process, plant and machine operatives</v>
      </c>
      <c r="N40" s="11">
        <f>'Occ T5'!Y51</f>
        <v>1.0753111075438531</v>
      </c>
      <c r="O40" s="11">
        <f>'Occ T5'!X51</f>
        <v>1.2002405938325769</v>
      </c>
      <c r="P40" s="11">
        <f>'Occ T5'!W51</f>
        <v>-1.1681817101218499</v>
      </c>
    </row>
    <row r="41" spans="1:16" x14ac:dyDescent="0.25">
      <c r="M41" s="10" t="str">
        <f t="shared" si="1"/>
        <v>Elementary occupations</v>
      </c>
      <c r="N41" s="11">
        <f>'Occ T5'!Y52</f>
        <v>1.0080123045597005</v>
      </c>
      <c r="O41" s="11">
        <f>'Occ T5'!X52</f>
        <v>0.22681962084961782</v>
      </c>
      <c r="P41" s="11">
        <f>'Occ T5'!W52</f>
        <v>-2.6140342888615997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5.8382986658878764</v>
      </c>
      <c r="O43" s="11">
        <f>'Occ T5'!X54</f>
        <v>8.1491047969881407</v>
      </c>
      <c r="P43" s="11">
        <f>'Occ T5'!W54</f>
        <v>7.1232649336760687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Brighton and Hove East Sussex West Sussex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Brighton and Hove East Sussex West Sussex, Brighton and Hove East Sussex West Sussex</v>
      </c>
    </row>
    <row r="2" spans="1:7" ht="13" x14ac:dyDescent="0.3">
      <c r="A2" s="1" t="s">
        <v>520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10.759075415467054</v>
      </c>
      <c r="C5" s="11">
        <f>HLOOKUP(C$3,'Qual F1'!$M$4:$BW$14,11,FALSE)</f>
        <v>13.634877993634866</v>
      </c>
      <c r="D5" s="11">
        <f>HLOOKUP(D$3,'Qual F1'!$M$4:$BW$14,11,FALSE)</f>
        <v>14.663620664626382</v>
      </c>
      <c r="E5" s="11">
        <f>HLOOKUP(E$3,'Qual F1'!$M$4:$BW$14,11,FALSE)</f>
        <v>16.934406873702606</v>
      </c>
      <c r="F5" s="11">
        <f>HLOOKUP(F$3,'Qual F1'!$M$4:$BW$14,11,FALSE)</f>
        <v>21.456844592151295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77.352391384160583</v>
      </c>
      <c r="C6" s="11">
        <f>HLOOKUP(C$3,'Qual F1'!$M$4:$BW$14,10,FALSE)</f>
        <v>98.149723928764729</v>
      </c>
      <c r="D6" s="11">
        <f>HLOOKUP(D$3,'Qual F1'!$M$4:$BW$14,10,FALSE)</f>
        <v>105.42856739214569</v>
      </c>
      <c r="E6" s="11">
        <f>HLOOKUP(E$3,'Qual F1'!$M$4:$BW$14,10,FALSE)</f>
        <v>121.77372370038374</v>
      </c>
      <c r="F6" s="11">
        <f>HLOOKUP(F$3,'Qual F1'!$M$4:$BW$14,10,FALSE)</f>
        <v>154.27172058964206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166.68362190295741</v>
      </c>
      <c r="C7" s="11">
        <f>HLOOKUP(C$3,'Qual F1'!$M$4:$BW$14,9,FALSE)</f>
        <v>190.16091926166729</v>
      </c>
      <c r="D7" s="11">
        <f>HLOOKUP(D$3,'Qual F1'!$M$4:$BW$14,9,FALSE)</f>
        <v>188.83257282838798</v>
      </c>
      <c r="E7" s="11">
        <f>HLOOKUP(E$3,'Qual F1'!$M$4:$BW$14,9,FALSE)</f>
        <v>201.90156956132054</v>
      </c>
      <c r="F7" s="11">
        <f>HLOOKUP(F$3,'Qual F1'!$M$4:$BW$14,9,FALSE)</f>
        <v>232.44560207152219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50.52111765143038</v>
      </c>
      <c r="C8" s="11">
        <f>HLOOKUP(C$3,'Qual F1'!$M$4:$BW$14,8,FALSE)</f>
        <v>53.977808586414653</v>
      </c>
      <c r="D8" s="11">
        <f>HLOOKUP(D$3,'Qual F1'!$M$4:$BW$14,8,FALSE)</f>
        <v>53.34865769113047</v>
      </c>
      <c r="E8" s="11">
        <f>HLOOKUP(E$3,'Qual F1'!$M$4:$BW$14,8,FALSE)</f>
        <v>53.095422175447453</v>
      </c>
      <c r="F8" s="11">
        <f>HLOOKUP(F$3,'Qual F1'!$M$4:$BW$14,8,FALSE)</f>
        <v>58.686857588857826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46.834203407410222</v>
      </c>
      <c r="C9" s="11">
        <f>HLOOKUP(C$3,'Qual F1'!$M$4:$BW$14,7,FALSE)</f>
        <v>53.22303712329014</v>
      </c>
      <c r="D9" s="11">
        <f>HLOOKUP(D$3,'Qual F1'!$M$4:$BW$14,7,FALSE)</f>
        <v>53.10794231238836</v>
      </c>
      <c r="E9" s="11">
        <f>HLOOKUP(E$3,'Qual F1'!$M$4:$BW$14,7,FALSE)</f>
        <v>54.503633786571378</v>
      </c>
      <c r="F9" s="11">
        <f>HLOOKUP(F$3,'Qual F1'!$M$4:$BW$14,7,FALSE)</f>
        <v>62.045099829327341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172.46321376397481</v>
      </c>
      <c r="C10" s="11">
        <f>HLOOKUP(C$3,'Qual F1'!$M$4:$BW$14,6,FALSE)</f>
        <v>169.58695833244198</v>
      </c>
      <c r="D10" s="11">
        <f>HLOOKUP(D$3,'Qual F1'!$M$4:$BW$14,6,FALSE)</f>
        <v>176.05010921110713</v>
      </c>
      <c r="E10" s="11">
        <f>HLOOKUP(E$3,'Qual F1'!$M$4:$BW$14,6,FALSE)</f>
        <v>172.25137994060918</v>
      </c>
      <c r="F10" s="11">
        <f>HLOOKUP(F$3,'Qual F1'!$M$4:$BW$14,6,FALSE)</f>
        <v>171.36466827362628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167.15643976493456</v>
      </c>
      <c r="C11" s="11">
        <f>HLOOKUP(C$3,'Qual F1'!$M$4:$BW$14,5,FALSE)</f>
        <v>167.21282675278638</v>
      </c>
      <c r="D11" s="11">
        <f>HLOOKUP(D$3,'Qual F1'!$M$4:$BW$14,5,FALSE)</f>
        <v>152.39792062369864</v>
      </c>
      <c r="E11" s="11">
        <f>HLOOKUP(E$3,'Qual F1'!$M$4:$BW$14,5,FALSE)</f>
        <v>148.18428544436463</v>
      </c>
      <c r="F11" s="11">
        <f>HLOOKUP(F$3,'Qual F1'!$M$4:$BW$14,5,FALSE)</f>
        <v>125.02801255282473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112.90370481311793</v>
      </c>
      <c r="C12" s="11">
        <f>HLOOKUP(C$3,'Qual F1'!$M$4:$BW$14,4,FALSE)</f>
        <v>103.98812517250009</v>
      </c>
      <c r="D12" s="11">
        <f>HLOOKUP(D$3,'Qual F1'!$M$4:$BW$14,4,FALSE)</f>
        <v>89.725106922600915</v>
      </c>
      <c r="E12" s="11">
        <f>HLOOKUP(E$3,'Qual F1'!$M$4:$BW$14,4,FALSE)</f>
        <v>83.795898698127658</v>
      </c>
      <c r="F12" s="11">
        <f>HLOOKUP(F$3,'Qual F1'!$M$4:$BW$14,4,FALSE)</f>
        <v>55.96300801018792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31.959231896546992</v>
      </c>
      <c r="C13" s="11">
        <f>HLOOKUP(C$3,'Qual F1'!$M$4:$BW$14,3,FALSE)</f>
        <v>32.863722848500103</v>
      </c>
      <c r="D13" s="11">
        <f>HLOOKUP(D$3,'Qual F1'!$M$4:$BW$14,3,FALSE)</f>
        <v>28.336502353913719</v>
      </c>
      <c r="E13" s="11">
        <f>HLOOKUP(E$3,'Qual F1'!$M$4:$BW$14,3,FALSE)</f>
        <v>26.623679819472731</v>
      </c>
      <c r="F13" s="11">
        <f>HLOOKUP(F$3,'Qual F1'!$M$4:$BW$14,3,FALSE)</f>
        <v>25.247186491860401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836.63299999999992</v>
      </c>
      <c r="C15" s="11">
        <f t="shared" ref="C15:F15" si="0">SUM(C5:C13)</f>
        <v>882.79800000000012</v>
      </c>
      <c r="D15" s="11">
        <f t="shared" si="0"/>
        <v>861.89099999999928</v>
      </c>
      <c r="E15" s="11">
        <f t="shared" si="0"/>
        <v>879.06399999999985</v>
      </c>
      <c r="F15" s="11">
        <f t="shared" si="0"/>
        <v>906.50900000000001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1.2859970160712111</v>
      </c>
      <c r="C19" s="18">
        <f t="shared" si="1"/>
        <v>1.5445071232189995</v>
      </c>
      <c r="D19" s="18">
        <f t="shared" si="1"/>
        <v>1.7013312199137007</v>
      </c>
      <c r="E19" s="18">
        <f t="shared" si="1"/>
        <v>1.9264134208319996</v>
      </c>
      <c r="F19" s="18">
        <f t="shared" si="1"/>
        <v>2.3669753518333843</v>
      </c>
      <c r="G19" s="11"/>
    </row>
    <row r="20" spans="1:7" x14ac:dyDescent="0.25">
      <c r="A20" t="str">
        <f>$A6</f>
        <v>RQF7 Other higher degree</v>
      </c>
      <c r="B20" s="18">
        <f t="shared" si="1"/>
        <v>9.2456777803601558</v>
      </c>
      <c r="C20" s="18">
        <f t="shared" si="1"/>
        <v>11.118027445549799</v>
      </c>
      <c r="D20" s="18">
        <f t="shared" si="1"/>
        <v>12.232239040916518</v>
      </c>
      <c r="E20" s="18">
        <f t="shared" si="1"/>
        <v>13.852657337848411</v>
      </c>
      <c r="F20" s="18">
        <f t="shared" si="1"/>
        <v>17.018222719205443</v>
      </c>
      <c r="G20" s="11"/>
    </row>
    <row r="21" spans="1:7" x14ac:dyDescent="0.25">
      <c r="A21" t="str">
        <f>$A7</f>
        <v>RQF6 First degree</v>
      </c>
      <c r="B21" s="18">
        <f t="shared" si="1"/>
        <v>19.923146935748104</v>
      </c>
      <c r="C21" s="18">
        <f t="shared" si="1"/>
        <v>21.540705717691619</v>
      </c>
      <c r="D21" s="18">
        <f t="shared" si="1"/>
        <v>21.909101362978397</v>
      </c>
      <c r="E21" s="18">
        <f t="shared" si="1"/>
        <v>22.967789553584332</v>
      </c>
      <c r="F21" s="18">
        <f t="shared" si="1"/>
        <v>25.641841622258816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6.0386235842275386</v>
      </c>
      <c r="C22" s="18">
        <f t="shared" si="3"/>
        <v>6.1144008693285041</v>
      </c>
      <c r="D22" s="18">
        <f t="shared" si="3"/>
        <v>6.1897220984011332</v>
      </c>
      <c r="E22" s="18">
        <f t="shared" si="3"/>
        <v>6.0399950601375396</v>
      </c>
      <c r="F22" s="18">
        <f t="shared" si="3"/>
        <v>6.4739409745361414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5.5979388103756635</v>
      </c>
      <c r="C23" s="18">
        <f t="shared" si="4"/>
        <v>6.0289032285177502</v>
      </c>
      <c r="D23" s="18">
        <f t="shared" si="4"/>
        <v>6.1617933488559924</v>
      </c>
      <c r="E23" s="18">
        <f t="shared" si="4"/>
        <v>6.2001894954828529</v>
      </c>
      <c r="F23" s="18">
        <f t="shared" si="4"/>
        <v>6.8443997609871872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20.613962605344856</v>
      </c>
      <c r="C24" s="18">
        <f t="shared" si="5"/>
        <v>19.210165670112751</v>
      </c>
      <c r="D24" s="18">
        <f t="shared" si="5"/>
        <v>20.426029418001495</v>
      </c>
      <c r="E24" s="18">
        <f t="shared" si="5"/>
        <v>19.59486225583225</v>
      </c>
      <c r="F24" s="18">
        <f t="shared" si="5"/>
        <v>18.903802198723486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19.979661304889309</v>
      </c>
      <c r="C25" s="18">
        <f t="shared" si="6"/>
        <v>18.94123307401992</v>
      </c>
      <c r="D25" s="18">
        <f t="shared" si="6"/>
        <v>17.681809025004178</v>
      </c>
      <c r="E25" s="18">
        <f t="shared" si="6"/>
        <v>16.857053120633385</v>
      </c>
      <c r="F25" s="18">
        <f t="shared" si="6"/>
        <v>13.792252757868342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13.495009737019451</v>
      </c>
      <c r="C26" s="18">
        <f>C12/C$15*100</f>
        <v>11.779379333947299</v>
      </c>
      <c r="D26" s="18">
        <f t="shared" si="7"/>
        <v>10.410261497405239</v>
      </c>
      <c r="E26" s="18">
        <f t="shared" si="7"/>
        <v>9.532400223206464</v>
      </c>
      <c r="F26" s="18">
        <f t="shared" si="7"/>
        <v>6.1734641366150713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3.8199822259637131</v>
      </c>
      <c r="C27" s="18">
        <f>C13/C$15*100</f>
        <v>3.7226775376133725</v>
      </c>
      <c r="D27" s="18">
        <f t="shared" si="8"/>
        <v>3.2877129885233449</v>
      </c>
      <c r="E27" s="18">
        <f t="shared" si="8"/>
        <v>3.0286395324427726</v>
      </c>
      <c r="F27" s="18">
        <f t="shared" si="8"/>
        <v>2.7851004779721329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6.1009020286562965</v>
      </c>
      <c r="C33" s="18">
        <f t="shared" si="9"/>
        <v>7.5449349196359705</v>
      </c>
      <c r="D33" s="18">
        <f t="shared" si="9"/>
        <v>2.9214164587790803</v>
      </c>
      <c r="E33" s="18">
        <f t="shared" si="9"/>
        <v>2.395197158867246</v>
      </c>
      <c r="F33" s="18">
        <f>IF(F$3-D$3 &lt;&gt; 0,(EXP(LN(F5/D5)/(F$3-D$3))-1)*100,0)</f>
        <v>2.5703039699739305</v>
      </c>
    </row>
    <row r="34" spans="1:6" x14ac:dyDescent="0.25">
      <c r="A34" t="str">
        <f>$A20</f>
        <v>RQF7 Other higher degree</v>
      </c>
      <c r="B34" s="18">
        <f t="shared" si="9"/>
        <v>6.1338294485246303</v>
      </c>
      <c r="C34" s="18">
        <f t="shared" si="9"/>
        <v>7.416061066726809</v>
      </c>
      <c r="D34" s="18">
        <f t="shared" si="9"/>
        <v>2.9245688117952362</v>
      </c>
      <c r="E34" s="18">
        <f t="shared" si="9"/>
        <v>2.3937087583451477</v>
      </c>
      <c r="F34" s="18">
        <f t="shared" ref="F34:F43" si="10">IF(F$3-D$3 &lt;&gt; 0,(EXP(LN(F6/D6)/(F$3-D$3))-1)*100,0)</f>
        <v>2.5703571824565952</v>
      </c>
    </row>
    <row r="35" spans="1:6" x14ac:dyDescent="0.25">
      <c r="A35" t="str">
        <f>$A21</f>
        <v>RQF6 First degree</v>
      </c>
      <c r="B35" s="18">
        <f t="shared" si="9"/>
        <v>3.3491918224998862</v>
      </c>
      <c r="C35" s="18">
        <f t="shared" si="9"/>
        <v>-0.69853807945230439</v>
      </c>
      <c r="D35" s="18">
        <f t="shared" si="9"/>
        <v>1.3473872365236783</v>
      </c>
      <c r="E35" s="18">
        <f t="shared" si="9"/>
        <v>1.4187290636084038</v>
      </c>
      <c r="F35" s="18">
        <f t="shared" si="10"/>
        <v>1.3949428763356142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1.6683030557844258</v>
      </c>
      <c r="C36" s="18">
        <f t="shared" ref="C36:E36" si="12">IF(D$3-C$3 &lt;&gt; 0,(EXP(LN(D8/C8)/(D$3-C$3))-1)*100,0)</f>
        <v>-1.1655732453031309</v>
      </c>
      <c r="D36" s="18">
        <f t="shared" si="12"/>
        <v>-9.5116812379936189E-2</v>
      </c>
      <c r="E36" s="18">
        <f t="shared" si="12"/>
        <v>1.0062802634190682</v>
      </c>
      <c r="F36" s="18">
        <f t="shared" si="10"/>
        <v>0.63780532815140845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3.2485898678898506</v>
      </c>
      <c r="C37" s="18">
        <f t="shared" si="13"/>
        <v>-0.21624998707827636</v>
      </c>
      <c r="D37" s="18">
        <f t="shared" si="13"/>
        <v>0.52016588210010983</v>
      </c>
      <c r="E37" s="18">
        <f t="shared" si="13"/>
        <v>1.3043753439315076</v>
      </c>
      <c r="F37" s="18">
        <f t="shared" si="10"/>
        <v>1.0422947562402918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-0.41957074242917614</v>
      </c>
      <c r="C38" s="18">
        <f t="shared" si="14"/>
        <v>3.8111131552907462</v>
      </c>
      <c r="D38" s="18">
        <f t="shared" si="14"/>
        <v>-0.43532459983244287</v>
      </c>
      <c r="E38" s="18">
        <f t="shared" si="14"/>
        <v>-5.1597407021208852E-2</v>
      </c>
      <c r="F38" s="18">
        <f t="shared" si="10"/>
        <v>-0.17967051307681281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8.4321992675606694E-3</v>
      </c>
      <c r="C39" s="18">
        <f t="shared" si="15"/>
        <v>-8.8599101018671522</v>
      </c>
      <c r="D39" s="18">
        <f t="shared" si="15"/>
        <v>-0.55919719631876141</v>
      </c>
      <c r="E39" s="18">
        <f t="shared" si="15"/>
        <v>-1.6848337955795989</v>
      </c>
      <c r="F39" s="18">
        <f t="shared" si="10"/>
        <v>-1.3110445246770297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-2.0354633283839352</v>
      </c>
      <c r="C40" s="18">
        <f t="shared" si="16"/>
        <v>-13.71600673272939</v>
      </c>
      <c r="D40" s="18">
        <f t="shared" si="16"/>
        <v>-1.3580257657951011</v>
      </c>
      <c r="E40" s="18">
        <f t="shared" si="16"/>
        <v>-3.9565330583736791</v>
      </c>
      <c r="F40" s="18">
        <f t="shared" si="10"/>
        <v>-3.0980601790017159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0.70014747889470819</v>
      </c>
      <c r="C41" s="18">
        <f t="shared" si="17"/>
        <v>-13.775738419705563</v>
      </c>
      <c r="D41" s="18">
        <f t="shared" si="17"/>
        <v>-1.2392526455330288</v>
      </c>
      <c r="E41" s="18">
        <f t="shared" si="17"/>
        <v>-0.52945656276461861</v>
      </c>
      <c r="F41" s="18">
        <f t="shared" si="10"/>
        <v>-0.76662026771436853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1.3518283101180195</v>
      </c>
      <c r="C43" s="18">
        <f t="shared" ref="C43" si="18">IF(D$3-C$3 &lt;&gt; 0,(EXP(LN(D15/C15)/(D$3-C$3))-1)*100,0)</f>
        <v>-2.3682654469086684</v>
      </c>
      <c r="D43" s="18">
        <f>IF(E$3-D$3 &lt;&gt; 0,(EXP(LN(E15/D15)/(E$3-D$3))-1)*100,0)</f>
        <v>0.39535733316047317</v>
      </c>
      <c r="E43" s="18">
        <f>IF(F$3-E$3 &lt;&gt; 0,(EXP(LN(F15/E15)/(F$3-E$3))-1)*100,0)</f>
        <v>0.30790559242128701</v>
      </c>
      <c r="F43" s="18">
        <f t="shared" si="10"/>
        <v>0.33704770528935057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2.8758025781678125</v>
      </c>
      <c r="C47" s="27">
        <f>D5-C5</f>
        <v>1.028742670991516</v>
      </c>
      <c r="D47" s="27">
        <f>E5-D5</f>
        <v>2.2707862090762241</v>
      </c>
      <c r="E47" s="27">
        <f>F5-E5</f>
        <v>4.522437718448689</v>
      </c>
      <c r="F47" s="27">
        <f>F5-D5</f>
        <v>6.7932239275249131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20.797332544604146</v>
      </c>
      <c r="C48" s="27">
        <f t="shared" si="20"/>
        <v>7.2788434633809658</v>
      </c>
      <c r="D48" s="27">
        <f t="shared" si="20"/>
        <v>16.345156308238046</v>
      </c>
      <c r="E48" s="27">
        <f t="shared" si="20"/>
        <v>32.497996889258317</v>
      </c>
      <c r="F48" s="27">
        <f t="shared" ref="F48:F57" si="21">F6-D6</f>
        <v>48.843153197496363</v>
      </c>
    </row>
    <row r="49" spans="1:6" x14ac:dyDescent="0.25">
      <c r="A49" t="str">
        <f t="shared" si="19"/>
        <v>RQF6 First degree</v>
      </c>
      <c r="B49" s="27">
        <f t="shared" ref="B49:E49" si="22">C7-B7</f>
        <v>23.477297358709876</v>
      </c>
      <c r="C49" s="27">
        <f t="shared" si="22"/>
        <v>-1.3283464332793073</v>
      </c>
      <c r="D49" s="27">
        <f t="shared" si="22"/>
        <v>13.068996732932561</v>
      </c>
      <c r="E49" s="27">
        <f t="shared" si="22"/>
        <v>30.544032510201646</v>
      </c>
      <c r="F49" s="27">
        <f t="shared" si="21"/>
        <v>43.613029243134207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3.4566909349842732</v>
      </c>
      <c r="C50" s="27">
        <f t="shared" si="23"/>
        <v>-0.62915089528418378</v>
      </c>
      <c r="D50" s="27">
        <f t="shared" si="23"/>
        <v>-0.25323551568301639</v>
      </c>
      <c r="E50" s="27">
        <f t="shared" si="23"/>
        <v>5.5914354134103732</v>
      </c>
      <c r="F50" s="27">
        <f t="shared" si="21"/>
        <v>5.3381998977273568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6.3888337158799189</v>
      </c>
      <c r="C51" s="27">
        <f t="shared" si="24"/>
        <v>-0.11509481090178042</v>
      </c>
      <c r="D51" s="27">
        <f t="shared" si="24"/>
        <v>1.3956914741830175</v>
      </c>
      <c r="E51" s="27">
        <f t="shared" si="24"/>
        <v>7.5414660427559639</v>
      </c>
      <c r="F51" s="27">
        <f t="shared" si="21"/>
        <v>8.9371575169389814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-2.8762554315328259</v>
      </c>
      <c r="C52" s="27">
        <f t="shared" si="25"/>
        <v>6.4631508786651466</v>
      </c>
      <c r="D52" s="27">
        <f t="shared" si="25"/>
        <v>-3.7987292704979438</v>
      </c>
      <c r="E52" s="27">
        <f t="shared" si="25"/>
        <v>-0.88671166698290449</v>
      </c>
      <c r="F52" s="27">
        <f t="shared" si="21"/>
        <v>-4.6854409374808483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5.6386987851823278E-2</v>
      </c>
      <c r="C53" s="27">
        <f>D11-C11</f>
        <v>-14.814906129087746</v>
      </c>
      <c r="D53" s="27">
        <f t="shared" si="26"/>
        <v>-4.2136351793340054</v>
      </c>
      <c r="E53" s="27">
        <f t="shared" si="26"/>
        <v>-23.156272891539899</v>
      </c>
      <c r="F53" s="27">
        <f t="shared" si="21"/>
        <v>-27.369908070873905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-8.9155796406178354</v>
      </c>
      <c r="C54" s="27">
        <f t="shared" si="27"/>
        <v>-14.263018249899176</v>
      </c>
      <c r="D54" s="27">
        <f t="shared" si="27"/>
        <v>-5.9292082244732569</v>
      </c>
      <c r="E54" s="27">
        <f t="shared" si="27"/>
        <v>-27.832890687939738</v>
      </c>
      <c r="F54" s="27">
        <f t="shared" si="21"/>
        <v>-33.762098912412995</v>
      </c>
    </row>
    <row r="55" spans="1:6" x14ac:dyDescent="0.25">
      <c r="A55" t="str">
        <f t="shared" si="19"/>
        <v>No Qualification</v>
      </c>
      <c r="B55" s="27">
        <f t="shared" ref="B55:E55" si="28">C13-B13</f>
        <v>0.90449095195311102</v>
      </c>
      <c r="C55" s="27">
        <f t="shared" si="28"/>
        <v>-4.5272204945863841</v>
      </c>
      <c r="D55" s="27">
        <f t="shared" si="28"/>
        <v>-1.7128225344409884</v>
      </c>
      <c r="E55" s="27">
        <f t="shared" si="28"/>
        <v>-1.3764933276123301</v>
      </c>
      <c r="F55" s="27">
        <f t="shared" si="21"/>
        <v>-3.0893158620533185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46.165000000000191</v>
      </c>
      <c r="C57" s="29">
        <f t="shared" ref="C57" si="29">D15-C15</f>
        <v>-20.907000000000835</v>
      </c>
      <c r="D57" s="29">
        <f>E15-D15</f>
        <v>17.17300000000057</v>
      </c>
      <c r="E57" s="29">
        <f>F15-E15</f>
        <v>27.445000000000164</v>
      </c>
      <c r="F57" s="29">
        <f t="shared" si="21"/>
        <v>44.618000000000734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topLeftCell="J1"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Brighton and Hove East Sussex West Sussex</v>
      </c>
      <c r="H1"/>
      <c r="L1" s="46"/>
    </row>
    <row r="2" spans="1:68" ht="13" x14ac:dyDescent="0.3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42.806528313129775</v>
      </c>
      <c r="N6" s="11">
        <v>39.071599288928901</v>
      </c>
      <c r="O6" s="11">
        <v>32.836475413614522</v>
      </c>
      <c r="P6" s="11">
        <v>34.847354971808493</v>
      </c>
      <c r="Q6" s="11">
        <v>26.121148096406138</v>
      </c>
      <c r="R6" s="11">
        <v>31.959231896546992</v>
      </c>
      <c r="S6" s="11">
        <v>30.006921984395518</v>
      </c>
      <c r="T6" s="11">
        <v>30.947116502029889</v>
      </c>
      <c r="U6" s="11">
        <v>29.134248962021314</v>
      </c>
      <c r="V6" s="11">
        <v>32.863722848500103</v>
      </c>
      <c r="W6" s="11">
        <v>28.336502353913719</v>
      </c>
      <c r="X6" s="11">
        <v>31.739421077968377</v>
      </c>
      <c r="Y6" s="11">
        <v>28.395115122222638</v>
      </c>
      <c r="Z6" s="11">
        <v>27.607621912998653</v>
      </c>
      <c r="AA6" s="11">
        <v>26.813745476028689</v>
      </c>
      <c r="AB6" s="11">
        <v>26.623679819472731</v>
      </c>
      <c r="AC6" s="11">
        <v>26.507644841173303</v>
      </c>
      <c r="AD6" s="11">
        <v>26.360375374272483</v>
      </c>
      <c r="AE6" s="11">
        <v>26.215046865042986</v>
      </c>
      <c r="AF6" s="11">
        <v>26.04001826400361</v>
      </c>
      <c r="AG6" s="11">
        <v>25.827514617050667</v>
      </c>
      <c r="AH6" s="11">
        <v>25.576856427439289</v>
      </c>
      <c r="AI6" s="11">
        <v>25.287248377727927</v>
      </c>
      <c r="AJ6" s="11">
        <v>24.965111965411264</v>
      </c>
      <c r="AK6" s="11">
        <v>24.668228038378057</v>
      </c>
      <c r="AL6" s="11">
        <v>25.247186491860401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119.76618215997203</v>
      </c>
      <c r="N7" s="11">
        <v>115.45666087904038</v>
      </c>
      <c r="O7" s="11">
        <v>115.00048702383296</v>
      </c>
      <c r="P7" s="11">
        <v>109.37699716474665</v>
      </c>
      <c r="Q7" s="11">
        <v>108.86381919578835</v>
      </c>
      <c r="R7" s="11">
        <v>112.90370481311793</v>
      </c>
      <c r="S7" s="11">
        <v>114.29672758900894</v>
      </c>
      <c r="T7" s="11">
        <v>106.11021959191524</v>
      </c>
      <c r="U7" s="11">
        <v>102.76633935161225</v>
      </c>
      <c r="V7" s="11">
        <v>103.98812517250009</v>
      </c>
      <c r="W7" s="11">
        <v>89.725106922600915</v>
      </c>
      <c r="X7" s="11">
        <v>97.506054167947298</v>
      </c>
      <c r="Y7" s="11">
        <v>91.453201863413014</v>
      </c>
      <c r="Z7" s="11">
        <v>88.933461082319909</v>
      </c>
      <c r="AA7" s="11">
        <v>86.490428650297986</v>
      </c>
      <c r="AB7" s="11">
        <v>83.795898698127658</v>
      </c>
      <c r="AC7" s="11">
        <v>80.996786195323523</v>
      </c>
      <c r="AD7" s="11">
        <v>78.183082186210626</v>
      </c>
      <c r="AE7" s="11">
        <v>75.393760944477492</v>
      </c>
      <c r="AF7" s="11">
        <v>72.605077789141632</v>
      </c>
      <c r="AG7" s="11">
        <v>69.854495716362365</v>
      </c>
      <c r="AH7" s="11">
        <v>67.081406509758821</v>
      </c>
      <c r="AI7" s="11">
        <v>64.314970752228803</v>
      </c>
      <c r="AJ7" s="11">
        <v>61.560791784961395</v>
      </c>
      <c r="AK7" s="11">
        <v>58.800677074522753</v>
      </c>
      <c r="AL7" s="11">
        <v>55.96300801018792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161.04405374995744</v>
      </c>
      <c r="N8" s="11">
        <v>161.83979590011401</v>
      </c>
      <c r="O8" s="11">
        <v>166.60598964802688</v>
      </c>
      <c r="P8" s="11">
        <v>167.11372484494387</v>
      </c>
      <c r="Q8" s="11">
        <v>164.8566155237464</v>
      </c>
      <c r="R8" s="11">
        <v>167.15643976493456</v>
      </c>
      <c r="S8" s="11">
        <v>172.56674074794262</v>
      </c>
      <c r="T8" s="11">
        <v>166.60630705056448</v>
      </c>
      <c r="U8" s="11">
        <v>158.71903539443855</v>
      </c>
      <c r="V8" s="11">
        <v>167.21282675278638</v>
      </c>
      <c r="W8" s="11">
        <v>152.39792062369864</v>
      </c>
      <c r="X8" s="11">
        <v>159.54555148164616</v>
      </c>
      <c r="Y8" s="11">
        <v>153.67601139035801</v>
      </c>
      <c r="Z8" s="11">
        <v>151.91183881179649</v>
      </c>
      <c r="AA8" s="11">
        <v>150.26983079606183</v>
      </c>
      <c r="AB8" s="11">
        <v>148.18428544436463</v>
      </c>
      <c r="AC8" s="11">
        <v>145.95256720887281</v>
      </c>
      <c r="AD8" s="11">
        <v>143.65673012790185</v>
      </c>
      <c r="AE8" s="11">
        <v>141.36208559902659</v>
      </c>
      <c r="AF8" s="11">
        <v>139.05083605955886</v>
      </c>
      <c r="AG8" s="11">
        <v>136.78269521531874</v>
      </c>
      <c r="AH8" s="11">
        <v>134.49315074898058</v>
      </c>
      <c r="AI8" s="11">
        <v>132.19160725614122</v>
      </c>
      <c r="AJ8" s="11">
        <v>129.8791557386993</v>
      </c>
      <c r="AK8" s="11">
        <v>127.5397614167364</v>
      </c>
      <c r="AL8" s="11">
        <v>125.02801255282473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162.16105421423609</v>
      </c>
      <c r="N9" s="11">
        <v>156.64021687848648</v>
      </c>
      <c r="O9" s="11">
        <v>171.15954952771665</v>
      </c>
      <c r="P9" s="11">
        <v>159.21739446221991</v>
      </c>
      <c r="Q9" s="11">
        <v>165.23061707875411</v>
      </c>
      <c r="R9" s="11">
        <v>172.46321376397481</v>
      </c>
      <c r="S9" s="11">
        <v>180.35494843536628</v>
      </c>
      <c r="T9" s="11">
        <v>176.070745551459</v>
      </c>
      <c r="U9" s="11">
        <v>174.15389832867262</v>
      </c>
      <c r="V9" s="11">
        <v>169.58695833244198</v>
      </c>
      <c r="W9" s="11">
        <v>176.05010921110713</v>
      </c>
      <c r="X9" s="11">
        <v>168.96465984913152</v>
      </c>
      <c r="Y9" s="11">
        <v>171.31294352035692</v>
      </c>
      <c r="Z9" s="11">
        <v>171.62333139377662</v>
      </c>
      <c r="AA9" s="11">
        <v>172.16720246636979</v>
      </c>
      <c r="AB9" s="11">
        <v>172.25137994060918</v>
      </c>
      <c r="AC9" s="11">
        <v>172.16595651969564</v>
      </c>
      <c r="AD9" s="11">
        <v>172.00908842049756</v>
      </c>
      <c r="AE9" s="11">
        <v>171.84549399340065</v>
      </c>
      <c r="AF9" s="11">
        <v>171.7018347835872</v>
      </c>
      <c r="AG9" s="11">
        <v>171.6303560100003</v>
      </c>
      <c r="AH9" s="11">
        <v>171.5645405261227</v>
      </c>
      <c r="AI9" s="11">
        <v>171.51767764669222</v>
      </c>
      <c r="AJ9" s="11">
        <v>171.50099278396092</v>
      </c>
      <c r="AK9" s="11">
        <v>171.5021650848598</v>
      </c>
      <c r="AL9" s="11">
        <v>171.36466827362628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40.764992736769621</v>
      </c>
      <c r="N10" s="11">
        <v>41.884027491377566</v>
      </c>
      <c r="O10" s="11">
        <v>45.986727956818889</v>
      </c>
      <c r="P10" s="11">
        <v>45.728054950560541</v>
      </c>
      <c r="Q10" s="11">
        <v>48.707691088221132</v>
      </c>
      <c r="R10" s="11">
        <v>46.834203407410222</v>
      </c>
      <c r="S10" s="11">
        <v>47.555406850412773</v>
      </c>
      <c r="T10" s="11">
        <v>49.591037567811618</v>
      </c>
      <c r="U10" s="11">
        <v>48.669354498590621</v>
      </c>
      <c r="V10" s="11">
        <v>53.22303712329014</v>
      </c>
      <c r="W10" s="11">
        <v>53.10794231238836</v>
      </c>
      <c r="X10" s="11">
        <v>51.499861201410255</v>
      </c>
      <c r="Y10" s="11">
        <v>52.289530272954138</v>
      </c>
      <c r="Z10" s="11">
        <v>53.019274783422574</v>
      </c>
      <c r="AA10" s="11">
        <v>53.838163157199268</v>
      </c>
      <c r="AB10" s="11">
        <v>54.503633786571378</v>
      </c>
      <c r="AC10" s="11">
        <v>55.17685994448351</v>
      </c>
      <c r="AD10" s="11">
        <v>55.8494191006927</v>
      </c>
      <c r="AE10">
        <v>56.534143937018868</v>
      </c>
      <c r="AF10">
        <v>57.242841745007738</v>
      </c>
      <c r="AG10">
        <v>57.997465236119652</v>
      </c>
      <c r="AH10">
        <v>58.770041488994757</v>
      </c>
      <c r="AI10" s="11">
        <v>59.554411905393344</v>
      </c>
      <c r="AJ10" s="11">
        <v>60.379659191229138</v>
      </c>
      <c r="AK10" s="11">
        <v>61.242761523251005</v>
      </c>
      <c r="AL10" s="11">
        <v>62.045099829327341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49.890787180200313</v>
      </c>
      <c r="N11" s="11">
        <v>48.537937850410984</v>
      </c>
      <c r="O11" s="11">
        <v>52.101984092923828</v>
      </c>
      <c r="P11" s="11">
        <v>51.169940436752832</v>
      </c>
      <c r="Q11" s="11">
        <v>52.169878280877022</v>
      </c>
      <c r="R11" s="11">
        <v>50.52111765143038</v>
      </c>
      <c r="S11" s="11">
        <v>50.297350053874901</v>
      </c>
      <c r="T11" s="11">
        <v>51.670320271327626</v>
      </c>
      <c r="U11" s="11">
        <v>50.604245634908885</v>
      </c>
      <c r="V11" s="11">
        <v>53.977808586414653</v>
      </c>
      <c r="W11" s="11">
        <v>53.34865769113047</v>
      </c>
      <c r="X11" s="11">
        <v>51.403988002968589</v>
      </c>
      <c r="Y11" s="11">
        <v>51.814395474253004</v>
      </c>
      <c r="Z11" s="11">
        <v>52.1950469023163</v>
      </c>
      <c r="AA11" s="11">
        <v>52.709539541264064</v>
      </c>
      <c r="AB11" s="11">
        <v>53.095422175447453</v>
      </c>
      <c r="AC11" s="11">
        <v>53.516550959780268</v>
      </c>
      <c r="AD11" s="11">
        <v>53.927436247380783</v>
      </c>
      <c r="AE11">
        <v>54.346659471164955</v>
      </c>
      <c r="AF11">
        <v>54.853311125988199</v>
      </c>
      <c r="AG11">
        <v>55.403607066647524</v>
      </c>
      <c r="AH11">
        <v>55.987966491876193</v>
      </c>
      <c r="AI11" s="11">
        <v>56.631506553680687</v>
      </c>
      <c r="AJ11" s="11">
        <v>57.322561531867208</v>
      </c>
      <c r="AK11" s="11">
        <v>58.030565575351297</v>
      </c>
      <c r="AL11" s="11">
        <v>58.686857588857826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130.41117746857824</v>
      </c>
      <c r="N12" s="11">
        <v>135.42717966448981</v>
      </c>
      <c r="O12" s="11">
        <v>151.92844091882219</v>
      </c>
      <c r="P12" s="11">
        <v>156.62165283843217</v>
      </c>
      <c r="Q12" s="11">
        <v>166.36952373128338</v>
      </c>
      <c r="R12" s="11">
        <v>166.68362190295741</v>
      </c>
      <c r="S12" s="11">
        <v>166.80101857540356</v>
      </c>
      <c r="T12" s="11">
        <v>172.09932215743262</v>
      </c>
      <c r="U12" s="11">
        <v>174.79281418408718</v>
      </c>
      <c r="V12" s="11">
        <v>190.16091926166729</v>
      </c>
      <c r="W12" s="11">
        <v>188.83257282838798</v>
      </c>
      <c r="X12" s="11">
        <v>188.77432605589487</v>
      </c>
      <c r="Y12" s="11">
        <v>191.54865174649626</v>
      </c>
      <c r="Z12" s="11">
        <v>195.01639827182413</v>
      </c>
      <c r="AA12" s="11">
        <v>198.76058040187564</v>
      </c>
      <c r="AB12" s="11">
        <v>201.90156956132054</v>
      </c>
      <c r="AC12" s="11">
        <v>204.86413549452314</v>
      </c>
      <c r="AD12" s="11">
        <v>207.81148362413953</v>
      </c>
      <c r="AE12">
        <v>210.79874200158739</v>
      </c>
      <c r="AF12">
        <v>213.76131714249041</v>
      </c>
      <c r="AG12">
        <v>216.81940947748578</v>
      </c>
      <c r="AH12">
        <v>219.91109230202349</v>
      </c>
      <c r="AI12">
        <v>223.03019029349193</v>
      </c>
      <c r="AJ12">
        <v>226.19219243991157</v>
      </c>
      <c r="AK12">
        <v>229.37453701148411</v>
      </c>
      <c r="AL12">
        <v>232.44560207152219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59.882056860832861</v>
      </c>
      <c r="N13" s="11">
        <v>58.377097371475706</v>
      </c>
      <c r="O13" s="11">
        <v>65.169970970079106</v>
      </c>
      <c r="P13" s="11">
        <v>62.42436989219091</v>
      </c>
      <c r="Q13" s="11">
        <v>72.007645614355852</v>
      </c>
      <c r="R13" s="11">
        <v>77.352391384160583</v>
      </c>
      <c r="S13" s="11">
        <v>91.676941795845451</v>
      </c>
      <c r="T13" s="11">
        <v>93.053450523550438</v>
      </c>
      <c r="U13" s="11">
        <v>92.163594684756333</v>
      </c>
      <c r="V13" s="11">
        <v>98.149723928764729</v>
      </c>
      <c r="W13" s="11">
        <v>105.42856739214569</v>
      </c>
      <c r="X13" s="11">
        <v>99.761289641146647</v>
      </c>
      <c r="Y13" s="11">
        <v>109.53503349221252</v>
      </c>
      <c r="Z13" s="11">
        <v>113.69817898531004</v>
      </c>
      <c r="AA13" s="11">
        <v>117.96673409105023</v>
      </c>
      <c r="AB13" s="11">
        <v>121.77372370038374</v>
      </c>
      <c r="AC13" s="11">
        <v>125.43173788609508</v>
      </c>
      <c r="AD13" s="11">
        <v>128.97222039648273</v>
      </c>
      <c r="AE13">
        <v>132.40281774550536</v>
      </c>
      <c r="AF13">
        <v>135.75595746809324</v>
      </c>
      <c r="AG13">
        <v>139.06899818976115</v>
      </c>
      <c r="AH13">
        <v>142.29838576370668</v>
      </c>
      <c r="AI13">
        <v>145.44746687199134</v>
      </c>
      <c r="AJ13">
        <v>148.53032845808511</v>
      </c>
      <c r="AK13">
        <v>151.51648115733519</v>
      </c>
      <c r="AL13">
        <v>154.27172058964206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8.4661673163238103</v>
      </c>
      <c r="N14" s="11">
        <v>8.0214846756761577</v>
      </c>
      <c r="O14" s="11">
        <v>9.0783744481650732</v>
      </c>
      <c r="P14" s="11">
        <v>8.8345104383443545</v>
      </c>
      <c r="Q14" s="11">
        <v>9.9090613905672971</v>
      </c>
      <c r="R14" s="11">
        <v>10.759075415467054</v>
      </c>
      <c r="S14" s="11">
        <v>12.789943967749739</v>
      </c>
      <c r="T14" s="11">
        <v>12.850480783909671</v>
      </c>
      <c r="U14" s="11">
        <v>12.708468960912002</v>
      </c>
      <c r="V14" s="11">
        <v>13.634877993634866</v>
      </c>
      <c r="W14" s="11">
        <v>14.663620664626382</v>
      </c>
      <c r="X14" s="11">
        <v>13.932848521886351</v>
      </c>
      <c r="Y14" s="11">
        <v>15.239117117733684</v>
      </c>
      <c r="Z14" s="11">
        <v>15.815847856234384</v>
      </c>
      <c r="AA14" s="11">
        <v>16.404775419852928</v>
      </c>
      <c r="AB14" s="11">
        <v>16.934406873702606</v>
      </c>
      <c r="AC14" s="11">
        <v>17.444760950052697</v>
      </c>
      <c r="AD14" s="11">
        <v>17.939164522422413</v>
      </c>
      <c r="AE14">
        <v>18.418249442775409</v>
      </c>
      <c r="AF14">
        <v>18.881805622129143</v>
      </c>
      <c r="AG14">
        <v>19.340458471253434</v>
      </c>
      <c r="AH14">
        <v>19.786559741097417</v>
      </c>
      <c r="AI14">
        <v>20.222920342652206</v>
      </c>
      <c r="AJ14">
        <v>20.648206105874252</v>
      </c>
      <c r="AK14">
        <v>21.065823118080676</v>
      </c>
      <c r="AL14">
        <v>21.456844592151295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Brighton and Hove East Sussex West Sussex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Brighton and Hove East Sussex West Sussex</v>
      </c>
      <c r="W1" s="203" t="str">
        <f>CONCATENATE("Shift-share Figure 1: Levels of Employment, ",C4," - ",F40,", ",Info!B5)</f>
        <v>Shift-share Figure 1: Levels of Employment, 2015 - 2035, Brighton and Hove East Sussex West Sussex</v>
      </c>
      <c r="AK1" s="203" t="str">
        <f>CONCATENATE("Shift-share Figure 1.1: Net Changes, ",C4,"-",F40,", ",Info!B5)</f>
        <v>Shift-share Figure 1.1: Net Changes, 2015-2035, Brighton and Hove East Sussex West Sussex</v>
      </c>
    </row>
    <row r="2" spans="1:97" ht="18.75" customHeight="1" x14ac:dyDescent="0.4">
      <c r="A2" s="136" t="s">
        <v>518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ht="13" x14ac:dyDescent="0.3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61.870408513420152</v>
      </c>
      <c r="C8" s="141">
        <f t="shared" ref="C8:C33" si="0">B8/B$35*100</f>
        <v>7.3951671178904155</v>
      </c>
      <c r="E8" s="151">
        <v>73.586660053837292</v>
      </c>
      <c r="F8" s="141">
        <f t="shared" ref="F8:F33" si="1">E8/E$35*100</f>
        <v>8.5378151127970092</v>
      </c>
      <c r="H8" s="151">
        <f>E8-B8</f>
        <v>11.71625154041714</v>
      </c>
      <c r="I8" s="141">
        <f>IF(B8&lt;&gt;0,((E8/B8)-1)*100,0)</f>
        <v>18.93676124326187</v>
      </c>
      <c r="K8" s="207">
        <f t="shared" ref="K8:K33" si="2">(($E$35/$B$35)-1)*B8</f>
        <v>1.8678713106367453</v>
      </c>
      <c r="L8" s="141">
        <f>IF(B8&lt;&gt;0,K8/B8*100,0)</f>
        <v>3.0190059440638572</v>
      </c>
      <c r="N8" s="151">
        <f>H8-(K8+Q8)</f>
        <v>9.3928075192451459</v>
      </c>
      <c r="O8" s="141">
        <f>IF(B8&lt;&gt;0,N8/B8*100,0)</f>
        <v>15.181421530791697</v>
      </c>
      <c r="Q8" s="151">
        <v>0.45557271053524795</v>
      </c>
      <c r="R8" s="141">
        <f>IF(B8&lt;&gt;0,Q8/B8*100,0)</f>
        <v>0.7363337684063147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29.939658891390167</v>
      </c>
      <c r="C9" s="141">
        <f t="shared" si="0"/>
        <v>3.5785892848345866</v>
      </c>
      <c r="E9" s="151">
        <v>30.827858155378181</v>
      </c>
      <c r="F9" s="141">
        <f t="shared" si="1"/>
        <v>3.576769934409127</v>
      </c>
      <c r="H9" s="151">
        <f t="shared" ref="H9:H32" si="3">E9-B9</f>
        <v>0.88819926398801385</v>
      </c>
      <c r="I9" s="141">
        <f t="shared" ref="I9:I32" si="4">IF(B9&lt;&gt;0,((E9/B9)-1)*100,0)</f>
        <v>2.9666312071559231</v>
      </c>
      <c r="K9" s="207">
        <f t="shared" si="2"/>
        <v>0.90388008156351229</v>
      </c>
      <c r="L9" s="141">
        <f t="shared" ref="L9:L32" si="5">IF(B9&lt;&gt;0,K9/B9*100,0)</f>
        <v>3.0190059440638572</v>
      </c>
      <c r="N9" s="151">
        <f t="shared" ref="N9:N31" si="6">H9-(K9+Q9)</f>
        <v>0.54920087169794662</v>
      </c>
      <c r="O9" s="141">
        <f>IF(B9&lt;&gt;0,N9/B9*100,0)</f>
        <v>1.8343591478120744</v>
      </c>
      <c r="Q9" s="151">
        <v>-0.56488168927344506</v>
      </c>
      <c r="R9" s="141">
        <f>IF(B9&lt;&gt;0,Q9/B9*100,0)</f>
        <v>-1.8867338847200081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47.882149274114816</v>
      </c>
      <c r="C10" s="141">
        <f t="shared" si="0"/>
        <v>5.7231963446475085</v>
      </c>
      <c r="E10" s="151">
        <v>55.520620907436232</v>
      </c>
      <c r="F10" s="141">
        <f t="shared" si="1"/>
        <v>6.4417218543222061</v>
      </c>
      <c r="H10" s="151">
        <f t="shared" si="3"/>
        <v>7.6384716333214158</v>
      </c>
      <c r="I10" s="141">
        <f t="shared" si="4"/>
        <v>15.952649889613024</v>
      </c>
      <c r="K10" s="207">
        <f t="shared" si="2"/>
        <v>1.4455649327310554</v>
      </c>
      <c r="L10" s="141">
        <f t="shared" si="5"/>
        <v>3.0190059440638572</v>
      </c>
      <c r="N10" s="151">
        <f t="shared" si="6"/>
        <v>6.6389360221358258</v>
      </c>
      <c r="O10" s="141">
        <f t="shared" ref="O10:O32" si="7">IF(B10&lt;&gt;0,N10/B10*100,0)</f>
        <v>13.865158775829739</v>
      </c>
      <c r="Q10" s="151">
        <v>-0.44602932154546543</v>
      </c>
      <c r="R10" s="141">
        <f t="shared" ref="R10:R32" si="8">IF(B10&lt;&gt;0,Q10/B10*100,0)</f>
        <v>-0.9315148302805818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31.925830751175209</v>
      </c>
      <c r="C11" s="141">
        <f t="shared" si="0"/>
        <v>3.8159898965466565</v>
      </c>
      <c r="E11" s="151">
        <v>37.56352913452303</v>
      </c>
      <c r="F11" s="141">
        <f t="shared" si="1"/>
        <v>4.3582691006778145</v>
      </c>
      <c r="H11" s="151">
        <f>E11-B11</f>
        <v>5.6376983833478214</v>
      </c>
      <c r="I11" s="141">
        <f>IF(B11&lt;&gt;0,((E11/B11)-1)*100,0)</f>
        <v>17.65873667403406</v>
      </c>
      <c r="K11" s="207">
        <f t="shared" si="2"/>
        <v>0.96384272806974636</v>
      </c>
      <c r="L11" s="141">
        <f t="shared" si="5"/>
        <v>3.0190059440638572</v>
      </c>
      <c r="N11" s="151">
        <f t="shared" si="6"/>
        <v>4.5477479976699691</v>
      </c>
      <c r="O11" s="141">
        <f t="shared" si="7"/>
        <v>14.244728768733964</v>
      </c>
      <c r="Q11" s="151">
        <v>0.12610765760810583</v>
      </c>
      <c r="R11" s="141">
        <f>IF(B11&lt;&gt;0,Q11/B11*100,0)</f>
        <v>0.39500196123624359</v>
      </c>
      <c r="T11" s="136"/>
    </row>
    <row r="12" spans="1:97" x14ac:dyDescent="0.25">
      <c r="A12" s="10" t="str">
        <f>name!$D8</f>
        <v>23 Teaching and other educational professionals</v>
      </c>
      <c r="B12" s="151">
        <v>37.098818505446175</v>
      </c>
      <c r="C12" s="141">
        <f t="shared" si="0"/>
        <v>4.4343001657173637</v>
      </c>
      <c r="E12" s="151">
        <v>40.334911885580304</v>
      </c>
      <c r="F12" s="141">
        <f t="shared" si="1"/>
        <v>4.6798158799175633</v>
      </c>
      <c r="H12" s="151">
        <f t="shared" si="3"/>
        <v>3.2360933801341289</v>
      </c>
      <c r="I12" s="141">
        <f t="shared" si="4"/>
        <v>8.7229014575196384</v>
      </c>
      <c r="K12" s="207">
        <f t="shared" si="2"/>
        <v>1.1200155358568822</v>
      </c>
      <c r="L12" s="141">
        <f t="shared" si="5"/>
        <v>3.0190059440638568</v>
      </c>
      <c r="N12" s="151">
        <f t="shared" si="6"/>
        <v>3.4213857249357655</v>
      </c>
      <c r="O12" s="141">
        <f t="shared" si="7"/>
        <v>9.2223576457926804</v>
      </c>
      <c r="Q12" s="151">
        <v>-1.3053078806585188</v>
      </c>
      <c r="R12" s="141">
        <f t="shared" si="8"/>
        <v>-3.5184621323369027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49.962412278442926</v>
      </c>
      <c r="C13" s="141">
        <f t="shared" si="0"/>
        <v>5.9718433624352487</v>
      </c>
      <c r="E13" s="151">
        <v>61.342120721014361</v>
      </c>
      <c r="F13" s="141">
        <f t="shared" si="1"/>
        <v>7.1171552691714313</v>
      </c>
      <c r="H13" s="151">
        <f t="shared" si="3"/>
        <v>11.379708442571435</v>
      </c>
      <c r="I13" s="141">
        <f t="shared" si="4"/>
        <v>22.776539249449712</v>
      </c>
      <c r="K13" s="207">
        <f t="shared" si="2"/>
        <v>1.5083681964838824</v>
      </c>
      <c r="L13" s="141">
        <f t="shared" si="5"/>
        <v>3.0190059440638572</v>
      </c>
      <c r="N13" s="151">
        <f>H13-(K13+Q13)</f>
        <v>10.31477321563041</v>
      </c>
      <c r="O13" s="141">
        <f>IF(B13&lt;&gt;0,N13/B13*100,0)</f>
        <v>20.645066451446905</v>
      </c>
      <c r="Q13" s="151">
        <v>-0.4434329695428586</v>
      </c>
      <c r="R13" s="141">
        <f t="shared" si="8"/>
        <v>-0.8875331460610536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12.456623600110081</v>
      </c>
      <c r="C14" s="141">
        <f t="shared" si="0"/>
        <v>1.4888993860043858</v>
      </c>
      <c r="E14" s="151">
        <v>15.823309258077057</v>
      </c>
      <c r="F14" s="141">
        <f t="shared" si="1"/>
        <v>1.8358828735973634</v>
      </c>
      <c r="H14" s="151">
        <f t="shared" si="3"/>
        <v>3.3666856579669755</v>
      </c>
      <c r="I14" s="141">
        <f t="shared" si="4"/>
        <v>27.027272927611158</v>
      </c>
      <c r="K14" s="207">
        <f t="shared" si="2"/>
        <v>0.37606620691698461</v>
      </c>
      <c r="L14" s="141">
        <f>IF(B14&lt;&gt;0,K14/B14*100,0)</f>
        <v>3.0190059440638572</v>
      </c>
      <c r="N14" s="151">
        <f t="shared" si="6"/>
        <v>2.8153852327494824</v>
      </c>
      <c r="O14" s="141">
        <f t="shared" si="7"/>
        <v>22.601511638551898</v>
      </c>
      <c r="Q14" s="151">
        <v>0.17523421830050848</v>
      </c>
      <c r="R14" s="141">
        <f t="shared" si="8"/>
        <v>1.406755344995412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14.34830258923366</v>
      </c>
      <c r="C15" s="141">
        <f t="shared" si="0"/>
        <v>1.7150055746347144</v>
      </c>
      <c r="E15" s="151">
        <v>16.598549428185041</v>
      </c>
      <c r="F15" s="141">
        <f t="shared" si="1"/>
        <v>1.9258293018705421</v>
      </c>
      <c r="H15" s="151">
        <f t="shared" si="3"/>
        <v>2.2502468389513819</v>
      </c>
      <c r="I15" s="141">
        <f t="shared" si="4"/>
        <v>15.683017729496939</v>
      </c>
      <c r="K15" s="207">
        <f t="shared" si="2"/>
        <v>0.43317610804123252</v>
      </c>
      <c r="L15" s="141">
        <f t="shared" si="5"/>
        <v>3.0190059440638572</v>
      </c>
      <c r="N15" s="151">
        <f t="shared" si="6"/>
        <v>1.8046518443275246</v>
      </c>
      <c r="O15" s="141">
        <f t="shared" si="7"/>
        <v>12.57745878374252</v>
      </c>
      <c r="Q15" s="151">
        <v>1.2418886582624694E-2</v>
      </c>
      <c r="R15" s="141">
        <f t="shared" si="8"/>
        <v>8.6553001690550385E-2</v>
      </c>
      <c r="T15" s="11"/>
    </row>
    <row r="16" spans="1:97" x14ac:dyDescent="0.25">
      <c r="A16" s="10" t="str">
        <f>name!$D12</f>
        <v>33 Protective service occupations</v>
      </c>
      <c r="B16" s="151">
        <v>10.940452389436857</v>
      </c>
      <c r="C16" s="141">
        <f t="shared" si="0"/>
        <v>1.3076764112145767</v>
      </c>
      <c r="E16" s="151">
        <v>11.754956757398883</v>
      </c>
      <c r="F16" s="141">
        <f t="shared" si="1"/>
        <v>1.3638565384020578</v>
      </c>
      <c r="H16" s="151">
        <f t="shared" si="3"/>
        <v>0.81450436796202652</v>
      </c>
      <c r="I16" s="141">
        <f t="shared" si="4"/>
        <v>7.4448874595756331</v>
      </c>
      <c r="K16" s="207">
        <f t="shared" si="2"/>
        <v>0.330292907944575</v>
      </c>
      <c r="L16" s="141">
        <f t="shared" si="5"/>
        <v>3.0190059440638572</v>
      </c>
      <c r="N16" s="151">
        <f t="shared" si="6"/>
        <v>0.34860788916289143</v>
      </c>
      <c r="O16" s="141">
        <f t="shared" si="7"/>
        <v>3.1864120125368554</v>
      </c>
      <c r="Q16" s="151">
        <v>0.13560357085456007</v>
      </c>
      <c r="R16" s="141">
        <f t="shared" si="8"/>
        <v>1.2394695029749137</v>
      </c>
      <c r="T16" s="11"/>
    </row>
    <row r="17" spans="1:20" x14ac:dyDescent="0.25">
      <c r="A17" s="10" t="str">
        <f>name!$D13</f>
        <v>34 Culture, media and sports occupations</v>
      </c>
      <c r="B17" s="151">
        <v>20.061897522988822</v>
      </c>
      <c r="C17" s="141">
        <f t="shared" si="0"/>
        <v>2.3979328478542934</v>
      </c>
      <c r="E17" s="151">
        <v>19.153358641954284</v>
      </c>
      <c r="F17" s="141">
        <f t="shared" si="1"/>
        <v>2.2222483634188404</v>
      </c>
      <c r="H17" s="151">
        <f t="shared" si="3"/>
        <v>-0.90853888103453784</v>
      </c>
      <c r="I17" s="141">
        <f t="shared" si="4"/>
        <v>-4.5286787054586881</v>
      </c>
      <c r="K17" s="207">
        <f t="shared" si="2"/>
        <v>0.60566987871103228</v>
      </c>
      <c r="L17" s="141">
        <f t="shared" si="5"/>
        <v>3.0190059440638572</v>
      </c>
      <c r="N17" s="151">
        <f t="shared" si="6"/>
        <v>0.34964092227953047</v>
      </c>
      <c r="O17" s="141">
        <f t="shared" si="7"/>
        <v>1.7428108277339112</v>
      </c>
      <c r="Q17" s="151">
        <v>-1.8638496820251007</v>
      </c>
      <c r="R17" s="141">
        <f t="shared" si="8"/>
        <v>-9.290495477256453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53.463069025367886</v>
      </c>
      <c r="C18" s="141">
        <f t="shared" si="0"/>
        <v>6.390265388212975</v>
      </c>
      <c r="E18" s="151">
        <v>58.570444331044058</v>
      </c>
      <c r="F18" s="141">
        <f t="shared" si="1"/>
        <v>6.7955744207845354</v>
      </c>
      <c r="H18" s="151">
        <f t="shared" si="3"/>
        <v>5.1073753056761717</v>
      </c>
      <c r="I18" s="141">
        <f t="shared" si="4"/>
        <v>9.5530903832938385</v>
      </c>
      <c r="K18" s="207">
        <f t="shared" si="2"/>
        <v>1.6140532317548193</v>
      </c>
      <c r="L18" s="141">
        <f t="shared" si="5"/>
        <v>3.0190059440638568</v>
      </c>
      <c r="N18" s="151">
        <f t="shared" si="6"/>
        <v>3.5755876435071912</v>
      </c>
      <c r="O18" s="141">
        <f t="shared" si="7"/>
        <v>6.6879580777725227</v>
      </c>
      <c r="Q18" s="151">
        <v>-8.2265569585838819E-2</v>
      </c>
      <c r="R18" s="141">
        <f t="shared" si="8"/>
        <v>-0.15387363854253172</v>
      </c>
      <c r="T18" s="11"/>
    </row>
    <row r="19" spans="1:20" x14ac:dyDescent="0.25">
      <c r="A19" s="10" t="str">
        <f>name!$D15</f>
        <v>41 Administrative occupations</v>
      </c>
      <c r="B19" s="151">
        <v>70.705405223856772</v>
      </c>
      <c r="C19" s="141">
        <f t="shared" si="0"/>
        <v>8.4511853134954897</v>
      </c>
      <c r="E19" s="151">
        <v>71.223543752315265</v>
      </c>
      <c r="F19" s="141">
        <f t="shared" si="1"/>
        <v>8.2636370204950786</v>
      </c>
      <c r="H19" s="151">
        <f t="shared" si="3"/>
        <v>0.5181385284584934</v>
      </c>
      <c r="I19" s="141">
        <f t="shared" si="4"/>
        <v>0.73281318000801843</v>
      </c>
      <c r="K19" s="207">
        <f t="shared" si="2"/>
        <v>2.1346003864826728</v>
      </c>
      <c r="L19" s="141">
        <f t="shared" si="5"/>
        <v>3.0190059440638568</v>
      </c>
      <c r="N19" s="151">
        <f t="shared" si="6"/>
        <v>-1.6197317366820423</v>
      </c>
      <c r="O19" s="141">
        <f t="shared" si="7"/>
        <v>-2.2908174156613521</v>
      </c>
      <c r="Q19" s="151">
        <v>3.2698786578630097E-3</v>
      </c>
      <c r="R19" s="141">
        <f t="shared" si="8"/>
        <v>4.6246516055037292E-3</v>
      </c>
      <c r="T19" s="11"/>
    </row>
    <row r="20" spans="1:20" x14ac:dyDescent="0.25">
      <c r="A20" s="10" t="str">
        <f>name!$D16</f>
        <v>42 Secretarial and related occupations</v>
      </c>
      <c r="B20" s="151">
        <v>21.079454322479634</v>
      </c>
      <c r="C20" s="141">
        <f t="shared" si="0"/>
        <v>2.5195580765376957</v>
      </c>
      <c r="E20" s="151">
        <v>18.625431733002802</v>
      </c>
      <c r="F20" s="141">
        <f t="shared" si="1"/>
        <v>2.1609961970832501</v>
      </c>
      <c r="H20" s="151">
        <f t="shared" si="3"/>
        <v>-2.4540225894768319</v>
      </c>
      <c r="I20" s="141">
        <f t="shared" si="4"/>
        <v>-11.641774743949629</v>
      </c>
      <c r="K20" s="207">
        <f t="shared" si="2"/>
        <v>0.63638997897188587</v>
      </c>
      <c r="L20" s="141">
        <f t="shared" si="5"/>
        <v>3.0190059440638572</v>
      </c>
      <c r="N20" s="151">
        <f t="shared" si="6"/>
        <v>-3.043890748425345</v>
      </c>
      <c r="O20" s="141">
        <f t="shared" si="7"/>
        <v>-14.440083229190934</v>
      </c>
      <c r="Q20" s="151">
        <v>-4.6521820023372962E-2</v>
      </c>
      <c r="R20" s="141">
        <f t="shared" si="8"/>
        <v>-0.22069745882255112</v>
      </c>
      <c r="T20" s="11"/>
    </row>
    <row r="21" spans="1:20" x14ac:dyDescent="0.25">
      <c r="A21" s="10" t="str">
        <f>name!$D17</f>
        <v>51 Skilled agricultural and related trades</v>
      </c>
      <c r="B21" s="151">
        <v>9.1144972278364129</v>
      </c>
      <c r="C21" s="141">
        <f t="shared" si="0"/>
        <v>1.08942597624483</v>
      </c>
      <c r="E21" s="151">
        <v>7.8976820765494322</v>
      </c>
      <c r="F21" s="141">
        <f t="shared" si="1"/>
        <v>0.91632028603958382</v>
      </c>
      <c r="H21" s="151">
        <f t="shared" si="3"/>
        <v>-1.2168151512869807</v>
      </c>
      <c r="I21" s="141">
        <f t="shared" si="4"/>
        <v>-13.350326637554167</v>
      </c>
      <c r="K21" s="207">
        <f t="shared" si="2"/>
        <v>0.27516721307991682</v>
      </c>
      <c r="L21" s="141">
        <f t="shared" si="5"/>
        <v>3.0190059440638577</v>
      </c>
      <c r="N21" s="151">
        <f t="shared" si="6"/>
        <v>-0.85772586150924357</v>
      </c>
      <c r="O21" s="141">
        <f t="shared" si="7"/>
        <v>-9.4105669250705279</v>
      </c>
      <c r="Q21" s="151">
        <v>-0.634256502857654</v>
      </c>
      <c r="R21" s="141">
        <f t="shared" si="8"/>
        <v>-6.9587656565474969</v>
      </c>
      <c r="T21" s="11"/>
    </row>
    <row r="22" spans="1:20" x14ac:dyDescent="0.25">
      <c r="A22" s="10" t="str">
        <f>name!$D18</f>
        <v>52 Skilled metal, electrical and electronic trades</v>
      </c>
      <c r="B22" s="151">
        <v>26.151077927082735</v>
      </c>
      <c r="C22" s="141">
        <f t="shared" si="0"/>
        <v>3.1257526211711371</v>
      </c>
      <c r="E22" s="151">
        <v>24.055737894421142</v>
      </c>
      <c r="F22" s="141">
        <f t="shared" si="1"/>
        <v>2.791041778417588</v>
      </c>
      <c r="H22" s="151">
        <f t="shared" si="3"/>
        <v>-2.0953400326615927</v>
      </c>
      <c r="I22" s="141">
        <f t="shared" si="4"/>
        <v>-8.0124423111890266</v>
      </c>
      <c r="K22" s="207">
        <f t="shared" si="2"/>
        <v>0.78950259705539916</v>
      </c>
      <c r="L22" s="141">
        <f t="shared" si="5"/>
        <v>3.0190059440638577</v>
      </c>
      <c r="N22" s="151">
        <f t="shared" si="6"/>
        <v>-4.2621931778262567</v>
      </c>
      <c r="O22" s="141">
        <f t="shared" si="7"/>
        <v>-16.298346055602622</v>
      </c>
      <c r="Q22" s="151">
        <v>1.3773505481092652</v>
      </c>
      <c r="R22" s="141">
        <f t="shared" si="8"/>
        <v>5.2668978003497333</v>
      </c>
      <c r="T22" s="11"/>
    </row>
    <row r="23" spans="1:20" x14ac:dyDescent="0.25">
      <c r="A23" s="10" t="str">
        <f>name!$D19</f>
        <v>53 Skilled construction and building trades</v>
      </c>
      <c r="B23" s="151">
        <v>23.938602136186613</v>
      </c>
      <c r="C23" s="141">
        <f t="shared" si="0"/>
        <v>2.8613026423995467</v>
      </c>
      <c r="E23" s="151">
        <v>20.276194452163697</v>
      </c>
      <c r="F23" s="141">
        <f t="shared" si="1"/>
        <v>2.3525242115492202</v>
      </c>
      <c r="H23" s="151">
        <f t="shared" si="3"/>
        <v>-3.6624076840229165</v>
      </c>
      <c r="I23" s="141">
        <f t="shared" si="4"/>
        <v>-15.29917103424625</v>
      </c>
      <c r="K23" s="207">
        <f t="shared" si="2"/>
        <v>0.72270782141727141</v>
      </c>
      <c r="L23" s="141">
        <f t="shared" si="5"/>
        <v>3.0190059440638577</v>
      </c>
      <c r="N23" s="151">
        <f t="shared" si="6"/>
        <v>-6.3513469654261367</v>
      </c>
      <c r="O23" s="141">
        <f t="shared" si="7"/>
        <v>-26.531820568692144</v>
      </c>
      <c r="Q23" s="151">
        <v>1.9662314599859492</v>
      </c>
      <c r="R23" s="141">
        <f t="shared" si="8"/>
        <v>8.2136435903820377</v>
      </c>
      <c r="T23" s="11"/>
    </row>
    <row r="24" spans="1:20" x14ac:dyDescent="0.25">
      <c r="A24" s="10" t="str">
        <f>name!$D20</f>
        <v>54 Textiles, printing and other skilled trades</v>
      </c>
      <c r="B24" s="151">
        <v>20.73297706305582</v>
      </c>
      <c r="C24" s="141">
        <f t="shared" si="0"/>
        <v>2.4781447854741336</v>
      </c>
      <c r="E24" s="151">
        <v>17.42627201109617</v>
      </c>
      <c r="F24" s="141">
        <f t="shared" si="1"/>
        <v>2.0218649470868315</v>
      </c>
      <c r="H24" s="151">
        <f t="shared" si="3"/>
        <v>-3.3067050519596499</v>
      </c>
      <c r="I24" s="141">
        <f t="shared" si="4"/>
        <v>-15.949012251848204</v>
      </c>
      <c r="K24" s="207">
        <f t="shared" si="2"/>
        <v>0.62592980991505132</v>
      </c>
      <c r="L24" s="141">
        <f t="shared" si="5"/>
        <v>3.0190059440638572</v>
      </c>
      <c r="N24" s="151">
        <f t="shared" si="6"/>
        <v>-4.1252209738569494</v>
      </c>
      <c r="O24" s="141">
        <f t="shared" si="7"/>
        <v>-19.896906080158157</v>
      </c>
      <c r="Q24" s="151">
        <v>0.19258611198224859</v>
      </c>
      <c r="R24" s="141">
        <f t="shared" si="8"/>
        <v>0.92888788424610091</v>
      </c>
      <c r="T24" s="11"/>
    </row>
    <row r="25" spans="1:20" x14ac:dyDescent="0.25">
      <c r="A25" s="10" t="str">
        <f>name!$D21</f>
        <v>61 Caring personal service occupations</v>
      </c>
      <c r="B25" s="151">
        <v>64.124594408314678</v>
      </c>
      <c r="C25" s="141">
        <f t="shared" si="0"/>
        <v>7.6646025686668633</v>
      </c>
      <c r="E25" s="151">
        <v>63.612764290075475</v>
      </c>
      <c r="F25" s="141">
        <f t="shared" si="1"/>
        <v>7.3806043096024272</v>
      </c>
      <c r="H25" s="151">
        <f t="shared" si="3"/>
        <v>-0.5118301182392031</v>
      </c>
      <c r="I25" s="141">
        <f t="shared" si="4"/>
        <v>-0.79818067149105554</v>
      </c>
      <c r="K25" s="207">
        <f t="shared" si="2"/>
        <v>1.9359253167938599</v>
      </c>
      <c r="L25" s="141">
        <f t="shared" si="5"/>
        <v>3.0190059440638572</v>
      </c>
      <c r="N25" s="151">
        <f t="shared" si="6"/>
        <v>-1.9954442112882338</v>
      </c>
      <c r="O25" s="141">
        <f t="shared" si="7"/>
        <v>-3.1118235206014742</v>
      </c>
      <c r="Q25" s="151">
        <v>-0.45231122374482918</v>
      </c>
      <c r="R25" s="141">
        <f t="shared" si="8"/>
        <v>-0.70536309495344041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22.612755190622785</v>
      </c>
      <c r="C26" s="141">
        <f t="shared" si="0"/>
        <v>2.7028285031337242</v>
      </c>
      <c r="E26" s="151">
        <v>21.81251734644178</v>
      </c>
      <c r="F26" s="141">
        <f t="shared" si="1"/>
        <v>2.5307744652678554</v>
      </c>
      <c r="H26" s="151">
        <f t="shared" si="3"/>
        <v>-0.80023784418100519</v>
      </c>
      <c r="I26" s="141">
        <f t="shared" si="4"/>
        <v>-3.53887811297251</v>
      </c>
      <c r="K26" s="207">
        <f t="shared" si="2"/>
        <v>0.68268042332151024</v>
      </c>
      <c r="L26" s="141">
        <f t="shared" si="5"/>
        <v>3.0190059440638568</v>
      </c>
      <c r="N26" s="151">
        <f t="shared" si="6"/>
        <v>-0.51803332954838566</v>
      </c>
      <c r="O26" s="141">
        <f t="shared" si="7"/>
        <v>-2.2908899211149967</v>
      </c>
      <c r="Q26" s="151">
        <v>-0.96488493795412977</v>
      </c>
      <c r="R26" s="141">
        <f t="shared" si="8"/>
        <v>-4.2669941359213714</v>
      </c>
      <c r="T26" s="11"/>
    </row>
    <row r="27" spans="1:20" x14ac:dyDescent="0.25">
      <c r="A27" s="10" t="str">
        <f>name!$D23</f>
        <v>63 Community and civil enforcement occupations</v>
      </c>
      <c r="B27" s="151">
        <v>0.98327414006958647</v>
      </c>
      <c r="C27" s="141">
        <f t="shared" si="0"/>
        <v>0.11752753478162896</v>
      </c>
      <c r="E27" s="151">
        <v>1.0628048755804189</v>
      </c>
      <c r="F27" s="141">
        <f t="shared" si="1"/>
        <v>0.12331082185339196</v>
      </c>
      <c r="H27" s="151">
        <f t="shared" si="3"/>
        <v>7.9530735510832451E-2</v>
      </c>
      <c r="I27" s="141">
        <f t="shared" si="4"/>
        <v>8.0883582990603173</v>
      </c>
      <c r="K27" s="207">
        <f t="shared" si="2"/>
        <v>2.9685104735143592E-2</v>
      </c>
      <c r="L27" s="141">
        <f t="shared" si="5"/>
        <v>3.0190059440638572</v>
      </c>
      <c r="N27" s="151">
        <f t="shared" si="6"/>
        <v>4.0547691095564026E-2</v>
      </c>
      <c r="O27" s="141">
        <f t="shared" si="7"/>
        <v>4.1237422447309005</v>
      </c>
      <c r="Q27" s="151">
        <v>9.2979396801248296E-3</v>
      </c>
      <c r="R27" s="141">
        <f t="shared" si="8"/>
        <v>0.94561011026556774</v>
      </c>
      <c r="T27" s="172"/>
    </row>
    <row r="28" spans="1:20" x14ac:dyDescent="0.25">
      <c r="A28" s="10" t="str">
        <f>name!$D24</f>
        <v>71 Sales occupations</v>
      </c>
      <c r="B28" s="151">
        <v>53.008244839321968</v>
      </c>
      <c r="C28" s="141">
        <f t="shared" si="0"/>
        <v>6.3359017441724079</v>
      </c>
      <c r="E28" s="151">
        <v>50.88352259650383</v>
      </c>
      <c r="F28" s="141">
        <f t="shared" si="1"/>
        <v>5.9037073825464947</v>
      </c>
      <c r="H28" s="151">
        <f t="shared" si="3"/>
        <v>-2.1247222428181374</v>
      </c>
      <c r="I28" s="141">
        <f t="shared" si="4"/>
        <v>-4.008286351035717</v>
      </c>
      <c r="K28" s="207">
        <f t="shared" si="2"/>
        <v>1.600322062543053</v>
      </c>
      <c r="L28" s="141">
        <f t="shared" si="5"/>
        <v>3.0190059440638572</v>
      </c>
      <c r="N28" s="151">
        <f>H28-(K28+Q28)</f>
        <v>-4.1369024668671326</v>
      </c>
      <c r="O28" s="141">
        <f t="shared" si="7"/>
        <v>-7.8042622980762104</v>
      </c>
      <c r="Q28" s="151">
        <v>0.41185816150594229</v>
      </c>
      <c r="R28" s="141">
        <f t="shared" si="8"/>
        <v>0.77697000297663577</v>
      </c>
      <c r="T28" s="11"/>
    </row>
    <row r="29" spans="1:20" x14ac:dyDescent="0.25">
      <c r="A29" s="10" t="str">
        <f>name!$D25</f>
        <v>72 Customer service occupations</v>
      </c>
      <c r="B29" s="151">
        <v>12.30040895494969</v>
      </c>
      <c r="C29" s="141">
        <f t="shared" si="0"/>
        <v>1.470227561541283</v>
      </c>
      <c r="E29" s="151">
        <v>13.576716079157165</v>
      </c>
      <c r="F29" s="141">
        <f t="shared" si="1"/>
        <v>1.5752242544773249</v>
      </c>
      <c r="H29" s="151">
        <f t="shared" si="3"/>
        <v>1.2763071242074755</v>
      </c>
      <c r="I29" s="141">
        <f t="shared" si="4"/>
        <v>10.376135695015964</v>
      </c>
      <c r="K29" s="207">
        <f t="shared" si="2"/>
        <v>0.3713500774940941</v>
      </c>
      <c r="L29" s="141">
        <f t="shared" si="5"/>
        <v>3.0190059440638568</v>
      </c>
      <c r="N29" s="151">
        <f t="shared" si="6"/>
        <v>0.88295281216277177</v>
      </c>
      <c r="O29" s="141">
        <f t="shared" si="7"/>
        <v>7.1782394829032992</v>
      </c>
      <c r="Q29" s="151">
        <v>2.2004234550609628E-2</v>
      </c>
      <c r="R29" s="141">
        <f t="shared" si="8"/>
        <v>0.17889026804881245</v>
      </c>
      <c r="T29" s="11"/>
    </row>
    <row r="30" spans="1:20" x14ac:dyDescent="0.25">
      <c r="A30" s="10" t="str">
        <f>name!$D26</f>
        <v>81 Process, plant and machine operatives</v>
      </c>
      <c r="B30" s="151">
        <v>12.546740827196322</v>
      </c>
      <c r="C30" s="141">
        <f t="shared" si="0"/>
        <v>1.499670802752977</v>
      </c>
      <c r="E30" s="151">
        <v>11.327204931235848</v>
      </c>
      <c r="F30" s="141">
        <f t="shared" si="1"/>
        <v>1.3142270810619723</v>
      </c>
      <c r="H30" s="151">
        <f t="shared" si="3"/>
        <v>-1.2195358959604743</v>
      </c>
      <c r="I30" s="141">
        <f t="shared" si="4"/>
        <v>-9.719941718386405</v>
      </c>
      <c r="K30" s="207">
        <f t="shared" si="2"/>
        <v>0.37878685135934376</v>
      </c>
      <c r="L30" s="141">
        <f t="shared" si="5"/>
        <v>3.0190059440638577</v>
      </c>
      <c r="N30" s="151">
        <f t="shared" si="6"/>
        <v>-2.4449939152194649</v>
      </c>
      <c r="O30" s="141">
        <f t="shared" si="7"/>
        <v>-19.487083927960754</v>
      </c>
      <c r="Q30" s="151">
        <v>0.84667116789964669</v>
      </c>
      <c r="R30" s="141">
        <f t="shared" si="8"/>
        <v>6.7481362655104977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28.540229318162812</v>
      </c>
      <c r="C31" s="141">
        <f t="shared" si="0"/>
        <v>3.4113200552886145</v>
      </c>
      <c r="E31" s="151">
        <v>26.568079512845891</v>
      </c>
      <c r="F31" s="141">
        <f t="shared" si="1"/>
        <v>3.0825335817227328</v>
      </c>
      <c r="H31" s="151">
        <f t="shared" si="3"/>
        <v>-1.9721498053169206</v>
      </c>
      <c r="I31" s="141">
        <f t="shared" si="4"/>
        <v>-6.9100699343780603</v>
      </c>
      <c r="K31" s="207">
        <f t="shared" si="2"/>
        <v>0.86163121956479094</v>
      </c>
      <c r="L31" s="141">
        <f t="shared" si="5"/>
        <v>3.0190059440638572</v>
      </c>
      <c r="N31" s="151">
        <f t="shared" si="6"/>
        <v>-3.7038093813845872</v>
      </c>
      <c r="O31" s="141">
        <f t="shared" si="7"/>
        <v>-12.977503929961445</v>
      </c>
      <c r="Q31" s="151">
        <v>0.87002835650287547</v>
      </c>
      <c r="R31" s="141">
        <f t="shared" si="8"/>
        <v>3.0484280515195272</v>
      </c>
      <c r="T31" s="11"/>
    </row>
    <row r="32" spans="1:20" x14ac:dyDescent="0.25">
      <c r="A32" s="10" t="str">
        <f>name!$D28</f>
        <v>91 Elementary trades and related occupations</v>
      </c>
      <c r="B32" s="151">
        <v>11.768536310765185</v>
      </c>
      <c r="C32" s="141">
        <f t="shared" si="0"/>
        <v>1.4066545678649036</v>
      </c>
      <c r="E32" s="151">
        <v>9.4127069100926199</v>
      </c>
      <c r="F32" s="141">
        <f t="shared" si="1"/>
        <v>1.0920994545821474</v>
      </c>
      <c r="H32" s="151">
        <f t="shared" si="3"/>
        <v>-2.3558294006725653</v>
      </c>
      <c r="I32" s="141">
        <f t="shared" si="4"/>
        <v>-20.018032306342015</v>
      </c>
      <c r="K32" s="207">
        <f t="shared" si="2"/>
        <v>0.3552928107513143</v>
      </c>
      <c r="L32" s="141">
        <f t="shared" si="5"/>
        <v>3.0190059440638572</v>
      </c>
      <c r="N32" s="151">
        <f>H32-(K32+Q32)</f>
        <v>-3.0353465233781596</v>
      </c>
      <c r="O32" s="141">
        <f t="shared" si="7"/>
        <v>-25.792047908299331</v>
      </c>
      <c r="Q32" s="151">
        <v>0.32422431195428009</v>
      </c>
      <c r="R32" s="141">
        <f t="shared" si="8"/>
        <v>2.7550096578934644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89.076578768972524</v>
      </c>
      <c r="C33" s="141">
        <f t="shared" si="0"/>
        <v>10.647031466482014</v>
      </c>
      <c r="E33" s="151">
        <v>83.053502264089744</v>
      </c>
      <c r="F33" s="141">
        <f t="shared" si="1"/>
        <v>9.636195558845575</v>
      </c>
      <c r="H33" s="151">
        <f t="shared" ref="H33" si="9">E33-B33</f>
        <v>-6.0230765048827806</v>
      </c>
      <c r="I33" s="141">
        <f>IF(B33&lt;&gt;0,((E33/B33)-1)*100,0)</f>
        <v>-6.7616836974667915</v>
      </c>
      <c r="K33" s="207">
        <f t="shared" si="2"/>
        <v>2.6892272078040045</v>
      </c>
      <c r="L33" s="141">
        <f t="shared" ref="L33" si="10">IF(B33&lt;&gt;0,K33/B33*100,0)</f>
        <v>3.0190059440638572</v>
      </c>
      <c r="N33" s="151">
        <f>H33-(K33+Q33)</f>
        <v>-8.5875860951845233</v>
      </c>
      <c r="O33" s="141">
        <f t="shared" ref="O33" si="11">IF(B33&lt;&gt;0,N33/B33*100,0)</f>
        <v>-9.6406779580714907</v>
      </c>
      <c r="Q33" s="151">
        <v>-0.12471761750226268</v>
      </c>
      <c r="R33" s="141">
        <f t="shared" ref="R33" si="12">IF(B33&lt;&gt;0,Q33/B33*100,0)</f>
        <v>-0.14001168345915949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836.63300000000049</v>
      </c>
      <c r="C35" s="147">
        <f>B35/B$35*100</f>
        <v>100</v>
      </c>
      <c r="D35" s="145"/>
      <c r="E35" s="152">
        <f>SUM(E8:E33)</f>
        <v>861.8910000000003</v>
      </c>
      <c r="F35" s="147">
        <f t="shared" ref="F35" si="13">E35/E$35*100</f>
        <v>100</v>
      </c>
      <c r="G35" s="145"/>
      <c r="H35" s="152">
        <f>E35-B35</f>
        <v>25.257999999999811</v>
      </c>
      <c r="I35" s="147">
        <f>IF(B35&lt;&gt;0,((E35/B35)-1)*100,0)</f>
        <v>3.0190059440638572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Brighton and Hove East Sussex West Sussex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73.586660053837292</v>
      </c>
      <c r="C44" s="141">
        <f t="shared" ref="C44:C68" si="15">B44/B$71*100</f>
        <v>8.5378151127970092</v>
      </c>
      <c r="E44" s="151">
        <v>74.097870611469489</v>
      </c>
      <c r="F44" s="141">
        <f t="shared" ref="F44:F68" si="16">E44/E$71*100</f>
        <v>8.1739806898187961</v>
      </c>
      <c r="H44" s="151">
        <f>E44-B44</f>
        <v>0.51121055763219658</v>
      </c>
      <c r="I44" s="141">
        <f>IF(B44&gt;0,((E44/B44)-1)*100,0)</f>
        <v>0.69470547685979156</v>
      </c>
      <c r="K44" s="151">
        <f>(($E$71/$B$71)-1)*B44</f>
        <v>3.8094023470277514</v>
      </c>
      <c r="L44" s="141">
        <f>IF(B44&gt;0,K44/B44*100,0)</f>
        <v>5.1767566896509853</v>
      </c>
      <c r="N44" s="151">
        <f>H44-(K44+Q44)</f>
        <v>-1.9941254683195044</v>
      </c>
      <c r="O44" s="141">
        <f>IF(B44&gt;0,N44/B44*100,0)</f>
        <v>-2.7099007712275123</v>
      </c>
      <c r="Q44" s="151">
        <v>-1.3040663210760504</v>
      </c>
      <c r="R44" s="141">
        <f>IF(B44&gt;0,Q44/B44*100,0)</f>
        <v>-1.7721504415636917</v>
      </c>
      <c r="T44" s="151"/>
    </row>
    <row r="45" spans="1:20" x14ac:dyDescent="0.25">
      <c r="A45" s="135" t="str">
        <f t="shared" si="14"/>
        <v>12 Other managers and proprietors</v>
      </c>
      <c r="B45" s="151">
        <v>30.827858155378181</v>
      </c>
      <c r="C45" s="141">
        <f t="shared" si="15"/>
        <v>3.576769934409127</v>
      </c>
      <c r="E45" s="151">
        <v>44.686269304736932</v>
      </c>
      <c r="F45" s="141">
        <f t="shared" si="16"/>
        <v>4.9294898676943006</v>
      </c>
      <c r="H45" s="151">
        <f t="shared" ref="H45:H71" si="17">E45-B45</f>
        <v>13.858411149358751</v>
      </c>
      <c r="I45" s="141">
        <f t="shared" ref="I45:I71" si="18">IF(B45&gt;0,((E45/B45)-1)*100,0)</f>
        <v>44.954180986268199</v>
      </c>
      <c r="K45" s="151">
        <f t="shared" ref="K45:K68" si="19">(($E$71/$B$71)-1)*B45</f>
        <v>1.5958832093346569</v>
      </c>
      <c r="L45" s="141">
        <f t="shared" ref="L45:L68" si="20">IF(B45&gt;0,K45/B45*100,0)</f>
        <v>5.1767566896509853</v>
      </c>
      <c r="N45" s="151">
        <f t="shared" ref="N45:N68" si="21">H45-(K45+Q45)</f>
        <v>11.538920697619226</v>
      </c>
      <c r="O45" s="141">
        <f t="shared" ref="O45:O68" si="22">IF(B45&gt;0,N45/B45*100,0)</f>
        <v>37.430173187708675</v>
      </c>
      <c r="Q45" s="151">
        <v>0.72360724240486785</v>
      </c>
      <c r="R45" s="141">
        <f>IF(B45&gt;0,Q45/B45*100,0)</f>
        <v>2.3472511089085457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55.520620907436232</v>
      </c>
      <c r="C46" s="141">
        <f t="shared" si="15"/>
        <v>6.4417218543222061</v>
      </c>
      <c r="E46" s="151">
        <v>63.776685984512568</v>
      </c>
      <c r="F46" s="141">
        <f t="shared" si="16"/>
        <v>7.0354167453949774</v>
      </c>
      <c r="H46" s="151">
        <f t="shared" si="17"/>
        <v>8.256065077076336</v>
      </c>
      <c r="I46" s="141">
        <f t="shared" si="18"/>
        <v>14.870267915124401</v>
      </c>
      <c r="K46" s="151">
        <f t="shared" si="19"/>
        <v>2.8741674569614686</v>
      </c>
      <c r="L46" s="141">
        <f t="shared" si="20"/>
        <v>5.1767566896509853</v>
      </c>
      <c r="N46" s="151">
        <f t="shared" si="21"/>
        <v>5.8161017914842841</v>
      </c>
      <c r="O46" s="141">
        <f t="shared" si="22"/>
        <v>10.475570511325632</v>
      </c>
      <c r="Q46" s="151">
        <v>-0.43420417136941653</v>
      </c>
      <c r="R46" s="141">
        <f t="shared" ref="R46:R68" si="23">IF(B46&gt;0,Q46/B46*100,0)</f>
        <v>-0.78205928585222428</v>
      </c>
      <c r="T46" s="151"/>
    </row>
    <row r="47" spans="1:20" x14ac:dyDescent="0.25">
      <c r="A47" s="135" t="str">
        <f t="shared" si="14"/>
        <v>22 Health professionals</v>
      </c>
      <c r="B47" s="151">
        <v>37.56352913452303</v>
      </c>
      <c r="C47" s="141">
        <f t="shared" si="15"/>
        <v>4.3582691006778145</v>
      </c>
      <c r="E47" s="151">
        <v>41.076161081844731</v>
      </c>
      <c r="F47" s="141">
        <f t="shared" si="16"/>
        <v>4.5312469133615574</v>
      </c>
      <c r="H47" s="151">
        <f t="shared" si="17"/>
        <v>3.5126319473217009</v>
      </c>
      <c r="I47" s="141">
        <f t="shared" si="18"/>
        <v>9.3511766020232479</v>
      </c>
      <c r="K47" s="151">
        <f t="shared" si="19"/>
        <v>1.9445725073404179</v>
      </c>
      <c r="L47" s="141">
        <f t="shared" si="20"/>
        <v>5.1767566896509853</v>
      </c>
      <c r="N47" s="151">
        <f t="shared" si="21"/>
        <v>1.7433883134632631</v>
      </c>
      <c r="O47" s="141">
        <f t="shared" si="22"/>
        <v>4.6411728440632318</v>
      </c>
      <c r="Q47" s="151">
        <v>-0.17532887348198009</v>
      </c>
      <c r="R47" s="141">
        <f t="shared" si="23"/>
        <v>-0.46675293169097581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40.334911885580304</v>
      </c>
      <c r="C48" s="141">
        <f t="shared" si="15"/>
        <v>4.6798158799175633</v>
      </c>
      <c r="E48" s="151">
        <v>44.737062867809058</v>
      </c>
      <c r="F48" s="141">
        <f t="shared" si="16"/>
        <v>4.9350930732964651</v>
      </c>
      <c r="H48" s="151">
        <f t="shared" si="17"/>
        <v>4.4021509822287541</v>
      </c>
      <c r="I48" s="141">
        <f t="shared" si="18"/>
        <v>10.913996774596946</v>
      </c>
      <c r="K48" s="151">
        <f t="shared" si="19"/>
        <v>2.0880402493016086</v>
      </c>
      <c r="L48" s="141">
        <f t="shared" si="20"/>
        <v>5.1767566896509845</v>
      </c>
      <c r="N48" s="151">
        <f t="shared" si="21"/>
        <v>3.2490685068927299</v>
      </c>
      <c r="O48" s="141">
        <f t="shared" si="22"/>
        <v>8.0552264899189456</v>
      </c>
      <c r="Q48" s="151">
        <v>-0.93495777396558444</v>
      </c>
      <c r="R48" s="141">
        <f t="shared" si="23"/>
        <v>-2.3179864049729857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61.342120721014361</v>
      </c>
      <c r="C49" s="141">
        <f t="shared" si="15"/>
        <v>7.1171552691714313</v>
      </c>
      <c r="E49" s="151">
        <v>75.487406066032804</v>
      </c>
      <c r="F49" s="141">
        <f t="shared" si="16"/>
        <v>8.3272649323981103</v>
      </c>
      <c r="H49" s="151">
        <f t="shared" si="17"/>
        <v>14.145285345018443</v>
      </c>
      <c r="I49" s="141">
        <f t="shared" si="18"/>
        <v>23.059661418214716</v>
      </c>
      <c r="K49" s="151">
        <f t="shared" si="19"/>
        <v>3.1755323379988942</v>
      </c>
      <c r="L49" s="141">
        <f t="shared" si="20"/>
        <v>5.1767566896509853</v>
      </c>
      <c r="N49" s="151">
        <f t="shared" si="21"/>
        <v>10.95080207313166</v>
      </c>
      <c r="O49" s="141">
        <f t="shared" si="22"/>
        <v>17.852010893030918</v>
      </c>
      <c r="Q49" s="151">
        <v>1.8950933887888828E-2</v>
      </c>
      <c r="R49" s="141">
        <f t="shared" si="23"/>
        <v>3.0893835532811446E-2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15.823309258077057</v>
      </c>
      <c r="C50" s="141">
        <f t="shared" si="15"/>
        <v>1.8358828735973634</v>
      </c>
      <c r="E50" s="151">
        <v>14.762237834071831</v>
      </c>
      <c r="F50" s="141">
        <f t="shared" si="16"/>
        <v>1.6284711827540408</v>
      </c>
      <c r="H50" s="151">
        <f t="shared" si="17"/>
        <v>-1.0610714240052257</v>
      </c>
      <c r="I50" s="141">
        <f t="shared" si="18"/>
        <v>-6.7057491369170936</v>
      </c>
      <c r="K50" s="151">
        <f t="shared" si="19"/>
        <v>0.81913422054166773</v>
      </c>
      <c r="L50" s="141">
        <f t="shared" si="20"/>
        <v>5.1767566896509853</v>
      </c>
      <c r="N50" s="151">
        <f t="shared" si="21"/>
        <v>-1.6586326537045062</v>
      </c>
      <c r="O50" s="141">
        <f t="shared" si="22"/>
        <v>-10.48221093737299</v>
      </c>
      <c r="Q50" s="151">
        <v>-0.22157299084238721</v>
      </c>
      <c r="R50" s="141">
        <f t="shared" si="23"/>
        <v>-1.4002948891950944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16.598549428185041</v>
      </c>
      <c r="C51" s="141">
        <f t="shared" si="15"/>
        <v>1.9258293018705421</v>
      </c>
      <c r="E51" s="151">
        <v>17.401643392786518</v>
      </c>
      <c r="F51" s="141">
        <f t="shared" si="16"/>
        <v>1.9196327221005547</v>
      </c>
      <c r="H51" s="151">
        <f t="shared" si="17"/>
        <v>0.80309396460147653</v>
      </c>
      <c r="I51" s="141">
        <f t="shared" si="18"/>
        <v>4.8383382420019716</v>
      </c>
      <c r="K51" s="151">
        <f t="shared" si="19"/>
        <v>0.85926651790859454</v>
      </c>
      <c r="L51" s="141">
        <f t="shared" si="20"/>
        <v>5.1767566896509853</v>
      </c>
      <c r="N51" s="151">
        <f t="shared" si="21"/>
        <v>8.9881079647305961E-3</v>
      </c>
      <c r="O51" s="141">
        <f t="shared" si="22"/>
        <v>5.414996053491522E-2</v>
      </c>
      <c r="Q51" s="151">
        <v>-6.5160661271848622E-2</v>
      </c>
      <c r="R51" s="141">
        <f t="shared" si="23"/>
        <v>-0.39256840818392874</v>
      </c>
      <c r="T51" s="151"/>
    </row>
    <row r="52" spans="1:20" x14ac:dyDescent="0.25">
      <c r="A52" s="135" t="str">
        <f t="shared" si="14"/>
        <v>33 Protective service occupations</v>
      </c>
      <c r="B52" s="151">
        <v>11.754956757398883</v>
      </c>
      <c r="C52" s="141">
        <f t="shared" si="15"/>
        <v>1.3638565384020578</v>
      </c>
      <c r="E52" s="151">
        <v>15.793242911666828</v>
      </c>
      <c r="F52" s="141">
        <f t="shared" si="16"/>
        <v>1.7422047560108975</v>
      </c>
      <c r="H52" s="151">
        <f t="shared" si="17"/>
        <v>4.0382861542679453</v>
      </c>
      <c r="I52" s="141">
        <f t="shared" si="18"/>
        <v>34.353900551153792</v>
      </c>
      <c r="K52" s="151">
        <f t="shared" si="19"/>
        <v>0.60852551030422719</v>
      </c>
      <c r="L52" s="141">
        <f t="shared" si="20"/>
        <v>5.1767566896509853</v>
      </c>
      <c r="N52" s="151">
        <f t="shared" si="21"/>
        <v>3.6750582541538073</v>
      </c>
      <c r="O52" s="141">
        <f t="shared" si="22"/>
        <v>31.263902794373337</v>
      </c>
      <c r="Q52" s="151">
        <v>-0.24529761019008903</v>
      </c>
      <c r="R52" s="141">
        <f t="shared" si="23"/>
        <v>-2.0867589328705289</v>
      </c>
      <c r="T52" s="151"/>
    </row>
    <row r="53" spans="1:20" x14ac:dyDescent="0.25">
      <c r="A53" s="135" t="str">
        <f t="shared" si="14"/>
        <v>34 Culture, media and sports occupations</v>
      </c>
      <c r="B53" s="151">
        <v>19.153358641954284</v>
      </c>
      <c r="C53" s="141">
        <f t="shared" si="15"/>
        <v>2.2222483634188404</v>
      </c>
      <c r="E53" s="151">
        <v>20.611770367542221</v>
      </c>
      <c r="F53" s="141">
        <f t="shared" si="16"/>
        <v>2.273752424691009</v>
      </c>
      <c r="H53" s="151">
        <f t="shared" si="17"/>
        <v>1.4584117255879363</v>
      </c>
      <c r="I53" s="141">
        <f t="shared" si="18"/>
        <v>7.6143915688675845</v>
      </c>
      <c r="K53" s="151">
        <f t="shared" si="19"/>
        <v>0.99152277479021356</v>
      </c>
      <c r="L53" s="141">
        <f t="shared" si="20"/>
        <v>5.1767566896509853</v>
      </c>
      <c r="N53" s="151">
        <f t="shared" si="21"/>
        <v>-8.4940495806413718E-2</v>
      </c>
      <c r="O53" s="141">
        <f t="shared" si="22"/>
        <v>-0.44347572347106085</v>
      </c>
      <c r="Q53" s="151">
        <v>0.55182944660413635</v>
      </c>
      <c r="R53" s="141">
        <f t="shared" si="23"/>
        <v>2.881110602687651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58.570444331044058</v>
      </c>
      <c r="C54" s="141">
        <f t="shared" si="15"/>
        <v>6.7955744207845354</v>
      </c>
      <c r="E54" s="151">
        <v>58.232328396955594</v>
      </c>
      <c r="F54" s="141">
        <f t="shared" si="16"/>
        <v>6.4238003590648951</v>
      </c>
      <c r="H54" s="151">
        <f t="shared" si="17"/>
        <v>-0.33811593408846363</v>
      </c>
      <c r="I54" s="141">
        <f t="shared" si="18"/>
        <v>-0.5772808076671021</v>
      </c>
      <c r="K54" s="151">
        <f t="shared" si="19"/>
        <v>3.0320493950656298</v>
      </c>
      <c r="L54" s="141">
        <f t="shared" si="20"/>
        <v>5.1767566896509853</v>
      </c>
      <c r="N54" s="151">
        <f t="shared" si="21"/>
        <v>-2.4335948030317489</v>
      </c>
      <c r="O54" s="141">
        <f t="shared" si="22"/>
        <v>-4.1549877772429191</v>
      </c>
      <c r="Q54" s="151">
        <v>-0.93657052612234448</v>
      </c>
      <c r="R54" s="141">
        <f t="shared" si="23"/>
        <v>-1.5990497200751721</v>
      </c>
      <c r="T54" s="151"/>
    </row>
    <row r="55" spans="1:20" x14ac:dyDescent="0.25">
      <c r="A55" s="135" t="str">
        <f t="shared" si="14"/>
        <v>41 Administrative occupations</v>
      </c>
      <c r="B55" s="151">
        <v>71.223543752315265</v>
      </c>
      <c r="C55" s="141">
        <f t="shared" si="15"/>
        <v>8.2636370204950786</v>
      </c>
      <c r="E55" s="151">
        <v>58.22162287875976</v>
      </c>
      <c r="F55" s="141">
        <f t="shared" si="16"/>
        <v>6.4226193980158772</v>
      </c>
      <c r="H55" s="151">
        <f t="shared" si="17"/>
        <v>-13.001920873555505</v>
      </c>
      <c r="I55" s="141">
        <f t="shared" si="18"/>
        <v>-18.255088399940579</v>
      </c>
      <c r="K55" s="151">
        <f t="shared" si="19"/>
        <v>3.6870695658044768</v>
      </c>
      <c r="L55" s="141">
        <f t="shared" si="20"/>
        <v>5.1767566896509853</v>
      </c>
      <c r="N55" s="151">
        <f t="shared" si="21"/>
        <v>-15.694200801265499</v>
      </c>
      <c r="O55" s="141">
        <f t="shared" si="22"/>
        <v>-22.03513048416006</v>
      </c>
      <c r="Q55" s="151">
        <v>-0.99478963809448406</v>
      </c>
      <c r="R55" s="141">
        <f t="shared" si="23"/>
        <v>-1.3967146054315029</v>
      </c>
      <c r="T55" s="151"/>
    </row>
    <row r="56" spans="1:20" x14ac:dyDescent="0.25">
      <c r="A56" s="135" t="str">
        <f t="shared" si="14"/>
        <v>42 Secretarial and related occupations</v>
      </c>
      <c r="B56" s="151">
        <v>18.625431733002802</v>
      </c>
      <c r="C56" s="141">
        <f t="shared" si="15"/>
        <v>2.1609961970832501</v>
      </c>
      <c r="E56" s="151">
        <v>14.942968997661884</v>
      </c>
      <c r="F56" s="141">
        <f t="shared" si="16"/>
        <v>1.6484082339680999</v>
      </c>
      <c r="H56" s="151">
        <f t="shared" si="17"/>
        <v>-3.6824627353409181</v>
      </c>
      <c r="I56" s="141">
        <f t="shared" si="18"/>
        <v>-19.771153700646217</v>
      </c>
      <c r="K56" s="151">
        <f t="shared" si="19"/>
        <v>0.96419328321460007</v>
      </c>
      <c r="L56" s="141">
        <f t="shared" si="20"/>
        <v>5.1767566896509853</v>
      </c>
      <c r="N56" s="151">
        <f t="shared" si="21"/>
        <v>-4.8352560236190829</v>
      </c>
      <c r="O56" s="141">
        <f t="shared" si="22"/>
        <v>-25.960504394920353</v>
      </c>
      <c r="Q56" s="151">
        <v>0.18860000506356533</v>
      </c>
      <c r="R56" s="141">
        <f t="shared" si="23"/>
        <v>1.012594004623157</v>
      </c>
      <c r="T56" s="151"/>
    </row>
    <row r="57" spans="1:20" x14ac:dyDescent="0.25">
      <c r="A57" s="135" t="str">
        <f t="shared" si="14"/>
        <v>51 Skilled agricultural and related trades</v>
      </c>
      <c r="B57" s="151">
        <v>7.8976820765494322</v>
      </c>
      <c r="C57" s="141">
        <f t="shared" si="15"/>
        <v>0.91632028603958382</v>
      </c>
      <c r="E57" s="151">
        <v>9.4986155915448371</v>
      </c>
      <c r="F57" s="141">
        <f t="shared" si="16"/>
        <v>1.047823638987019</v>
      </c>
      <c r="H57" s="151">
        <f t="shared" si="17"/>
        <v>1.6009335149954049</v>
      </c>
      <c r="I57" s="141">
        <f t="shared" si="18"/>
        <v>20.270928855810144</v>
      </c>
      <c r="K57" s="151">
        <f t="shared" si="19"/>
        <v>0.40884378522513959</v>
      </c>
      <c r="L57" s="141">
        <f t="shared" si="20"/>
        <v>5.1767566896509853</v>
      </c>
      <c r="N57" s="151">
        <f t="shared" si="21"/>
        <v>1.1146258082717191</v>
      </c>
      <c r="O57" s="141">
        <f t="shared" si="22"/>
        <v>14.11332841038733</v>
      </c>
      <c r="Q57" s="151">
        <v>7.746392149854632E-2</v>
      </c>
      <c r="R57" s="141">
        <f t="shared" si="23"/>
        <v>0.9808437557718328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24.055737894421142</v>
      </c>
      <c r="C58" s="141">
        <f t="shared" si="15"/>
        <v>2.791041778417588</v>
      </c>
      <c r="E58" s="151">
        <v>23.498510576016997</v>
      </c>
      <c r="F58" s="141">
        <f t="shared" si="16"/>
        <v>2.5921982656561591</v>
      </c>
      <c r="H58" s="151">
        <f t="shared" si="17"/>
        <v>-0.55722731840414497</v>
      </c>
      <c r="I58" s="141">
        <f t="shared" si="18"/>
        <v>-2.3164008555870308</v>
      </c>
      <c r="K58" s="151">
        <f t="shared" si="19"/>
        <v>1.2453070206943535</v>
      </c>
      <c r="L58" s="141">
        <f t="shared" si="20"/>
        <v>5.1767566896509853</v>
      </c>
      <c r="N58" s="151">
        <f t="shared" si="21"/>
        <v>-0.84559281572744216</v>
      </c>
      <c r="O58" s="141">
        <f t="shared" si="22"/>
        <v>-3.5151397950820993</v>
      </c>
      <c r="Q58" s="151">
        <v>-0.95694152337105631</v>
      </c>
      <c r="R58" s="141">
        <f t="shared" si="23"/>
        <v>-3.9780177501559169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20.276194452163697</v>
      </c>
      <c r="C59" s="141">
        <f t="shared" si="15"/>
        <v>2.3525242115492202</v>
      </c>
      <c r="E59" s="151">
        <v>19.253836624561433</v>
      </c>
      <c r="F59" s="141">
        <f t="shared" si="16"/>
        <v>2.1239542712274706</v>
      </c>
      <c r="H59" s="151">
        <f t="shared" si="17"/>
        <v>-1.0223578276022636</v>
      </c>
      <c r="I59" s="141">
        <f t="shared" si="18"/>
        <v>-5.0421583301257344</v>
      </c>
      <c r="K59" s="151">
        <f t="shared" si="19"/>
        <v>1.0496492527090262</v>
      </c>
      <c r="L59" s="141">
        <f t="shared" si="20"/>
        <v>5.1767566896509853</v>
      </c>
      <c r="N59" s="151">
        <f t="shared" si="21"/>
        <v>-2.6232676653397746</v>
      </c>
      <c r="O59" s="141">
        <f t="shared" si="22"/>
        <v>-12.937672656122325</v>
      </c>
      <c r="Q59" s="151">
        <v>0.55126058502848463</v>
      </c>
      <c r="R59" s="141">
        <f t="shared" si="23"/>
        <v>2.7187576363456061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17.42627201109617</v>
      </c>
      <c r="C60" s="141">
        <f t="shared" si="15"/>
        <v>2.0218649470868315</v>
      </c>
      <c r="E60" s="151">
        <v>18.57404033748676</v>
      </c>
      <c r="F60" s="141">
        <f t="shared" si="16"/>
        <v>2.0489636989248599</v>
      </c>
      <c r="H60" s="151">
        <f t="shared" si="17"/>
        <v>1.1477683263905902</v>
      </c>
      <c r="I60" s="141">
        <f t="shared" si="18"/>
        <v>6.5864249430959809</v>
      </c>
      <c r="K60" s="151">
        <f t="shared" si="19"/>
        <v>0.90211570209119829</v>
      </c>
      <c r="L60" s="141">
        <f t="shared" si="20"/>
        <v>5.1767566896509853</v>
      </c>
      <c r="N60" s="151">
        <f t="shared" si="21"/>
        <v>-0.95081719574878765</v>
      </c>
      <c r="O60" s="141">
        <f t="shared" si="22"/>
        <v>-5.4562283610823661</v>
      </c>
      <c r="Q60" s="151">
        <v>1.1964698200481794</v>
      </c>
      <c r="R60" s="141">
        <f t="shared" si="23"/>
        <v>6.8658966145273519</v>
      </c>
      <c r="T60" s="151"/>
    </row>
    <row r="61" spans="1:20" x14ac:dyDescent="0.25">
      <c r="A61" s="135" t="str">
        <f t="shared" si="14"/>
        <v>61 Caring personal service occupations</v>
      </c>
      <c r="B61" s="151">
        <v>63.612764290075475</v>
      </c>
      <c r="C61" s="141">
        <f t="shared" si="15"/>
        <v>7.3806043096024272</v>
      </c>
      <c r="E61" s="151">
        <v>72.642765816137626</v>
      </c>
      <c r="F61" s="141">
        <f t="shared" si="16"/>
        <v>8.0134632768276557</v>
      </c>
      <c r="H61" s="151">
        <f t="shared" si="17"/>
        <v>9.0300015260621507</v>
      </c>
      <c r="I61" s="141">
        <f t="shared" si="18"/>
        <v>14.195266668313877</v>
      </c>
      <c r="K61" s="151">
        <f t="shared" si="19"/>
        <v>3.2930780308583953</v>
      </c>
      <c r="L61" s="141">
        <f t="shared" si="20"/>
        <v>5.1767566896509853</v>
      </c>
      <c r="N61" s="151">
        <f t="shared" si="21"/>
        <v>5.9622390294102736</v>
      </c>
      <c r="O61" s="141">
        <f t="shared" si="22"/>
        <v>9.3727086001519204</v>
      </c>
      <c r="Q61" s="151">
        <v>-0.2253155342065179</v>
      </c>
      <c r="R61" s="141">
        <f t="shared" si="23"/>
        <v>-0.3541986214890373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21.81251734644178</v>
      </c>
      <c r="C62" s="141">
        <f t="shared" si="15"/>
        <v>2.5307744652678554</v>
      </c>
      <c r="E62" s="151">
        <v>22.610198059385226</v>
      </c>
      <c r="F62" s="141">
        <f t="shared" si="16"/>
        <v>2.494205579799563</v>
      </c>
      <c r="H62" s="151">
        <f t="shared" si="17"/>
        <v>0.79768071294344622</v>
      </c>
      <c r="I62" s="141">
        <f t="shared" si="18"/>
        <v>3.6569860336343574</v>
      </c>
      <c r="K62" s="151">
        <f t="shared" si="19"/>
        <v>1.1291809509132065</v>
      </c>
      <c r="L62" s="141">
        <f t="shared" si="20"/>
        <v>5.1767566896509853</v>
      </c>
      <c r="N62" s="151">
        <f t="shared" si="21"/>
        <v>0.18289489691331073</v>
      </c>
      <c r="O62" s="141">
        <f t="shared" si="22"/>
        <v>0.83848596660552766</v>
      </c>
      <c r="Q62" s="151">
        <v>-0.51439513488307098</v>
      </c>
      <c r="R62" s="141">
        <f t="shared" si="23"/>
        <v>-2.3582566226221613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1.0628048755804189</v>
      </c>
      <c r="C63" s="141">
        <f t="shared" si="15"/>
        <v>0.12331082185339196</v>
      </c>
      <c r="E63" s="151">
        <v>0.9034169809059075</v>
      </c>
      <c r="F63" s="141">
        <f t="shared" si="16"/>
        <v>9.9658909167576637E-2</v>
      </c>
      <c r="H63" s="151">
        <f t="shared" si="17"/>
        <v>-0.15938789467451142</v>
      </c>
      <c r="I63" s="141">
        <f t="shared" si="18"/>
        <v>-14.996910377125106</v>
      </c>
      <c r="K63" s="151">
        <f t="shared" si="19"/>
        <v>5.501882249454617E-2</v>
      </c>
      <c r="L63" s="141">
        <f t="shared" si="20"/>
        <v>5.1767566896509853</v>
      </c>
      <c r="N63" s="151">
        <f t="shared" si="21"/>
        <v>-0.23759872095810156</v>
      </c>
      <c r="O63" s="141">
        <f t="shared" si="22"/>
        <v>-22.355817743905639</v>
      </c>
      <c r="Q63" s="151">
        <v>2.3192003789043968E-2</v>
      </c>
      <c r="R63" s="141">
        <f t="shared" si="23"/>
        <v>2.1821506771295485</v>
      </c>
      <c r="T63" s="151"/>
    </row>
    <row r="64" spans="1:20" x14ac:dyDescent="0.25">
      <c r="A64" s="135" t="str">
        <f t="shared" si="14"/>
        <v>71 Sales occupations</v>
      </c>
      <c r="B64" s="151">
        <v>50.88352259650383</v>
      </c>
      <c r="C64" s="141">
        <f t="shared" si="15"/>
        <v>5.9037073825464947</v>
      </c>
      <c r="E64" s="151">
        <v>44.891114545870579</v>
      </c>
      <c r="F64" s="141">
        <f t="shared" si="16"/>
        <v>4.952087022398076</v>
      </c>
      <c r="H64" s="151">
        <f t="shared" si="17"/>
        <v>-5.9924080506332515</v>
      </c>
      <c r="I64" s="141">
        <f t="shared" si="18"/>
        <v>-11.77671620369496</v>
      </c>
      <c r="K64" s="151">
        <f t="shared" si="19"/>
        <v>2.6341161599445826</v>
      </c>
      <c r="L64" s="141">
        <f t="shared" si="20"/>
        <v>5.1767566896509845</v>
      </c>
      <c r="N64" s="151">
        <f t="shared" si="21"/>
        <v>-7.9901264493948432</v>
      </c>
      <c r="O64" s="141">
        <f t="shared" si="22"/>
        <v>-15.702777719921141</v>
      </c>
      <c r="Q64" s="151">
        <v>-0.63639776118299118</v>
      </c>
      <c r="R64" s="141">
        <f t="shared" si="23"/>
        <v>-1.2506951734248006</v>
      </c>
      <c r="T64" s="151"/>
    </row>
    <row r="65" spans="1:20" x14ac:dyDescent="0.25">
      <c r="A65" s="135" t="str">
        <f t="shared" si="14"/>
        <v>72 Customer service occupations</v>
      </c>
      <c r="B65" s="151">
        <v>13.576716079157165</v>
      </c>
      <c r="C65" s="141">
        <f t="shared" si="15"/>
        <v>1.5752242544773249</v>
      </c>
      <c r="E65" s="151">
        <v>19.348886125379838</v>
      </c>
      <c r="F65" s="141">
        <f t="shared" si="16"/>
        <v>2.1344394954026749</v>
      </c>
      <c r="H65" s="151">
        <f t="shared" si="17"/>
        <v>5.7721700462226728</v>
      </c>
      <c r="I65" s="141">
        <f t="shared" si="18"/>
        <v>42.515215112173181</v>
      </c>
      <c r="K65" s="151">
        <f t="shared" si="19"/>
        <v>0.70283355786268953</v>
      </c>
      <c r="L65" s="141">
        <f t="shared" si="20"/>
        <v>5.1767566896509853</v>
      </c>
      <c r="N65" s="151">
        <f t="shared" si="21"/>
        <v>5.1923549514916836</v>
      </c>
      <c r="O65" s="141">
        <f t="shared" si="22"/>
        <v>38.244557234742011</v>
      </c>
      <c r="Q65" s="151">
        <v>-0.12301846313170071</v>
      </c>
      <c r="R65" s="141">
        <f t="shared" si="23"/>
        <v>-0.90609881221982247</v>
      </c>
      <c r="T65" s="151"/>
    </row>
    <row r="66" spans="1:20" x14ac:dyDescent="0.25">
      <c r="A66" s="135" t="str">
        <f t="shared" si="14"/>
        <v>81 Process, plant and machine operatives</v>
      </c>
      <c r="B66" s="151">
        <v>11.327204931235848</v>
      </c>
      <c r="C66" s="141">
        <f t="shared" si="15"/>
        <v>1.3142270810619723</v>
      </c>
      <c r="E66" s="151">
        <v>13.703755401858333</v>
      </c>
      <c r="F66" s="141">
        <f t="shared" si="16"/>
        <v>1.511706491811811</v>
      </c>
      <c r="H66" s="151">
        <f t="shared" si="17"/>
        <v>2.3765504706224849</v>
      </c>
      <c r="I66" s="141">
        <f t="shared" si="18"/>
        <v>20.98090822095855</v>
      </c>
      <c r="K66" s="151">
        <f t="shared" si="19"/>
        <v>0.58638183902822805</v>
      </c>
      <c r="L66" s="141">
        <f t="shared" si="20"/>
        <v>5.1767566896509853</v>
      </c>
      <c r="N66" s="151">
        <f t="shared" si="21"/>
        <v>2.2161081569868601</v>
      </c>
      <c r="O66" s="141">
        <f t="shared" si="22"/>
        <v>19.564474823579207</v>
      </c>
      <c r="Q66" s="151">
        <v>-0.4259395253926031</v>
      </c>
      <c r="R66" s="141">
        <f t="shared" si="23"/>
        <v>-3.7603232922716376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26.568079512845891</v>
      </c>
      <c r="C67" s="141">
        <f t="shared" si="15"/>
        <v>3.0825335817227328</v>
      </c>
      <c r="E67" s="151">
        <v>27.18152349354164</v>
      </c>
      <c r="F67" s="141">
        <f t="shared" si="16"/>
        <v>2.9984835774980323</v>
      </c>
      <c r="H67" s="151">
        <f t="shared" si="17"/>
        <v>0.61344398069574879</v>
      </c>
      <c r="I67" s="141">
        <f t="shared" si="18"/>
        <v>2.3089511622364167</v>
      </c>
      <c r="K67" s="151">
        <f t="shared" si="19"/>
        <v>1.3753648334930426</v>
      </c>
      <c r="L67" s="141">
        <f t="shared" si="20"/>
        <v>5.1767566896509853</v>
      </c>
      <c r="N67" s="151">
        <f t="shared" si="21"/>
        <v>-2.7711364131144167E-2</v>
      </c>
      <c r="O67" s="141">
        <f t="shared" si="22"/>
        <v>-0.10430322642532551</v>
      </c>
      <c r="Q67" s="151">
        <v>-0.73420948866614966</v>
      </c>
      <c r="R67" s="141">
        <f t="shared" si="23"/>
        <v>-2.7635023009892499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9.4127069100926199</v>
      </c>
      <c r="C68" s="141">
        <f t="shared" si="15"/>
        <v>1.0920994545821474</v>
      </c>
      <c r="E68" s="151">
        <v>7.1969218231042387</v>
      </c>
      <c r="F68" s="141">
        <f t="shared" si="16"/>
        <v>0.79391620194661472</v>
      </c>
      <c r="H68" s="151">
        <f t="shared" si="17"/>
        <v>-2.2157850869883813</v>
      </c>
      <c r="I68" s="141">
        <f t="shared" si="18"/>
        <v>-23.540359942712573</v>
      </c>
      <c r="K68" s="151">
        <f t="shared" si="19"/>
        <v>0.48727293464546029</v>
      </c>
      <c r="L68" s="141">
        <f t="shared" si="20"/>
        <v>5.1767566896509853</v>
      </c>
      <c r="N68" s="151">
        <f t="shared" si="21"/>
        <v>-2.6110905993013755</v>
      </c>
      <c r="O68" s="141">
        <f t="shared" si="22"/>
        <v>-27.740060582378028</v>
      </c>
      <c r="Q68" s="151">
        <v>-9.196742233246577E-2</v>
      </c>
      <c r="R68" s="141">
        <f t="shared" si="23"/>
        <v>-0.97705604998552775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83.053502264089744</v>
      </c>
      <c r="C69" s="141">
        <f t="shared" ref="C69" si="25">B69/B$71*100</f>
        <v>9.636195558845575</v>
      </c>
      <c r="E69" s="151">
        <v>83.378143928356494</v>
      </c>
      <c r="F69" s="141">
        <f t="shared" ref="F69" si="26">E69/E$71*100</f>
        <v>9.1977182717829038</v>
      </c>
      <c r="H69" s="151">
        <f t="shared" ref="H69" si="27">E69-B69</f>
        <v>0.32464166426674979</v>
      </c>
      <c r="I69" s="141">
        <f t="shared" ref="I69" si="28">IF(B69&gt;0,((E69/B69)-1)*100,0)</f>
        <v>0.39088257017081407</v>
      </c>
      <c r="K69" s="151">
        <f t="shared" ref="K69" si="29">(($E$71/$B$71)-1)*B69</f>
        <v>4.2994777344456985</v>
      </c>
      <c r="L69" s="141">
        <f t="shared" ref="L69" si="30">IF(B69&gt;0,K69/B69*100,0)</f>
        <v>5.1767566896509853</v>
      </c>
      <c r="N69" s="151">
        <f t="shared" ref="N69" si="31">H69-(K69+Q69)</f>
        <v>-9.6635955314300688</v>
      </c>
      <c r="O69" s="141">
        <f t="shared" ref="O69" si="32">IF(B69&gt;0,N69/B69*100,0)</f>
        <v>-11.635385947605446</v>
      </c>
      <c r="Q69" s="151">
        <v>5.6887594612511192</v>
      </c>
      <c r="R69" s="141">
        <f t="shared" ref="R69" si="33">IF(B69&gt;0,Q69/B69*100,0)</f>
        <v>6.8495118281252738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861.8910000000003</v>
      </c>
      <c r="C71" s="147">
        <f>B71/B$71*100</f>
        <v>100</v>
      </c>
      <c r="D71" s="145"/>
      <c r="E71" s="152">
        <f>SUM(E44:E69)</f>
        <v>906.50900000000013</v>
      </c>
      <c r="F71" s="147">
        <f>E71/E$71*100</f>
        <v>100</v>
      </c>
      <c r="G71" s="145"/>
      <c r="H71" s="152">
        <f t="shared" si="17"/>
        <v>44.617999999999824</v>
      </c>
      <c r="I71" s="147">
        <f t="shared" si="18"/>
        <v>5.1767566896509853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1" t="str">
        <f>CONCATENATE("Replacement Demand Table 1  Replacement Demand by Occupation and Qualification, ",$B$6,"-",$C$6,", ",Info!B5)</f>
        <v>Replacement Demand Table 1  Replacement Demand by Occupation and Qualification, 2020-2035, Brighton and Hove East Sussex West Sussex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Brighton and Hove East Sussex West Sussex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Brighton and Hove East Sussex West Sussex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Brighton and Hove East Sussex West Sussex</v>
      </c>
      <c r="Y1" s="381"/>
      <c r="Z1" s="381"/>
      <c r="AA1" s="381"/>
      <c r="AB1" s="381"/>
      <c r="AC1" s="381"/>
      <c r="AD1" s="381"/>
    </row>
    <row r="2" spans="1:30" ht="19.5" customHeight="1" x14ac:dyDescent="0.25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5" x14ac:dyDescent="0.3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73.586660053837335</v>
      </c>
      <c r="C7" s="11">
        <f t="shared" si="2"/>
        <v>74.097870611469517</v>
      </c>
      <c r="D7" s="11">
        <f t="shared" si="2"/>
        <v>0.51121055763218082</v>
      </c>
      <c r="E7" s="11">
        <f t="shared" si="2"/>
        <v>36.221288192326327</v>
      </c>
      <c r="F7" s="11">
        <f t="shared" si="2"/>
        <v>36.732498749958502</v>
      </c>
      <c r="G7" s="200">
        <f>IF(B7&gt;0,(1+(E7/B7))^(1/($C$6-$B$6))-1,0)</f>
        <v>2.7043832653089073E-2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47.453637241168437</v>
      </c>
      <c r="R7" s="11">
        <v>44.311660314765895</v>
      </c>
      <c r="S7" s="345">
        <f>R7-Q7</f>
        <v>-3.1419769264025419</v>
      </c>
      <c r="T7" s="345">
        <v>20.285693804198619</v>
      </c>
      <c r="U7" s="345">
        <f>SUM(S7:T7)</f>
        <v>17.143716877796077</v>
      </c>
      <c r="V7" s="346">
        <f>IF(Q7&gt;0,(1+(T7/Q7))^(1/($C$6-$B$6))-1,0)</f>
        <v>2.4011325260235195E-2</v>
      </c>
      <c r="X7" s="10" t="str">
        <f>name!B4</f>
        <v>Agriculture</v>
      </c>
      <c r="Y7" s="11">
        <v>8.6890000000000285</v>
      </c>
      <c r="Z7" s="11">
        <v>9.2109999999999737</v>
      </c>
      <c r="AA7" s="345">
        <f>Z7-Y7</f>
        <v>0.52199999999994517</v>
      </c>
      <c r="AB7" s="11">
        <v>4.5846668052807997</v>
      </c>
      <c r="AC7" s="345">
        <f>SUM(AA7:AB7)</f>
        <v>5.1066668052807449</v>
      </c>
      <c r="AD7" s="348">
        <f>IF(Y7&gt;0,(1+(AB7/Y7))^(1/($C$6-$B$6))-1,0)</f>
        <v>2.8651051361437752E-2</v>
      </c>
    </row>
    <row r="8" spans="1:30" ht="12.5" x14ac:dyDescent="0.25">
      <c r="A8" s="10" t="str">
        <f>name!D5</f>
        <v>12 Other managers and proprietors</v>
      </c>
      <c r="B8" s="11">
        <f t="shared" si="2"/>
        <v>30.827858155378181</v>
      </c>
      <c r="C8" s="11">
        <f t="shared" si="2"/>
        <v>44.686269304736854</v>
      </c>
      <c r="D8" s="11">
        <f t="shared" si="2"/>
        <v>13.85841114935868</v>
      </c>
      <c r="E8" s="11">
        <f t="shared" si="2"/>
        <v>22.687034814461249</v>
      </c>
      <c r="F8" s="11">
        <f t="shared" si="2"/>
        <v>36.54544596381993</v>
      </c>
      <c r="G8" s="200">
        <f t="shared" ref="G8:G33" si="3">IF(B8&gt;0,(1+(E8/B8))^(1/($C$6-$B$6))-1,0)</f>
        <v>3.7453771748548137E-2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104.41451820921552</v>
      </c>
      <c r="K8" s="11">
        <f t="array" ref="K8:K16">MMULT(aggregation!$B$13:$AA$21,C7:C32)</f>
        <v>118.78413991620637</v>
      </c>
      <c r="L8" s="11">
        <f t="array" ref="L8:L16">MMULT(aggregation!$B$13:$AA$21,D7:D32)</f>
        <v>14.369621706990861</v>
      </c>
      <c r="M8" s="11">
        <f t="array" ref="M8:M16">MMULT(aggregation!$B$13:$AA$21,E7:E32)</f>
        <v>58.908323006787576</v>
      </c>
      <c r="N8" s="11">
        <f t="array" ref="N8:N16">MMULT(aggregation!$B$13:$AA$21,F7:F32)</f>
        <v>73.277944713778425</v>
      </c>
      <c r="O8" s="11"/>
      <c r="P8" s="10" t="str">
        <f>name!D5</f>
        <v>12 Other managers and proprietors</v>
      </c>
      <c r="Q8" s="11">
        <v>16.789818008497182</v>
      </c>
      <c r="R8" s="11">
        <v>24.451490360078271</v>
      </c>
      <c r="S8" s="345">
        <f t="shared" ref="S8:S31" si="4">R8-Q8</f>
        <v>7.6616723515810889</v>
      </c>
      <c r="T8" s="345">
        <v>11.130354873668805</v>
      </c>
      <c r="U8" s="345">
        <f t="shared" ref="U8:U31" si="5">SUM(S8:T8)</f>
        <v>18.792027225249896</v>
      </c>
      <c r="V8" s="346">
        <f t="shared" ref="V8:V33" si="6">IF(Q8&gt;0,(1+(T8/Q8))^(1/($C$6-$B$6))-1,0)</f>
        <v>3.4486452630266617E-2</v>
      </c>
      <c r="X8" s="10" t="str">
        <f>name!B5</f>
        <v>Mining and quarrying</v>
      </c>
      <c r="Y8" s="11">
        <v>0.4150000000000007</v>
      </c>
      <c r="Z8" s="11">
        <v>0.34200000000000047</v>
      </c>
      <c r="AA8" s="345">
        <f t="shared" ref="AA8:AA29" si="7">Z8-Y8</f>
        <v>-7.3000000000000231E-2</v>
      </c>
      <c r="AB8" s="11">
        <v>0.15338398041196477</v>
      </c>
      <c r="AC8" s="345">
        <f t="shared" ref="AC8:AC29" si="8">SUM(AA8:AB8)</f>
        <v>8.038398041196454E-2</v>
      </c>
      <c r="AD8" s="348">
        <f t="shared" ref="AD8:AD29" si="9">IF(Y8&gt;0,(1+(AB8/Y8))^(1/($C$6-$B$6))-1,0)</f>
        <v>2.1189284003123365E-2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55.52062090743609</v>
      </c>
      <c r="C9" s="11">
        <f t="shared" si="2"/>
        <v>63.776685984512575</v>
      </c>
      <c r="D9" s="11">
        <f t="shared" si="2"/>
        <v>8.2560650770764781</v>
      </c>
      <c r="E9" s="11">
        <f t="shared" si="2"/>
        <v>22.537661040038344</v>
      </c>
      <c r="F9" s="11">
        <f t="shared" si="2"/>
        <v>30.793726117114829</v>
      </c>
      <c r="G9" s="200">
        <f t="shared" si="3"/>
        <v>2.2973330598271113E-2</v>
      </c>
      <c r="H9" s="11"/>
      <c r="I9" s="10" t="str">
        <f>name!E5</f>
        <v>Professional occupations</v>
      </c>
      <c r="J9" s="11">
        <v>194.76118264855378</v>
      </c>
      <c r="K9" s="11">
        <v>225.0773160001992</v>
      </c>
      <c r="L9" s="11">
        <v>30.316133351645373</v>
      </c>
      <c r="M9" s="11">
        <v>99.02371505889991</v>
      </c>
      <c r="N9" s="11">
        <v>129.3398484105453</v>
      </c>
      <c r="O9" s="11"/>
      <c r="P9" s="10" t="str">
        <f>name!D6</f>
        <v>21 Science, research, engineering and technology professionals</v>
      </c>
      <c r="Q9" s="11">
        <v>41.893349497728423</v>
      </c>
      <c r="R9" s="11">
        <v>45.13040834509232</v>
      </c>
      <c r="S9" s="345">
        <f t="shared" si="4"/>
        <v>3.2370588473638975</v>
      </c>
      <c r="T9" s="345">
        <v>14.088905557727097</v>
      </c>
      <c r="U9" s="345">
        <f t="shared" si="5"/>
        <v>17.325964405090993</v>
      </c>
      <c r="V9" s="346">
        <f t="shared" si="6"/>
        <v>1.9515157352143042E-2</v>
      </c>
      <c r="X9" s="10" t="str">
        <f>name!B6</f>
        <v>Food drink and tobacco</v>
      </c>
      <c r="Y9" s="11">
        <v>5.98200000000001</v>
      </c>
      <c r="Z9" s="11">
        <v>7.2350000000000083</v>
      </c>
      <c r="AA9" s="345">
        <f t="shared" si="7"/>
        <v>1.2529999999999983</v>
      </c>
      <c r="AB9" s="11">
        <v>3.0143415794715991</v>
      </c>
      <c r="AC9" s="345">
        <f t="shared" si="8"/>
        <v>4.2673415794715979</v>
      </c>
      <c r="AD9" s="348">
        <f t="shared" si="9"/>
        <v>2.7577615657233823E-2</v>
      </c>
    </row>
    <row r="10" spans="1:30" ht="12.5" x14ac:dyDescent="0.25">
      <c r="A10" s="10" t="str">
        <f>name!D7</f>
        <v>22 Health professionals</v>
      </c>
      <c r="B10" s="11">
        <f t="shared" si="2"/>
        <v>37.563529134523051</v>
      </c>
      <c r="C10" s="11">
        <f t="shared" si="2"/>
        <v>41.076161081844688</v>
      </c>
      <c r="D10" s="11">
        <f t="shared" si="2"/>
        <v>3.5126319473216383</v>
      </c>
      <c r="E10" s="11">
        <f t="shared" si="2"/>
        <v>21.353921037985504</v>
      </c>
      <c r="F10" s="11">
        <f t="shared" si="2"/>
        <v>24.866552985307134</v>
      </c>
      <c r="G10" s="200">
        <f t="shared" si="3"/>
        <v>3.0461658178020157E-2</v>
      </c>
      <c r="H10" s="11"/>
      <c r="I10" s="10" t="str">
        <f>name!E6</f>
        <v>Associate professional occupations</v>
      </c>
      <c r="J10" s="11">
        <v>121.90061841665937</v>
      </c>
      <c r="K10" s="11">
        <v>126.80122290302296</v>
      </c>
      <c r="L10" s="11">
        <v>4.9006044863636014</v>
      </c>
      <c r="M10" s="11">
        <v>55.857794095596986</v>
      </c>
      <c r="N10" s="11">
        <v>60.758398581960591</v>
      </c>
      <c r="O10" s="11"/>
      <c r="P10" s="10" t="str">
        <f>name!D7</f>
        <v>22 Health professionals</v>
      </c>
      <c r="Q10" s="11">
        <v>8.3765992989637272</v>
      </c>
      <c r="R10" s="11">
        <v>9.0555132387509953</v>
      </c>
      <c r="S10" s="345">
        <f t="shared" si="4"/>
        <v>0.67891393978726811</v>
      </c>
      <c r="T10" s="345">
        <v>3.2738832634280879</v>
      </c>
      <c r="U10" s="345">
        <f t="shared" si="5"/>
        <v>3.952797203215356</v>
      </c>
      <c r="V10" s="346">
        <f t="shared" si="6"/>
        <v>2.2237349825058983E-2</v>
      </c>
      <c r="X10" s="10" t="str">
        <f>name!B7</f>
        <v>Engineering</v>
      </c>
      <c r="Y10" s="11">
        <v>14.967999999999979</v>
      </c>
      <c r="Z10" s="11">
        <v>10.29700000000002</v>
      </c>
      <c r="AA10" s="345">
        <f t="shared" si="7"/>
        <v>-4.6709999999999585</v>
      </c>
      <c r="AB10" s="11">
        <v>5.4128118138135406</v>
      </c>
      <c r="AC10" s="345">
        <f t="shared" si="8"/>
        <v>0.74181181381358208</v>
      </c>
      <c r="AD10" s="348">
        <f t="shared" si="9"/>
        <v>2.0791817827486403E-2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40.334911885580347</v>
      </c>
      <c r="C11" s="11">
        <f t="shared" si="2"/>
        <v>44.737062867809087</v>
      </c>
      <c r="D11" s="11">
        <f t="shared" si="2"/>
        <v>4.4021509822287399</v>
      </c>
      <c r="E11" s="11">
        <f t="shared" si="2"/>
        <v>21.898909509977138</v>
      </c>
      <c r="F11" s="11">
        <f t="shared" si="2"/>
        <v>26.301060492205877</v>
      </c>
      <c r="G11" s="200">
        <f t="shared" si="3"/>
        <v>2.9334092162775605E-2</v>
      </c>
      <c r="H11" s="11"/>
      <c r="I11" s="10" t="str">
        <f>name!E7</f>
        <v>Administrative and secretarial occupations</v>
      </c>
      <c r="J11" s="11">
        <v>89.848975485318036</v>
      </c>
      <c r="K11" s="11">
        <v>73.164591876421639</v>
      </c>
      <c r="L11" s="11">
        <v>-16.684383608896397</v>
      </c>
      <c r="M11" s="11">
        <v>40.858713181211819</v>
      </c>
      <c r="N11" s="11">
        <v>24.174329572315418</v>
      </c>
      <c r="O11" s="11"/>
      <c r="P11" s="10" t="str">
        <f>name!D8</f>
        <v>23 Teaching and other educational professionals</v>
      </c>
      <c r="Q11" s="11">
        <v>12.531576163495021</v>
      </c>
      <c r="R11" s="11">
        <v>14.350080758347632</v>
      </c>
      <c r="S11" s="345">
        <f t="shared" si="4"/>
        <v>1.8185045948526106</v>
      </c>
      <c r="T11" s="345">
        <v>5.8423378449049892</v>
      </c>
      <c r="U11" s="345">
        <f t="shared" si="5"/>
        <v>7.6608424397575998</v>
      </c>
      <c r="V11" s="346">
        <f t="shared" si="6"/>
        <v>2.5840242923051759E-2</v>
      </c>
      <c r="X11" s="10" t="str">
        <f>name!B8</f>
        <v>Rest of manufacturing</v>
      </c>
      <c r="Y11" s="11">
        <v>30.796000000000028</v>
      </c>
      <c r="Z11" s="11">
        <v>25.721000000000046</v>
      </c>
      <c r="AA11" s="345">
        <f t="shared" si="7"/>
        <v>-5.0749999999999815</v>
      </c>
      <c r="AB11" s="11">
        <v>11.943616212836922</v>
      </c>
      <c r="AC11" s="345">
        <f t="shared" si="8"/>
        <v>6.8686162128369403</v>
      </c>
      <c r="AD11" s="348">
        <f t="shared" si="9"/>
        <v>2.208987741454238E-2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61.342120721014311</v>
      </c>
      <c r="C12" s="11">
        <f t="shared" si="2"/>
        <v>75.487406066032833</v>
      </c>
      <c r="D12" s="11">
        <f t="shared" si="2"/>
        <v>14.145285345018518</v>
      </c>
      <c r="E12" s="11">
        <f t="shared" si="2"/>
        <v>33.233223470898935</v>
      </c>
      <c r="F12" s="11">
        <f t="shared" si="2"/>
        <v>47.378508815917456</v>
      </c>
      <c r="G12" s="200">
        <f t="shared" si="3"/>
        <v>2.928254907372474E-2</v>
      </c>
      <c r="H12" s="11"/>
      <c r="I12" s="10" t="str">
        <f>name!E8</f>
        <v>Skilled trades occupations</v>
      </c>
      <c r="J12" s="11">
        <v>69.655886434230425</v>
      </c>
      <c r="K12" s="11">
        <v>70.825003129610039</v>
      </c>
      <c r="L12" s="11">
        <v>1.1691166953796184</v>
      </c>
      <c r="M12" s="11">
        <v>30.50667805195684</v>
      </c>
      <c r="N12" s="11">
        <v>31.675794747336464</v>
      </c>
      <c r="O12" s="11"/>
      <c r="P12" s="10" t="str">
        <f>name!D9</f>
        <v>24 Business, media and public service professionals</v>
      </c>
      <c r="Q12" s="11">
        <v>33.303333102074205</v>
      </c>
      <c r="R12" s="11">
        <v>40.733069833513071</v>
      </c>
      <c r="S12" s="345">
        <f t="shared" si="4"/>
        <v>7.4297367314388651</v>
      </c>
      <c r="T12" s="345">
        <v>15.989730773999485</v>
      </c>
      <c r="U12" s="345">
        <f t="shared" si="5"/>
        <v>23.419467505438348</v>
      </c>
      <c r="V12" s="346">
        <f t="shared" si="6"/>
        <v>2.6486418242256393E-2</v>
      </c>
      <c r="X12" s="10" t="str">
        <f>name!B9</f>
        <v>Electricity and gas</v>
      </c>
      <c r="Y12" s="11">
        <v>3.9160000000000039</v>
      </c>
      <c r="Z12" s="11">
        <v>3.8640000000000003</v>
      </c>
      <c r="AA12" s="345">
        <f t="shared" si="7"/>
        <v>-5.2000000000003599E-2</v>
      </c>
      <c r="AB12" s="11">
        <v>1.6901227107228725</v>
      </c>
      <c r="AC12" s="345">
        <f t="shared" si="8"/>
        <v>1.6381227107228689</v>
      </c>
      <c r="AD12" s="348">
        <f t="shared" si="9"/>
        <v>2.4207600706291243E-2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15.823309258077051</v>
      </c>
      <c r="C13" s="11">
        <f t="shared" si="2"/>
        <v>14.762237834071851</v>
      </c>
      <c r="D13" s="11">
        <f t="shared" si="2"/>
        <v>-1.0610714240052002</v>
      </c>
      <c r="E13" s="11">
        <f t="shared" si="2"/>
        <v>5.9349536116944099</v>
      </c>
      <c r="F13" s="11">
        <f t="shared" si="2"/>
        <v>4.8738821876892091</v>
      </c>
      <c r="G13" s="200">
        <f t="shared" si="3"/>
        <v>2.1461009130658404E-2</v>
      </c>
      <c r="H13" s="11"/>
      <c r="I13" s="10" t="str">
        <f>name!E9</f>
        <v>Caring, leisure and other service occupations</v>
      </c>
      <c r="J13" s="11">
        <v>86.488086512097624</v>
      </c>
      <c r="K13" s="11">
        <v>96.156380856428754</v>
      </c>
      <c r="L13" s="11">
        <v>9.6682943443311498</v>
      </c>
      <c r="M13" s="11">
        <v>49.728723622283972</v>
      </c>
      <c r="N13" s="11">
        <v>59.397017966615131</v>
      </c>
      <c r="O13" s="11"/>
      <c r="P13" s="10" t="str">
        <f>name!D10</f>
        <v>31 Science, engineering and technology associate professionals</v>
      </c>
      <c r="Q13" s="11">
        <v>10.84201457432469</v>
      </c>
      <c r="R13" s="11">
        <v>8.7786168709001533</v>
      </c>
      <c r="S13" s="345">
        <f t="shared" si="4"/>
        <v>-2.0633977034245365</v>
      </c>
      <c r="T13" s="345">
        <v>3.2345721637749123</v>
      </c>
      <c r="U13" s="345">
        <f t="shared" si="5"/>
        <v>1.1711744603503758</v>
      </c>
      <c r="V13" s="346">
        <f t="shared" si="6"/>
        <v>1.7557965374731976E-2</v>
      </c>
      <c r="X13" s="10" t="str">
        <f>name!B10</f>
        <v>Water and sewerage</v>
      </c>
      <c r="Y13" s="11">
        <v>5.0489999999999924</v>
      </c>
      <c r="Z13" s="11">
        <v>5.9500000000000108</v>
      </c>
      <c r="AA13" s="345">
        <f t="shared" si="7"/>
        <v>0.90100000000001845</v>
      </c>
      <c r="AB13" s="11">
        <v>2.3682320309260549</v>
      </c>
      <c r="AC13" s="345">
        <f t="shared" si="8"/>
        <v>3.2692320309260734</v>
      </c>
      <c r="AD13" s="348">
        <f t="shared" si="9"/>
        <v>2.5972608957882004E-2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16.598549428185024</v>
      </c>
      <c r="C14" s="11">
        <f t="shared" si="2"/>
        <v>17.401643392786511</v>
      </c>
      <c r="D14" s="11">
        <f t="shared" si="2"/>
        <v>0.80309396460148474</v>
      </c>
      <c r="E14" s="11">
        <f t="shared" si="2"/>
        <v>9.5990746739589543</v>
      </c>
      <c r="F14" s="11">
        <f t="shared" si="2"/>
        <v>10.402168638560438</v>
      </c>
      <c r="G14" s="200">
        <f t="shared" si="3"/>
        <v>3.0891086810312718E-2</v>
      </c>
      <c r="H14" s="11"/>
      <c r="I14" s="10" t="str">
        <f>name!E10</f>
        <v>Sales and customer service occupations</v>
      </c>
      <c r="J14" s="11">
        <v>64.460238675661003</v>
      </c>
      <c r="K14" s="11">
        <v>64.240000671250471</v>
      </c>
      <c r="L14" s="11">
        <v>-0.2202380044105352</v>
      </c>
      <c r="M14" s="11">
        <v>28.529238827056329</v>
      </c>
      <c r="N14" s="11">
        <v>28.309000822645793</v>
      </c>
      <c r="O14" s="11"/>
      <c r="P14" s="10" t="str">
        <f>name!D11</f>
        <v>32 Health and social care associate professionals</v>
      </c>
      <c r="Q14" s="11">
        <v>3.3540727004550681</v>
      </c>
      <c r="R14" s="11">
        <v>3.0608603109049897</v>
      </c>
      <c r="S14" s="345">
        <f t="shared" si="4"/>
        <v>-0.29321238955007844</v>
      </c>
      <c r="T14" s="345">
        <v>1.3908101513191526</v>
      </c>
      <c r="U14" s="345">
        <f t="shared" si="5"/>
        <v>1.0975977617690742</v>
      </c>
      <c r="V14" s="346">
        <f t="shared" si="6"/>
        <v>2.3395575048935857E-2</v>
      </c>
      <c r="X14" s="10" t="str">
        <f>name!B11</f>
        <v>Construction</v>
      </c>
      <c r="Y14" s="11">
        <v>61.279999999999923</v>
      </c>
      <c r="Z14" s="11">
        <v>67.48399999999981</v>
      </c>
      <c r="AA14" s="345">
        <f t="shared" si="7"/>
        <v>6.2039999999998869</v>
      </c>
      <c r="AB14" s="11">
        <v>27.05852621834682</v>
      </c>
      <c r="AC14" s="345">
        <f t="shared" si="8"/>
        <v>33.262526218346707</v>
      </c>
      <c r="AD14" s="348">
        <f t="shared" si="9"/>
        <v>2.4681179520395169E-2</v>
      </c>
    </row>
    <row r="15" spans="1:30" ht="12.5" x14ac:dyDescent="0.25">
      <c r="A15" s="10" t="str">
        <f>name!D12</f>
        <v>33 Protective service occupations</v>
      </c>
      <c r="B15" s="11">
        <f t="shared" si="2"/>
        <v>11.75495675739888</v>
      </c>
      <c r="C15" s="11">
        <f t="shared" si="2"/>
        <v>15.793242911666827</v>
      </c>
      <c r="D15" s="11">
        <f t="shared" si="2"/>
        <v>4.0382861542679453</v>
      </c>
      <c r="E15" s="11">
        <f t="shared" si="2"/>
        <v>5.0400125026191462</v>
      </c>
      <c r="F15" s="11">
        <f t="shared" si="2"/>
        <v>9.0782986568870925</v>
      </c>
      <c r="G15" s="200">
        <f t="shared" si="3"/>
        <v>2.4072125602105032E-2</v>
      </c>
      <c r="H15" s="11"/>
      <c r="I15" s="10" t="str">
        <f>name!E11</f>
        <v>Process, plant and machine operatives</v>
      </c>
      <c r="J15" s="11">
        <v>37.895284444081753</v>
      </c>
      <c r="K15" s="11">
        <v>40.885278895399985</v>
      </c>
      <c r="L15" s="11">
        <v>2.9899944513182328</v>
      </c>
      <c r="M15" s="11">
        <v>19.525653241333394</v>
      </c>
      <c r="N15" s="11">
        <v>22.515647692651626</v>
      </c>
      <c r="O15" s="11"/>
      <c r="P15" s="10" t="str">
        <f>name!D12</f>
        <v>33 Protective service occupations</v>
      </c>
      <c r="Q15" s="11">
        <v>8.5698064131440326</v>
      </c>
      <c r="R15" s="11">
        <v>10.270979451963568</v>
      </c>
      <c r="S15" s="345">
        <f t="shared" si="4"/>
        <v>1.701173038819535</v>
      </c>
      <c r="T15" s="345">
        <v>2.7510011195811117</v>
      </c>
      <c r="U15" s="345">
        <f t="shared" si="5"/>
        <v>4.4521741584006467</v>
      </c>
      <c r="V15" s="346">
        <f t="shared" si="6"/>
        <v>1.8733121489366233E-2</v>
      </c>
      <c r="X15" s="10" t="str">
        <f>name!B12</f>
        <v>Wholesale and retail trade</v>
      </c>
      <c r="Y15" s="11">
        <v>130.75999999999979</v>
      </c>
      <c r="Z15" s="11">
        <v>133.18800000000022</v>
      </c>
      <c r="AA15" s="345">
        <f t="shared" si="7"/>
        <v>2.4280000000004236</v>
      </c>
      <c r="AB15" s="11">
        <v>60.644060821093106</v>
      </c>
      <c r="AC15" s="345">
        <f t="shared" si="8"/>
        <v>63.07206082109353</v>
      </c>
      <c r="AD15" s="348">
        <f t="shared" si="9"/>
        <v>2.5726909139831777E-2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19.153358641954252</v>
      </c>
      <c r="C16" s="11">
        <f t="shared" si="2"/>
        <v>20.611770367542221</v>
      </c>
      <c r="D16" s="11">
        <f t="shared" si="2"/>
        <v>1.4584117255879663</v>
      </c>
      <c r="E16" s="11">
        <f t="shared" si="2"/>
        <v>9.0527375897574061</v>
      </c>
      <c r="F16" s="11">
        <f t="shared" si="2"/>
        <v>10.511149315345376</v>
      </c>
      <c r="G16" s="200">
        <f t="shared" si="3"/>
        <v>2.613980855897613E-2</v>
      </c>
      <c r="H16" s="11"/>
      <c r="I16" s="10" t="str">
        <f>name!E12</f>
        <v>Elementary occupations</v>
      </c>
      <c r="J16" s="11">
        <v>92.466209174182239</v>
      </c>
      <c r="K16" s="11">
        <v>90.57506575146067</v>
      </c>
      <c r="L16" s="11">
        <v>-1.8911434227215778</v>
      </c>
      <c r="M16" s="11">
        <v>44.004347119268274</v>
      </c>
      <c r="N16" s="11">
        <v>42.113203696546698</v>
      </c>
      <c r="O16" s="11"/>
      <c r="P16" s="10" t="str">
        <f>name!D13</f>
        <v>34 Culture, media and sports occupations</v>
      </c>
      <c r="Q16" s="11">
        <v>9.2970467319234356</v>
      </c>
      <c r="R16" s="11">
        <v>10.503014636270038</v>
      </c>
      <c r="S16" s="345">
        <f t="shared" si="4"/>
        <v>1.2059679043466023</v>
      </c>
      <c r="T16" s="345">
        <v>3.8840923811035575</v>
      </c>
      <c r="U16" s="345">
        <f t="shared" si="5"/>
        <v>5.0900602854501598</v>
      </c>
      <c r="V16" s="346">
        <f t="shared" si="6"/>
        <v>2.3545599095456948E-2</v>
      </c>
      <c r="X16" s="10" t="str">
        <f>name!B13</f>
        <v>Transport and storage</v>
      </c>
      <c r="Y16" s="11">
        <v>46.636999999999922</v>
      </c>
      <c r="Z16" s="11">
        <v>45.174999999999955</v>
      </c>
      <c r="AA16" s="345">
        <f t="shared" si="7"/>
        <v>-1.4619999999999678</v>
      </c>
      <c r="AB16" s="11">
        <v>20.626936970394585</v>
      </c>
      <c r="AC16" s="345">
        <f t="shared" si="8"/>
        <v>19.164936970394617</v>
      </c>
      <c r="AD16" s="348">
        <f t="shared" si="9"/>
        <v>2.4715829575109538E-2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58.57044433104415</v>
      </c>
      <c r="C17" s="11">
        <f t="shared" si="10"/>
        <v>58.232328396955559</v>
      </c>
      <c r="D17" s="11">
        <f t="shared" si="10"/>
        <v>-0.33811593408859508</v>
      </c>
      <c r="E17" s="11">
        <f t="shared" si="10"/>
        <v>26.231015717567068</v>
      </c>
      <c r="F17" s="11">
        <f t="shared" si="10"/>
        <v>25.892899783478473</v>
      </c>
      <c r="G17" s="200">
        <f t="shared" si="3"/>
        <v>2.4979046819132433E-2</v>
      </c>
      <c r="H17" s="11"/>
      <c r="O17" s="11"/>
      <c r="P17" s="10" t="str">
        <f>name!D14</f>
        <v>35 Business and public service associate professionals</v>
      </c>
      <c r="Q17" s="11">
        <v>30.302106330747929</v>
      </c>
      <c r="R17" s="11">
        <v>28.230805754255297</v>
      </c>
      <c r="S17" s="345">
        <f t="shared" si="4"/>
        <v>-2.0713005764926322</v>
      </c>
      <c r="T17" s="345">
        <v>10.908579994782487</v>
      </c>
      <c r="U17" s="345">
        <f t="shared" si="5"/>
        <v>8.8372794182898549</v>
      </c>
      <c r="V17" s="346">
        <f t="shared" si="6"/>
        <v>2.071023271721395E-2</v>
      </c>
      <c r="X17" s="10" t="str">
        <f>name!B14</f>
        <v>Accommodation and food</v>
      </c>
      <c r="Y17" s="11">
        <v>67.368999999999986</v>
      </c>
      <c r="Z17" s="11">
        <v>81.483000000000033</v>
      </c>
      <c r="AA17" s="345">
        <f t="shared" si="7"/>
        <v>14.114000000000047</v>
      </c>
      <c r="AB17" s="11">
        <v>36.438440459493201</v>
      </c>
      <c r="AC17" s="345">
        <f t="shared" si="8"/>
        <v>50.552440459493248</v>
      </c>
      <c r="AD17" s="348">
        <f t="shared" si="9"/>
        <v>2.9242929242269788E-2</v>
      </c>
    </row>
    <row r="18" spans="1:30" x14ac:dyDescent="0.3">
      <c r="A18" s="10" t="str">
        <f>name!D15</f>
        <v>41 Administrative occupations</v>
      </c>
      <c r="B18" s="11">
        <f t="shared" si="10"/>
        <v>71.223543752315237</v>
      </c>
      <c r="C18" s="11">
        <f t="shared" si="10"/>
        <v>58.221622878759739</v>
      </c>
      <c r="D18" s="11">
        <f t="shared" si="10"/>
        <v>-13.001920873555489</v>
      </c>
      <c r="E18" s="11">
        <f t="shared" si="10"/>
        <v>31.504596819711651</v>
      </c>
      <c r="F18" s="11">
        <f t="shared" si="10"/>
        <v>18.50267594615616</v>
      </c>
      <c r="G18" s="200">
        <f t="shared" si="3"/>
        <v>2.4718058797577269E-2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19.302642763872122</v>
      </c>
      <c r="R18" s="11">
        <v>18.718606137436655</v>
      </c>
      <c r="S18" s="345">
        <f t="shared" si="4"/>
        <v>-0.58403662643546639</v>
      </c>
      <c r="T18" s="345">
        <v>6.7169764402422532</v>
      </c>
      <c r="U18" s="345">
        <f t="shared" si="5"/>
        <v>6.1329398138067868</v>
      </c>
      <c r="V18" s="346">
        <f t="shared" si="6"/>
        <v>2.0106725564379868E-2</v>
      </c>
      <c r="X18" s="10" t="str">
        <f>name!B15</f>
        <v>Media</v>
      </c>
      <c r="Y18" s="11">
        <v>7.2240000000000215</v>
      </c>
      <c r="Z18" s="11">
        <v>6.7779999999999943</v>
      </c>
      <c r="AA18" s="345">
        <f t="shared" si="7"/>
        <v>-0.44600000000002726</v>
      </c>
      <c r="AB18" s="11">
        <v>3.3610138329084922</v>
      </c>
      <c r="AC18" s="345">
        <f t="shared" si="8"/>
        <v>2.9150138329084649</v>
      </c>
      <c r="AD18" s="348">
        <f t="shared" si="9"/>
        <v>2.5795791200232898E-2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18.625431733002795</v>
      </c>
      <c r="C19" s="11">
        <f t="shared" si="10"/>
        <v>14.942968997661893</v>
      </c>
      <c r="D19" s="11">
        <f t="shared" si="10"/>
        <v>-3.6824627353409074</v>
      </c>
      <c r="E19" s="11">
        <f t="shared" si="10"/>
        <v>9.3541163615001661</v>
      </c>
      <c r="F19" s="11">
        <f t="shared" si="10"/>
        <v>5.6716536261592578</v>
      </c>
      <c r="G19" s="200">
        <f t="shared" si="3"/>
        <v>2.7501086614171832E-2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1.6606191686976401</v>
      </c>
      <c r="K19" s="11">
        <f t="array" ref="K19:K27">MMULT(aggregation!$B$13:$AA$21,C36:C61)</f>
        <v>2.5199024538023624</v>
      </c>
      <c r="L19" s="11">
        <f t="array" ref="L19:L27">MMULT(aggregation!$B$13:$AA$21,D36:D61)</f>
        <v>0.85928328510472207</v>
      </c>
      <c r="M19" s="11">
        <f t="array" ref="M19:M27">MMULT(aggregation!$B$13:$AA$21,E36:E61)</f>
        <v>1.1698385483349436</v>
      </c>
      <c r="N19" s="11">
        <f t="array" ref="N19:N27">MMULT(aggregation!$B$13:$AA$21,F36:F61)</f>
        <v>2.0291218334396657</v>
      </c>
      <c r="O19" s="11"/>
      <c r="P19" s="10" t="str">
        <f>name!D16</f>
        <v>42 Secretarial and related occupations</v>
      </c>
      <c r="Q19" s="11">
        <v>0.73392883275139509</v>
      </c>
      <c r="R19" s="11">
        <v>1.1468294352234045</v>
      </c>
      <c r="S19" s="345">
        <f t="shared" si="4"/>
        <v>0.41290060247200944</v>
      </c>
      <c r="T19" s="345">
        <v>0.32652835102594335</v>
      </c>
      <c r="U19" s="345">
        <f t="shared" si="5"/>
        <v>0.73942895349795279</v>
      </c>
      <c r="V19" s="346">
        <f t="shared" si="6"/>
        <v>2.4839712435949401E-2</v>
      </c>
      <c r="X19" s="10" t="str">
        <f>name!B16</f>
        <v>Information technology</v>
      </c>
      <c r="Y19" s="11">
        <v>24.620999999999945</v>
      </c>
      <c r="Z19" s="11">
        <v>28.47000000000013</v>
      </c>
      <c r="AA19" s="345">
        <f t="shared" si="7"/>
        <v>3.8490000000001849</v>
      </c>
      <c r="AB19" s="11">
        <v>11.662552589310241</v>
      </c>
      <c r="AC19" s="345">
        <f t="shared" si="8"/>
        <v>15.511552589310426</v>
      </c>
      <c r="AD19" s="348">
        <f t="shared" si="9"/>
        <v>2.618802169408152E-2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7.8976820765494296</v>
      </c>
      <c r="C20" s="11">
        <f t="shared" si="10"/>
        <v>9.4986155915448371</v>
      </c>
      <c r="D20" s="11">
        <f t="shared" si="10"/>
        <v>1.6009335149954067</v>
      </c>
      <c r="E20" s="11">
        <f t="shared" si="10"/>
        <v>4.8884135003807287</v>
      </c>
      <c r="F20" s="11">
        <f t="shared" si="10"/>
        <v>6.4893470153761363</v>
      </c>
      <c r="G20" s="200">
        <f t="shared" si="3"/>
        <v>3.2640656816359526E-2</v>
      </c>
      <c r="H20" s="11"/>
      <c r="I20" s="11" t="str">
        <f t="shared" si="11"/>
        <v>Professional occupations</v>
      </c>
      <c r="J20" s="11">
        <v>10.1804931946665</v>
      </c>
      <c r="K20" s="11">
        <v>14.485805822302002</v>
      </c>
      <c r="L20" s="11">
        <v>4.3053126276354989</v>
      </c>
      <c r="M20" s="11">
        <v>5.8829758625645594</v>
      </c>
      <c r="N20" s="11">
        <v>10.188288490200058</v>
      </c>
      <c r="O20" s="11"/>
      <c r="P20" s="10" t="str">
        <f>name!D17</f>
        <v>51 Skilled agricultural and related trades</v>
      </c>
      <c r="Q20" s="11">
        <v>5.8996411328162504</v>
      </c>
      <c r="R20" s="11">
        <v>6.615826357365628</v>
      </c>
      <c r="S20" s="345">
        <f t="shared" si="4"/>
        <v>0.71618522454937761</v>
      </c>
      <c r="T20" s="345">
        <v>3.1821836679037512</v>
      </c>
      <c r="U20" s="345">
        <f t="shared" si="5"/>
        <v>3.8983688924531288</v>
      </c>
      <c r="V20" s="346">
        <f t="shared" si="6"/>
        <v>2.9176438188028619E-2</v>
      </c>
      <c r="X20" s="10" t="str">
        <f>name!B17</f>
        <v>Finance and insurance</v>
      </c>
      <c r="Y20" s="11">
        <v>27.124000000000088</v>
      </c>
      <c r="Z20" s="11">
        <v>24.349000000000004</v>
      </c>
      <c r="AA20" s="345">
        <f t="shared" si="7"/>
        <v>-2.7750000000000838</v>
      </c>
      <c r="AB20" s="11">
        <v>12.463838164415417</v>
      </c>
      <c r="AC20" s="345">
        <f t="shared" si="8"/>
        <v>9.6888381644153334</v>
      </c>
      <c r="AD20" s="348">
        <f t="shared" si="9"/>
        <v>2.5527246615354215E-2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24.055737894421135</v>
      </c>
      <c r="C21" s="11">
        <f t="shared" si="10"/>
        <v>23.49851057601699</v>
      </c>
      <c r="D21" s="11">
        <f t="shared" si="10"/>
        <v>-0.55722731840414419</v>
      </c>
      <c r="E21" s="11">
        <f t="shared" si="10"/>
        <v>9.2829727589565714</v>
      </c>
      <c r="F21" s="11">
        <f t="shared" si="10"/>
        <v>8.7257454405524282</v>
      </c>
      <c r="G21" s="200">
        <f t="shared" si="3"/>
        <v>2.1994772633518567E-2</v>
      </c>
      <c r="H21" s="11"/>
      <c r="I21" s="11" t="str">
        <f t="shared" si="11"/>
        <v>Associate professional occupations</v>
      </c>
      <c r="J21" s="11">
        <v>1.6507428599901268</v>
      </c>
      <c r="K21" s="11">
        <v>2.4806097616985383</v>
      </c>
      <c r="L21" s="11">
        <v>0.82986690170841171</v>
      </c>
      <c r="M21" s="11">
        <v>1.0090800201011536</v>
      </c>
      <c r="N21" s="11">
        <v>1.8389469218095651</v>
      </c>
      <c r="O21" s="11"/>
      <c r="P21" s="10" t="str">
        <f>name!D18</f>
        <v>52 Skilled metal, electrical and electronic trades</v>
      </c>
      <c r="Q21" s="11">
        <v>23.269803752604606</v>
      </c>
      <c r="R21" s="11">
        <v>21.118376764204712</v>
      </c>
      <c r="S21" s="345">
        <f t="shared" si="4"/>
        <v>-2.1514269883998942</v>
      </c>
      <c r="T21" s="345">
        <v>8.2338582154508781</v>
      </c>
      <c r="U21" s="345">
        <f t="shared" si="5"/>
        <v>6.0824312270509839</v>
      </c>
      <c r="V21" s="346">
        <f t="shared" si="6"/>
        <v>2.0401812161330968E-2</v>
      </c>
      <c r="X21" s="10" t="str">
        <f>name!B18</f>
        <v>Real estate</v>
      </c>
      <c r="Y21" s="11">
        <v>16.011999999999983</v>
      </c>
      <c r="Z21" s="11">
        <v>17.561999999999983</v>
      </c>
      <c r="AA21" s="345">
        <f t="shared" si="7"/>
        <v>1.5500000000000007</v>
      </c>
      <c r="AB21" s="11">
        <v>8.1769348368117996</v>
      </c>
      <c r="AC21" s="345">
        <f t="shared" si="8"/>
        <v>9.7269348368118003</v>
      </c>
      <c r="AD21" s="348">
        <f t="shared" si="9"/>
        <v>2.7885510739276809E-2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20.276194452163658</v>
      </c>
      <c r="C22" s="11">
        <f t="shared" si="10"/>
        <v>19.253836624561444</v>
      </c>
      <c r="D22" s="11">
        <f t="shared" si="10"/>
        <v>-1.0223578276022145</v>
      </c>
      <c r="E22" s="11">
        <f t="shared" si="10"/>
        <v>8.6056944083988878</v>
      </c>
      <c r="F22" s="11">
        <f t="shared" si="10"/>
        <v>7.5833365807966739</v>
      </c>
      <c r="G22" s="200">
        <f t="shared" si="3"/>
        <v>2.3864793519752014E-2</v>
      </c>
      <c r="H22" s="11"/>
      <c r="I22" s="11" t="str">
        <f t="shared" si="11"/>
        <v>Administrative and secretarial occupations</v>
      </c>
      <c r="J22" s="11">
        <v>0.53151344091154784</v>
      </c>
      <c r="K22" s="11">
        <v>0.89367941376995041</v>
      </c>
      <c r="L22" s="11">
        <v>0.36216597285840257</v>
      </c>
      <c r="M22" s="11">
        <v>0.38634452546366094</v>
      </c>
      <c r="N22" s="11">
        <v>0.74851049832206351</v>
      </c>
      <c r="O22" s="11"/>
      <c r="P22" s="10" t="str">
        <f>name!D19</f>
        <v>53 Skilled construction and building trades</v>
      </c>
      <c r="Q22" s="11">
        <v>19.864064973875973</v>
      </c>
      <c r="R22" s="11">
        <v>18.792921063157468</v>
      </c>
      <c r="S22" s="345">
        <f t="shared" si="4"/>
        <v>-1.0711439107185043</v>
      </c>
      <c r="T22" s="345">
        <v>8.3897385252196486</v>
      </c>
      <c r="U22" s="345">
        <f t="shared" si="5"/>
        <v>7.3185946145011442</v>
      </c>
      <c r="V22" s="346">
        <f t="shared" si="6"/>
        <v>2.3765726541866039E-2</v>
      </c>
      <c r="X22" s="10" t="str">
        <f>name!B19</f>
        <v>Professional services</v>
      </c>
      <c r="Y22" s="11">
        <v>64.254000000000019</v>
      </c>
      <c r="Z22" s="11">
        <v>72.967000000000098</v>
      </c>
      <c r="AA22" s="345">
        <f t="shared" si="7"/>
        <v>8.7130000000000791</v>
      </c>
      <c r="AB22" s="11">
        <v>33.365099729277944</v>
      </c>
      <c r="AC22" s="345">
        <f t="shared" si="8"/>
        <v>42.078099729278023</v>
      </c>
      <c r="AD22" s="348">
        <f t="shared" si="9"/>
        <v>2.8274285334070948E-2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17.426272011096202</v>
      </c>
      <c r="C23" s="11">
        <f t="shared" si="10"/>
        <v>18.574040337486768</v>
      </c>
      <c r="D23" s="11">
        <f t="shared" si="10"/>
        <v>1.1477683263905702</v>
      </c>
      <c r="E23" s="11">
        <f t="shared" si="10"/>
        <v>7.7295973842206553</v>
      </c>
      <c r="F23" s="11">
        <f t="shared" si="10"/>
        <v>8.877365710611226</v>
      </c>
      <c r="G23" s="200">
        <f t="shared" si="3"/>
        <v>2.4776103151004314E-2</v>
      </c>
      <c r="H23" s="11"/>
      <c r="I23" s="11" t="str">
        <f t="shared" si="11"/>
        <v>Skilled trades occupations</v>
      </c>
      <c r="J23" s="11">
        <v>0.1463524890920338</v>
      </c>
      <c r="K23" s="11">
        <v>0.23364368669739818</v>
      </c>
      <c r="L23" s="11">
        <v>8.7291197605364385E-2</v>
      </c>
      <c r="M23" s="11">
        <v>0.10575542888338033</v>
      </c>
      <c r="N23" s="11">
        <v>0.19304662648874474</v>
      </c>
      <c r="O23" s="11"/>
      <c r="P23" s="10" t="str">
        <f>name!D20</f>
        <v>54 Textiles, printing and other skilled trades</v>
      </c>
      <c r="Q23" s="11">
        <v>10.175269840962027</v>
      </c>
      <c r="R23" s="11">
        <v>10.741845278436251</v>
      </c>
      <c r="S23" s="345">
        <f t="shared" si="4"/>
        <v>0.56657543747422423</v>
      </c>
      <c r="T23" s="345">
        <v>3.3870595352168995</v>
      </c>
      <c r="U23" s="345">
        <f t="shared" si="5"/>
        <v>3.9536349726911237</v>
      </c>
      <c r="V23" s="346">
        <f t="shared" si="6"/>
        <v>1.9340367920232193E-2</v>
      </c>
      <c r="X23" s="10" t="str">
        <f>name!B20</f>
        <v>Support services</v>
      </c>
      <c r="Y23" s="11">
        <v>62.427999999999976</v>
      </c>
      <c r="Z23" s="11">
        <v>71.665000000000035</v>
      </c>
      <c r="AA23" s="345">
        <f t="shared" si="7"/>
        <v>9.2370000000000587</v>
      </c>
      <c r="AB23" s="11">
        <v>31.240082528145258</v>
      </c>
      <c r="AC23" s="345">
        <f t="shared" si="8"/>
        <v>40.477082528145317</v>
      </c>
      <c r="AD23" s="348">
        <f t="shared" si="9"/>
        <v>2.7418734334768047E-2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63.612764290075425</v>
      </c>
      <c r="C24" s="11">
        <f t="shared" si="10"/>
        <v>72.642765816137626</v>
      </c>
      <c r="D24" s="11">
        <f t="shared" si="10"/>
        <v>9.0300015260622111</v>
      </c>
      <c r="E24" s="11">
        <f t="shared" si="10"/>
        <v>38.074001874556892</v>
      </c>
      <c r="F24" s="11">
        <f t="shared" si="10"/>
        <v>47.104003400619114</v>
      </c>
      <c r="G24" s="200">
        <f t="shared" si="3"/>
        <v>3.1766313955471581E-2</v>
      </c>
      <c r="H24" s="11"/>
      <c r="I24" s="11" t="str">
        <f t="shared" si="11"/>
        <v>Caring, leisure and other service occupations</v>
      </c>
      <c r="J24" s="11">
        <v>0.11062268050821115</v>
      </c>
      <c r="K24" s="11">
        <v>0.19655929152404084</v>
      </c>
      <c r="L24" s="11">
        <v>8.5936611015829681E-2</v>
      </c>
      <c r="M24" s="11">
        <v>8.7311195187538826E-2</v>
      </c>
      <c r="N24" s="11">
        <v>0.17324780620336855</v>
      </c>
      <c r="O24" s="11"/>
      <c r="P24" s="10" t="str">
        <f>name!D21</f>
        <v>61 Caring personal service occupations</v>
      </c>
      <c r="Q24" s="11">
        <v>12.014307542339539</v>
      </c>
      <c r="R24" s="11">
        <v>16.871969883625624</v>
      </c>
      <c r="S24" s="345">
        <f t="shared" si="4"/>
        <v>4.8576623412860851</v>
      </c>
      <c r="T24" s="345">
        <v>6.6755931247012157</v>
      </c>
      <c r="U24" s="345">
        <f t="shared" si="5"/>
        <v>11.533255465987301</v>
      </c>
      <c r="V24" s="346">
        <f t="shared" si="6"/>
        <v>2.9897213759030095E-2</v>
      </c>
      <c r="X24" s="10" t="str">
        <f>name!B21</f>
        <v>Public admin. and defence</v>
      </c>
      <c r="Y24" s="11">
        <v>35.802999999999976</v>
      </c>
      <c r="Z24" s="11">
        <v>36.400000000000048</v>
      </c>
      <c r="AA24" s="345">
        <f t="shared" si="7"/>
        <v>0.59700000000007236</v>
      </c>
      <c r="AB24" s="11">
        <v>17.548063447123681</v>
      </c>
      <c r="AC24" s="345">
        <f t="shared" si="8"/>
        <v>18.145063447123754</v>
      </c>
      <c r="AD24" s="348">
        <f t="shared" si="9"/>
        <v>2.6947505071292177E-2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21.812517346441769</v>
      </c>
      <c r="C25" s="11">
        <f t="shared" si="10"/>
        <v>22.610198059385223</v>
      </c>
      <c r="D25" s="11">
        <f t="shared" si="10"/>
        <v>0.79768071294344989</v>
      </c>
      <c r="E25" s="11">
        <f t="shared" si="10"/>
        <v>11.216832583439452</v>
      </c>
      <c r="F25" s="11">
        <f t="shared" si="10"/>
        <v>12.014513296382903</v>
      </c>
      <c r="G25" s="200">
        <f t="shared" si="3"/>
        <v>2.8046950332218268E-2</v>
      </c>
      <c r="H25" s="11"/>
      <c r="I25" s="11" t="str">
        <f t="shared" si="11"/>
        <v>Sales and customer service occupations</v>
      </c>
      <c r="J25" s="11">
        <v>0.1920428252613125</v>
      </c>
      <c r="K25" s="11">
        <v>0.3037786213559327</v>
      </c>
      <c r="L25" s="11">
        <v>0.11173579609462016</v>
      </c>
      <c r="M25" s="11">
        <v>0.11667207511034022</v>
      </c>
      <c r="N25" s="11">
        <v>0.22840787120496037</v>
      </c>
      <c r="O25" s="11"/>
      <c r="P25" s="10" t="str">
        <f>name!D22</f>
        <v>62 Leisure, travel and related personal service occupations</v>
      </c>
      <c r="Q25" s="11">
        <v>6.5724993961442548</v>
      </c>
      <c r="R25" s="11">
        <v>7.6745754040736962</v>
      </c>
      <c r="S25" s="345">
        <f t="shared" si="4"/>
        <v>1.1020760079294414</v>
      </c>
      <c r="T25" s="345">
        <v>3.0996075449934994</v>
      </c>
      <c r="U25" s="345">
        <f t="shared" si="5"/>
        <v>4.2016835529229404</v>
      </c>
      <c r="V25" s="346">
        <f t="shared" si="6"/>
        <v>2.6091371629183513E-2</v>
      </c>
      <c r="X25" s="10" t="str">
        <f>name!B22</f>
        <v>Education</v>
      </c>
      <c r="Y25" s="11">
        <v>77.34100000000015</v>
      </c>
      <c r="Z25" s="11">
        <v>78.876999999999938</v>
      </c>
      <c r="AA25" s="345">
        <f t="shared" si="7"/>
        <v>1.5359999999997882</v>
      </c>
      <c r="AB25" s="11">
        <v>40.991424297874751</v>
      </c>
      <c r="AC25" s="345">
        <f t="shared" si="8"/>
        <v>42.527424297874539</v>
      </c>
      <c r="AD25" s="348">
        <f t="shared" si="9"/>
        <v>2.8757304674599693E-2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1.0628048755804198</v>
      </c>
      <c r="C26" s="11">
        <f t="shared" si="10"/>
        <v>0.90341698090590838</v>
      </c>
      <c r="D26" s="11">
        <f t="shared" si="10"/>
        <v>-0.15938789467451125</v>
      </c>
      <c r="E26" s="11">
        <f t="shared" si="10"/>
        <v>0.43788916428762975</v>
      </c>
      <c r="F26" s="11">
        <f t="shared" si="10"/>
        <v>0.2785012696131185</v>
      </c>
      <c r="G26" s="200">
        <f t="shared" si="3"/>
        <v>2.3267642763171947E-2</v>
      </c>
      <c r="H26" s="11"/>
      <c r="I26" s="11" t="str">
        <f t="shared" si="11"/>
        <v>Process, plant and machine operatives</v>
      </c>
      <c r="J26" s="11">
        <v>0.11992314914012187</v>
      </c>
      <c r="K26" s="11">
        <v>0.23675894431832692</v>
      </c>
      <c r="L26" s="11">
        <v>0.11683579517820505</v>
      </c>
      <c r="M26" s="11">
        <v>0.11154089801378889</v>
      </c>
      <c r="N26" s="11">
        <v>0.22837669319199394</v>
      </c>
      <c r="O26" s="11"/>
      <c r="P26" s="10" t="str">
        <f>name!D23</f>
        <v>63 Community and civil enforcement occupations</v>
      </c>
      <c r="Q26" s="11">
        <v>0.79590351633434608</v>
      </c>
      <c r="R26" s="11">
        <v>0.5561553180663974</v>
      </c>
      <c r="S26" s="345">
        <f t="shared" si="4"/>
        <v>-0.23974819826794869</v>
      </c>
      <c r="T26" s="345">
        <v>0.22375954968838507</v>
      </c>
      <c r="U26" s="345">
        <f t="shared" si="5"/>
        <v>-1.5988648579563614E-2</v>
      </c>
      <c r="V26" s="346">
        <f t="shared" si="6"/>
        <v>1.6653790810509994E-2</v>
      </c>
      <c r="X26" s="10" t="str">
        <f>name!B23</f>
        <v>Health and social work</v>
      </c>
      <c r="Y26" s="11">
        <v>117.07800000000029</v>
      </c>
      <c r="Z26" s="11">
        <v>122.782</v>
      </c>
      <c r="AA26" s="345">
        <f t="shared" si="7"/>
        <v>5.7039999999997093</v>
      </c>
      <c r="AB26" s="11">
        <v>66.231722658849861</v>
      </c>
      <c r="AC26" s="345">
        <f t="shared" si="8"/>
        <v>71.935722658849571</v>
      </c>
      <c r="AD26" s="348">
        <f t="shared" si="9"/>
        <v>3.0340284617297097E-2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50.883522596503838</v>
      </c>
      <c r="C27" s="11">
        <f t="shared" si="12"/>
        <v>44.891114545870629</v>
      </c>
      <c r="D27" s="11">
        <f t="shared" si="12"/>
        <v>-5.9924080506332107</v>
      </c>
      <c r="E27" s="11">
        <f t="shared" si="12"/>
        <v>20.517284228124012</v>
      </c>
      <c r="F27" s="11">
        <f t="shared" si="12"/>
        <v>14.5248761774908</v>
      </c>
      <c r="G27" s="200">
        <f t="shared" si="3"/>
        <v>2.2841632405217416E-2</v>
      </c>
      <c r="H27" s="11"/>
      <c r="I27" s="11" t="str">
        <f t="shared" si="11"/>
        <v>Elementary occupations</v>
      </c>
      <c r="J27" s="11">
        <v>7.1310856358882915E-2</v>
      </c>
      <c r="K27" s="11">
        <v>0.10610659668274848</v>
      </c>
      <c r="L27" s="11">
        <v>3.4795740323865579E-2</v>
      </c>
      <c r="M27" s="11">
        <v>5.1367405004360732E-2</v>
      </c>
      <c r="N27" s="11">
        <v>8.6163145328226318E-2</v>
      </c>
      <c r="O27" s="11"/>
      <c r="P27" s="10" t="str">
        <f>name!D24</f>
        <v>71 Sales occupations</v>
      </c>
      <c r="Q27" s="11">
        <v>22.892227210589734</v>
      </c>
      <c r="R27" s="11">
        <v>21.539433569394657</v>
      </c>
      <c r="S27" s="345">
        <f t="shared" si="4"/>
        <v>-1.3527936411950776</v>
      </c>
      <c r="T27" s="345">
        <v>7.2524764553599717</v>
      </c>
      <c r="U27" s="345">
        <f t="shared" si="5"/>
        <v>5.899682814164894</v>
      </c>
      <c r="V27" s="346">
        <f t="shared" si="6"/>
        <v>1.8516802775049079E-2</v>
      </c>
      <c r="X27" s="10" t="str">
        <f>name!B24</f>
        <v>Arts and entertainment</v>
      </c>
      <c r="Y27" s="11">
        <v>25.744000000000032</v>
      </c>
      <c r="Z27" s="11">
        <v>29.766999999999939</v>
      </c>
      <c r="AA27" s="345">
        <f t="shared" si="7"/>
        <v>4.0229999999999073</v>
      </c>
      <c r="AB27" s="11">
        <v>13.9406770058911</v>
      </c>
      <c r="AC27" s="345">
        <f t="shared" si="8"/>
        <v>17.963677005891007</v>
      </c>
      <c r="AD27" s="348">
        <f t="shared" si="9"/>
        <v>2.9271122368216052E-2</v>
      </c>
    </row>
    <row r="28" spans="1:30" ht="12.5" x14ac:dyDescent="0.25">
      <c r="A28" s="10" t="str">
        <f>name!D25</f>
        <v>72 Customer service occupations</v>
      </c>
      <c r="B28" s="11">
        <f t="shared" si="12"/>
        <v>13.576716079157169</v>
      </c>
      <c r="C28" s="11">
        <f t="shared" si="12"/>
        <v>19.348886125379849</v>
      </c>
      <c r="D28" s="11">
        <f t="shared" si="12"/>
        <v>5.7721700462226755</v>
      </c>
      <c r="E28" s="11">
        <f t="shared" si="12"/>
        <v>8.0119545989323164</v>
      </c>
      <c r="F28" s="11">
        <f t="shared" si="12"/>
        <v>13.784124645154993</v>
      </c>
      <c r="G28" s="200">
        <f t="shared" si="3"/>
        <v>3.1403840901068403E-2</v>
      </c>
      <c r="H28" s="11"/>
      <c r="O28" s="11"/>
      <c r="P28" s="10" t="str">
        <f>name!D25</f>
        <v>72 Customer service occupations</v>
      </c>
      <c r="Q28" s="11">
        <v>4.6956116353896276</v>
      </c>
      <c r="R28" s="11">
        <v>7.6587223431250955</v>
      </c>
      <c r="S28" s="345">
        <f t="shared" si="4"/>
        <v>2.9631107077354679</v>
      </c>
      <c r="T28" s="345">
        <v>2.2508695838789063</v>
      </c>
      <c r="U28" s="345">
        <f t="shared" si="5"/>
        <v>5.2139802916143747</v>
      </c>
      <c r="V28" s="346">
        <f t="shared" si="6"/>
        <v>2.6450899701415009E-2</v>
      </c>
      <c r="X28" s="10" t="str">
        <f>name!B25</f>
        <v>Other services</v>
      </c>
      <c r="Y28" s="11">
        <v>28.401000000000007</v>
      </c>
      <c r="Z28" s="11">
        <v>26.942000000000004</v>
      </c>
      <c r="AA28" s="345">
        <f t="shared" si="7"/>
        <v>-1.4590000000000032</v>
      </c>
      <c r="AB28" s="11">
        <v>14.026637510995105</v>
      </c>
      <c r="AC28" s="345">
        <f t="shared" si="8"/>
        <v>12.567637510995102</v>
      </c>
      <c r="AD28" s="348">
        <f t="shared" si="9"/>
        <v>2.7119594811821246E-2</v>
      </c>
    </row>
    <row r="29" spans="1:30" x14ac:dyDescent="0.3">
      <c r="A29" s="10" t="str">
        <f>name!D26</f>
        <v>81 Process, plant and machine operatives</v>
      </c>
      <c r="B29" s="11">
        <f t="shared" si="12"/>
        <v>11.327204931235848</v>
      </c>
      <c r="C29" s="11">
        <f t="shared" si="12"/>
        <v>13.703755401858322</v>
      </c>
      <c r="D29" s="11">
        <f t="shared" si="12"/>
        <v>2.3765504706224725</v>
      </c>
      <c r="E29" s="11">
        <f t="shared" si="12"/>
        <v>5.1369522978376869</v>
      </c>
      <c r="F29" s="11">
        <f t="shared" si="12"/>
        <v>7.5135027684601585</v>
      </c>
      <c r="G29" s="200">
        <f t="shared" si="3"/>
        <v>2.5245290780110619E-2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9.4088493123300818</v>
      </c>
      <c r="R29" s="11">
        <v>11.394851327187011</v>
      </c>
      <c r="S29" s="345">
        <f t="shared" si="4"/>
        <v>1.9860020148569291</v>
      </c>
      <c r="T29" s="345">
        <v>4.0878716358032952</v>
      </c>
      <c r="U29" s="345">
        <f t="shared" si="5"/>
        <v>6.0738736506602242</v>
      </c>
      <c r="V29" s="346">
        <f t="shared" si="6"/>
        <v>2.4344681874554075E-2</v>
      </c>
      <c r="X29" s="231" t="str">
        <f>name!B3</f>
        <v>All industries</v>
      </c>
      <c r="Y29" s="34">
        <f>SUM(Y7:Y28)</f>
        <v>861.89100000000019</v>
      </c>
      <c r="Z29" s="34">
        <f>SUM(Z7:Z28)</f>
        <v>906.50900000000036</v>
      </c>
      <c r="AA29" s="349">
        <f t="shared" si="7"/>
        <v>44.618000000000166</v>
      </c>
      <c r="AB29" s="34">
        <f>SUM(AB7:AB28)</f>
        <v>426.94318620439515</v>
      </c>
      <c r="AC29" s="349">
        <f t="shared" si="8"/>
        <v>471.56118620439531</v>
      </c>
      <c r="AD29" s="350">
        <f t="shared" si="9"/>
        <v>2.7187313149226622E-2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26.568079512845905</v>
      </c>
      <c r="C30" s="11">
        <f t="shared" si="12"/>
        <v>27.181523493541665</v>
      </c>
      <c r="D30" s="11">
        <f t="shared" si="12"/>
        <v>0.61344398069576034</v>
      </c>
      <c r="E30" s="11">
        <f t="shared" si="12"/>
        <v>14.388700943495706</v>
      </c>
      <c r="F30" s="11">
        <f t="shared" si="12"/>
        <v>15.002144924191466</v>
      </c>
      <c r="G30" s="200">
        <f t="shared" si="3"/>
        <v>2.9274096644513969E-2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14.270024933229658</v>
      </c>
      <c r="K30" s="11">
        <f t="array" ref="K30:K38">MMULT(aggregation!$B$13:$AA$21,C65:C90)</f>
        <v>21.303801471124871</v>
      </c>
      <c r="L30" s="11">
        <f t="array" ref="L30:L38">MMULT(aggregation!$B$13:$AA$21,D65:D90)</f>
        <v>7.0337765378952106</v>
      </c>
      <c r="M30" s="11">
        <f t="array" ref="M30:M38">MMULT(aggregation!$B$13:$AA$21,E65:E90)</f>
        <v>9.9490560241333483</v>
      </c>
      <c r="N30" s="11">
        <f t="array" ref="N30:N38">MMULT(aggregation!$B$13:$AA$21,F65:F90)</f>
        <v>16.982832562028559</v>
      </c>
      <c r="O30" s="11"/>
      <c r="P30" s="10" t="str">
        <f>name!D27</f>
        <v>82 Transport and mobile machine drivers and operatives</v>
      </c>
      <c r="Q30" s="11">
        <v>24.37657384026129</v>
      </c>
      <c r="R30" s="11">
        <v>23.497941816658976</v>
      </c>
      <c r="S30" s="345">
        <f t="shared" si="4"/>
        <v>-0.8786320236023144</v>
      </c>
      <c r="T30" s="345">
        <v>12.465378186425843</v>
      </c>
      <c r="U30" s="345">
        <f t="shared" si="5"/>
        <v>11.586746162823529</v>
      </c>
      <c r="V30" s="346">
        <f t="shared" si="6"/>
        <v>2.7916879862621702E-2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9.4127069100926235</v>
      </c>
      <c r="C31" s="11">
        <f t="shared" si="12"/>
        <v>7.1969218231042476</v>
      </c>
      <c r="D31" s="11">
        <f t="shared" si="12"/>
        <v>-2.2157850869883755</v>
      </c>
      <c r="E31" s="11">
        <f t="shared" si="12"/>
        <v>2.8522812673543934</v>
      </c>
      <c r="F31" s="11">
        <f t="shared" si="12"/>
        <v>0.63649618036601785</v>
      </c>
      <c r="G31" s="200">
        <f t="shared" si="3"/>
        <v>1.7802484169927357E-2</v>
      </c>
      <c r="H31" s="11"/>
      <c r="I31" s="11" t="str">
        <f>I20</f>
        <v>Professional occupations</v>
      </c>
      <c r="J31" s="11">
        <v>55.129888015338182</v>
      </c>
      <c r="K31" s="11">
        <v>77.352228276589841</v>
      </c>
      <c r="L31" s="11">
        <v>22.222340261251663</v>
      </c>
      <c r="M31" s="11">
        <v>33.359133178550223</v>
      </c>
      <c r="N31" s="11">
        <v>55.58147343980189</v>
      </c>
      <c r="O31" s="11"/>
      <c r="P31" s="10" t="str">
        <f>name!D28</f>
        <v>91 Elementary trades and related occupations</v>
      </c>
      <c r="Q31" s="11">
        <v>7.8475338260043026</v>
      </c>
      <c r="R31" s="11">
        <v>5.8879493106089811</v>
      </c>
      <c r="S31" s="345">
        <f t="shared" si="4"/>
        <v>-1.9595845153953215</v>
      </c>
      <c r="T31" s="345">
        <v>2.0768599941685353</v>
      </c>
      <c r="U31" s="345">
        <f t="shared" si="5"/>
        <v>0.11727547877321376</v>
      </c>
      <c r="V31" s="346">
        <f t="shared" si="6"/>
        <v>1.5776246657293269E-2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83.053502264089616</v>
      </c>
      <c r="C32" s="11">
        <f t="shared" si="12"/>
        <v>83.378143928356423</v>
      </c>
      <c r="D32" s="11">
        <f t="shared" si="12"/>
        <v>0.32464166426679775</v>
      </c>
      <c r="E32" s="11">
        <f t="shared" si="12"/>
        <v>41.152065851913882</v>
      </c>
      <c r="F32" s="11">
        <f t="shared" si="12"/>
        <v>41.476707516180682</v>
      </c>
      <c r="G32" s="200">
        <f t="shared" ref="G32" si="13">IF(B32&gt;0,(1+(E32/B32))^(1/($C$6-$B$6))-1,0)</f>
        <v>2.7193370152372998E-2</v>
      </c>
      <c r="H32" s="11"/>
      <c r="I32" s="11" t="str">
        <f>I21</f>
        <v>Associate professional occupations</v>
      </c>
      <c r="J32" s="11">
        <v>17.867785506776727</v>
      </c>
      <c r="K32" s="11">
        <v>24.991953649684447</v>
      </c>
      <c r="L32" s="11">
        <v>7.1241681429077204</v>
      </c>
      <c r="M32" s="11">
        <v>10.573669542573906</v>
      </c>
      <c r="N32" s="11">
        <v>17.697837685481627</v>
      </c>
      <c r="O32" s="11"/>
      <c r="P32" s="10" t="str">
        <f>name!D29</f>
        <v>92 Elementary administration and service occupations</v>
      </c>
      <c r="Q32" s="11">
        <v>38.888130923031923</v>
      </c>
      <c r="R32" s="11">
        <v>39.468513074974922</v>
      </c>
      <c r="S32" s="345">
        <f t="shared" ref="S32" si="14">R32-Q32</f>
        <v>0.5803821519429988</v>
      </c>
      <c r="T32" s="345">
        <v>15.889639950177211</v>
      </c>
      <c r="U32" s="345">
        <f>SUM(S32:T32)</f>
        <v>16.470022102120211</v>
      </c>
      <c r="V32" s="346">
        <f t="shared" ref="V32" si="15">IF(Q32&gt;0,(1+(T32/Q32))^(1/($C$6-$B$6))-1,0)</f>
        <v>2.310251517245554E-2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861.89099999999985</v>
      </c>
      <c r="C33" s="11">
        <f>SUM(C62,C91,C120,C149,C178,C207,C236,C265,C294)</f>
        <v>906.50900000000013</v>
      </c>
      <c r="D33" s="11">
        <f t="shared" si="12"/>
        <v>44.618000000000336</v>
      </c>
      <c r="E33" s="11">
        <f t="shared" si="12"/>
        <v>426.94318620439503</v>
      </c>
      <c r="F33" s="11">
        <f t="shared" si="12"/>
        <v>471.56118620439548</v>
      </c>
      <c r="G33" s="200">
        <f t="shared" si="3"/>
        <v>2.7187313149226622E-2</v>
      </c>
      <c r="H33" s="11"/>
      <c r="I33" s="11" t="str">
        <f>I22</f>
        <v>Administrative and secretarial occupations</v>
      </c>
      <c r="J33" s="11">
        <v>6.2480631907132098</v>
      </c>
      <c r="K33" s="11">
        <v>9.3003739152614013</v>
      </c>
      <c r="L33" s="11">
        <v>3.0523107245481924</v>
      </c>
      <c r="M33" s="11">
        <v>4.3286049060466931</v>
      </c>
      <c r="N33" s="11">
        <v>7.3809156305948864</v>
      </c>
      <c r="O33" s="11"/>
      <c r="P33" s="10" t="str">
        <f>name!D3</f>
        <v>All occupations</v>
      </c>
      <c r="Q33" s="11">
        <f>SUM(Q7:Q32)</f>
        <v>429.45034856182963</v>
      </c>
      <c r="R33" s="11">
        <f>SUM(R7:R32)</f>
        <v>450.56101695838163</v>
      </c>
      <c r="S33" s="345">
        <f>R33-Q33</f>
        <v>21.110668396552001</v>
      </c>
      <c r="T33" s="11">
        <f>SUM(T7:T32)</f>
        <v>177.03836268874457</v>
      </c>
      <c r="U33" s="345">
        <f>SUM(S33:T33)</f>
        <v>198.14903108529657</v>
      </c>
      <c r="V33" s="346">
        <f t="shared" si="6"/>
        <v>2.3278817687603981E-2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1.7492855182702809</v>
      </c>
      <c r="K34" s="11">
        <v>3.337980626972664</v>
      </c>
      <c r="L34" s="11">
        <v>1.5886951087023826</v>
      </c>
      <c r="M34" s="11">
        <v>1.3537885735187423</v>
      </c>
      <c r="N34" s="11">
        <v>2.9424836822211251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3.8236100620693181</v>
      </c>
      <c r="K35" s="11">
        <v>6.6388751950205291</v>
      </c>
      <c r="L35" s="11">
        <v>2.8152651329512111</v>
      </c>
      <c r="M35" s="11">
        <v>3.1629757387817516</v>
      </c>
      <c r="N35" s="11">
        <v>5.9782408717329618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1.2274886084828562</v>
      </c>
      <c r="C36" s="11">
        <v>1.6762226893636905</v>
      </c>
      <c r="D36" s="11">
        <f>C36-B36</f>
        <v>0.44873408088083422</v>
      </c>
      <c r="E36" s="11">
        <v>0.75454832456652332</v>
      </c>
      <c r="F36" s="11">
        <f>SUM(D36:E36)</f>
        <v>1.2032824054473577</v>
      </c>
      <c r="G36" s="200">
        <f>IF(B36&gt;0,(1+(E36/B36))^(1/($C$6-$B$6))-1,0)</f>
        <v>3.2459325930783045E-2</v>
      </c>
      <c r="I36" s="11" t="str">
        <f t="shared" si="17"/>
        <v>Sales and customer service occupations</v>
      </c>
      <c r="J36" s="11">
        <v>2.8891653454868336</v>
      </c>
      <c r="K36" s="11">
        <v>4.8649568490383892</v>
      </c>
      <c r="L36" s="11">
        <v>1.9757915035515552</v>
      </c>
      <c r="M36" s="11">
        <v>1.8828318493642993</v>
      </c>
      <c r="N36" s="11">
        <v>3.8586233529158545</v>
      </c>
      <c r="P36" s="10" t="str">
        <f>name!D4</f>
        <v>11 Corporate managers and directors</v>
      </c>
      <c r="Q36" s="11">
        <v>26.133022812668887</v>
      </c>
      <c r="R36" s="11">
        <v>29.786210296703626</v>
      </c>
      <c r="S36" s="345">
        <f>R36-Q36</f>
        <v>3.6531874840347385</v>
      </c>
      <c r="T36" s="345">
        <v>15.935594388127708</v>
      </c>
      <c r="U36" s="345">
        <f>SUM(S36:T36)</f>
        <v>19.588781872162446</v>
      </c>
      <c r="V36" s="346">
        <f>IF(Q36&gt;0,(1+(T36/Q36))^(1/($C$6-$B$6))-1,0)</f>
        <v>3.2249241973893561E-2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0.43313056021478397</v>
      </c>
      <c r="C37" s="11">
        <v>0.84367976443867188</v>
      </c>
      <c r="D37" s="11">
        <f t="shared" ref="D37:D60" si="25">C37-B37</f>
        <v>0.41054920422388791</v>
      </c>
      <c r="E37" s="11">
        <v>0.4152902237684204</v>
      </c>
      <c r="F37" s="11">
        <f t="shared" ref="F37:F60" si="26">SUM(D37:E37)</f>
        <v>0.82583942799230825</v>
      </c>
      <c r="G37" s="200">
        <f t="shared" ref="G37:G62" si="27">IF(B37&gt;0,(1+(E37/B37))^(1/($C$6-$B$6))-1,0)</f>
        <v>4.5842207343762764E-2</v>
      </c>
      <c r="I37" s="11" t="str">
        <f t="shared" si="17"/>
        <v>Process, plant and machine operatives</v>
      </c>
      <c r="J37" s="11">
        <v>0.89027770935959727</v>
      </c>
      <c r="K37" s="11">
        <v>1.6521068859583394</v>
      </c>
      <c r="L37" s="11">
        <v>0.76182917659874216</v>
      </c>
      <c r="M37" s="11">
        <v>0.75421701975821698</v>
      </c>
      <c r="N37" s="11">
        <v>1.5160461963569594</v>
      </c>
      <c r="P37" s="10" t="str">
        <f>name!D5</f>
        <v>12 Other managers and proprietors</v>
      </c>
      <c r="Q37" s="11">
        <v>14.038040146881015</v>
      </c>
      <c r="R37" s="11">
        <v>20.234778944658594</v>
      </c>
      <c r="S37" s="345">
        <f t="shared" ref="S37:S60" si="28">R37-Q37</f>
        <v>6.196738797777579</v>
      </c>
      <c r="T37" s="345">
        <v>11.556679940792446</v>
      </c>
      <c r="U37" s="345">
        <f t="shared" ref="U37:U60" si="29">SUM(S37:T37)</f>
        <v>17.753418738570026</v>
      </c>
      <c r="V37" s="346">
        <f t="shared" ref="V37:V62" si="30">IF(Q37&gt;0,(1+(T37/Q37))^(1/($C$6-$B$6))-1,0)</f>
        <v>4.0853468117253877E-2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2.9985950586971426</v>
      </c>
      <c r="C38" s="11">
        <v>4.233191758293013</v>
      </c>
      <c r="D38" s="11">
        <f t="shared" si="25"/>
        <v>1.2345966995958704</v>
      </c>
      <c r="E38" s="11">
        <v>1.3926707466088424</v>
      </c>
      <c r="F38" s="11">
        <f t="shared" si="26"/>
        <v>2.627267446204713</v>
      </c>
      <c r="G38" s="200">
        <f t="shared" si="27"/>
        <v>2.5757718698931953E-2</v>
      </c>
      <c r="I38" s="11" t="str">
        <f t="shared" si="17"/>
        <v>Elementary occupations</v>
      </c>
      <c r="J38" s="11">
        <v>2.5604671109019037</v>
      </c>
      <c r="K38" s="11">
        <v>4.8294437199917004</v>
      </c>
      <c r="L38" s="11">
        <v>2.2689766090897967</v>
      </c>
      <c r="M38" s="11">
        <v>2.1080210766129723</v>
      </c>
      <c r="N38" s="11">
        <v>4.3769976857027695</v>
      </c>
      <c r="P38" s="10" t="str">
        <f>name!D6</f>
        <v>21 Science, research, engineering and technology professionals</v>
      </c>
      <c r="Q38" s="11">
        <v>13.627271409707751</v>
      </c>
      <c r="R38" s="11">
        <v>18.646277639420312</v>
      </c>
      <c r="S38" s="345">
        <f t="shared" si="28"/>
        <v>5.0190062297125611</v>
      </c>
      <c r="T38" s="345">
        <v>8.4487554823112507</v>
      </c>
      <c r="U38" s="345">
        <f t="shared" si="29"/>
        <v>13.467761712023812</v>
      </c>
      <c r="V38" s="346">
        <f t="shared" si="30"/>
        <v>3.2684045092775449E-2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2.3965166974918617</v>
      </c>
      <c r="C39" s="11">
        <v>3.4903998236151019</v>
      </c>
      <c r="D39" s="11">
        <f t="shared" si="25"/>
        <v>1.0938831261232402</v>
      </c>
      <c r="E39" s="11">
        <v>1.5361720370261489</v>
      </c>
      <c r="F39" s="11">
        <f t="shared" si="26"/>
        <v>2.6300551631493891</v>
      </c>
      <c r="G39" s="200">
        <f t="shared" si="27"/>
        <v>3.3571695636285925E-2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29.186929835559308</v>
      </c>
      <c r="R39" s="11">
        <v>32.020647843093741</v>
      </c>
      <c r="S39" s="345">
        <f t="shared" si="28"/>
        <v>2.8337180075344328</v>
      </c>
      <c r="T39" s="345">
        <v>18.080037774557411</v>
      </c>
      <c r="U39" s="345">
        <f t="shared" si="29"/>
        <v>20.913755782091844</v>
      </c>
      <c r="V39" s="346">
        <f t="shared" si="30"/>
        <v>3.2661427049247793E-2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3.5621777150528158</v>
      </c>
      <c r="C40" s="11">
        <v>4.6791682697770272</v>
      </c>
      <c r="D40" s="11">
        <f>C40-B40</f>
        <v>1.1169905547242114</v>
      </c>
      <c r="E40" s="11">
        <v>2.1201230637073563</v>
      </c>
      <c r="F40" s="11">
        <f>SUM(D40:E40)</f>
        <v>3.2371136184315676</v>
      </c>
      <c r="G40" s="200">
        <f>IF(B40&gt;0,(1+(E40/B40))^(1/($C$6-$B$6))-1,0)</f>
        <v>3.1621953814340964E-2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27.803335722085311</v>
      </c>
      <c r="R40" s="11">
        <v>30.386982109461499</v>
      </c>
      <c r="S40" s="345">
        <f t="shared" si="28"/>
        <v>2.5836463873761879</v>
      </c>
      <c r="T40" s="345">
        <v>16.056571665072148</v>
      </c>
      <c r="U40" s="345">
        <f t="shared" si="29"/>
        <v>18.640218052448336</v>
      </c>
      <c r="V40" s="346">
        <f t="shared" si="30"/>
        <v>3.0856120409210153E-2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1.2232037234246809</v>
      </c>
      <c r="C41" s="11">
        <v>2.0830459706168578</v>
      </c>
      <c r="D41" s="11">
        <f t="shared" si="25"/>
        <v>0.85984224719217694</v>
      </c>
      <c r="E41" s="11">
        <v>0.83401001522221174</v>
      </c>
      <c r="F41" s="11">
        <f t="shared" si="26"/>
        <v>1.6938522624143886</v>
      </c>
      <c r="G41" s="200">
        <f t="shared" si="27"/>
        <v>3.5266215036225734E-2</v>
      </c>
      <c r="I41" s="11" t="str">
        <f>I30</f>
        <v>Managers, directors and senior officials</v>
      </c>
      <c r="J41" s="11">
        <f t="array" ref="J41:J49">MMULT(aggregation!$B$13:$AA$21,B94:B119)</f>
        <v>29.106940205811618</v>
      </c>
      <c r="K41" s="11">
        <f t="array" ref="K41:K49">MMULT(aggregation!$B$13:$AA$21,C94:C119)</f>
        <v>35.748230753180358</v>
      </c>
      <c r="L41" s="11">
        <f t="array" ref="L41:L49">MMULT(aggregation!$B$13:$AA$21,D94:D119)</f>
        <v>6.6412905473687438</v>
      </c>
      <c r="M41" s="11">
        <f t="array" ref="M41:M49">MMULT(aggregation!$B$13:$AA$21,E94:E119)</f>
        <v>19.022714414304293</v>
      </c>
      <c r="N41" s="11">
        <f t="array" ref="N41:N49">MMULT(aggregation!$B$13:$AA$21,F94:F119)</f>
        <v>25.664004961673037</v>
      </c>
      <c r="P41" s="10" t="str">
        <f>name!D9</f>
        <v>24 Business, media and public service professionals</v>
      </c>
      <c r="Q41" s="11">
        <v>28.03878761894012</v>
      </c>
      <c r="R41" s="11">
        <v>34.754336232519805</v>
      </c>
      <c r="S41" s="345">
        <f t="shared" si="28"/>
        <v>6.7155486135796849</v>
      </c>
      <c r="T41" s="345">
        <v>17.243492696899452</v>
      </c>
      <c r="U41" s="345">
        <f t="shared" si="29"/>
        <v>23.959041310479137</v>
      </c>
      <c r="V41" s="346">
        <f t="shared" si="30"/>
        <v>3.2471178611311657E-2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0.38954730285356842</v>
      </c>
      <c r="C42" s="11">
        <v>0.59479688635468531</v>
      </c>
      <c r="D42" s="11">
        <f t="shared" si="25"/>
        <v>0.20524958350111688</v>
      </c>
      <c r="E42" s="11">
        <v>0.22506129272483366</v>
      </c>
      <c r="F42" s="11">
        <f t="shared" si="26"/>
        <v>0.43031087622595054</v>
      </c>
      <c r="G42" s="200">
        <f t="shared" si="27"/>
        <v>3.0866821047556448E-2</v>
      </c>
      <c r="I42" s="11" t="str">
        <f>I31</f>
        <v>Professional occupations</v>
      </c>
      <c r="J42" s="11">
        <v>67.324316681178544</v>
      </c>
      <c r="K42" s="11">
        <v>74.673998116441794</v>
      </c>
      <c r="L42" s="11">
        <v>7.3496814352632391</v>
      </c>
      <c r="M42" s="11">
        <v>35.655505841929184</v>
      </c>
      <c r="N42" s="11">
        <v>43.00518727719242</v>
      </c>
      <c r="P42" s="10" t="str">
        <f>name!D10</f>
        <v>31 Science, engineering and technology associate professionals</v>
      </c>
      <c r="Q42" s="11">
        <v>4.9812946837523615</v>
      </c>
      <c r="R42" s="11">
        <v>5.9836209631716883</v>
      </c>
      <c r="S42" s="345">
        <f t="shared" si="28"/>
        <v>1.0023262794193268</v>
      </c>
      <c r="T42" s="345">
        <v>2.7003814479194972</v>
      </c>
      <c r="U42" s="345">
        <f t="shared" si="29"/>
        <v>3.702707727338824</v>
      </c>
      <c r="V42" s="346">
        <f t="shared" si="30"/>
        <v>2.9297498289220236E-2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8.6168228393553106E-2</v>
      </c>
      <c r="C43" s="11">
        <v>0.14786382748746638</v>
      </c>
      <c r="D43" s="11">
        <f t="shared" si="25"/>
        <v>6.169559909391327E-2</v>
      </c>
      <c r="E43" s="11">
        <v>7.3302112321087479E-2</v>
      </c>
      <c r="F43" s="11">
        <f t="shared" si="26"/>
        <v>0.13499771141500075</v>
      </c>
      <c r="G43" s="200">
        <f t="shared" si="27"/>
        <v>4.1890753675534409E-2</v>
      </c>
      <c r="I43" s="11" t="str">
        <f>I32</f>
        <v>Associate professional occupations</v>
      </c>
      <c r="J43" s="11">
        <v>36.593969166032423</v>
      </c>
      <c r="K43" s="11">
        <v>41.910149127014343</v>
      </c>
      <c r="L43" s="11">
        <v>5.3161799609819163</v>
      </c>
      <c r="M43" s="11">
        <v>19.533396024186843</v>
      </c>
      <c r="N43" s="11">
        <v>24.849575985168755</v>
      </c>
      <c r="P43" s="10" t="str">
        <f>name!D11</f>
        <v>32 Health and social care associate professionals</v>
      </c>
      <c r="Q43" s="11">
        <v>13.244476727729943</v>
      </c>
      <c r="R43" s="11">
        <v>14.340783081881529</v>
      </c>
      <c r="S43" s="345">
        <f t="shared" si="28"/>
        <v>1.0963063541515865</v>
      </c>
      <c r="T43" s="345">
        <v>8.2082645226398014</v>
      </c>
      <c r="U43" s="345">
        <f t="shared" si="29"/>
        <v>9.3045708767913879</v>
      </c>
      <c r="V43" s="346">
        <f t="shared" si="30"/>
        <v>3.2673896717752005E-2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4.0036259059055224E-2</v>
      </c>
      <c r="C44" s="11">
        <v>8.5013474541742282E-2</v>
      </c>
      <c r="D44" s="11">
        <f t="shared" si="25"/>
        <v>4.4977215482687058E-2</v>
      </c>
      <c r="E44" s="11">
        <v>2.2094031720837973E-2</v>
      </c>
      <c r="F44" s="11">
        <f t="shared" si="26"/>
        <v>6.7071247203525031E-2</v>
      </c>
      <c r="G44" s="200">
        <f t="shared" si="27"/>
        <v>2.972990697606237E-2</v>
      </c>
      <c r="I44" s="11" t="str">
        <f>I33</f>
        <v>Administrative and secretarial occupations</v>
      </c>
      <c r="J44" s="11">
        <v>18.205236602508663</v>
      </c>
      <c r="K44" s="11">
        <v>24.111327319200171</v>
      </c>
      <c r="L44" s="11">
        <v>5.9060907166915069</v>
      </c>
      <c r="M44" s="11">
        <v>11.867619724829259</v>
      </c>
      <c r="N44" s="11">
        <v>17.773710441520766</v>
      </c>
      <c r="P44" s="10" t="str">
        <f>name!D12</f>
        <v>33 Protective service occupations</v>
      </c>
      <c r="Q44" s="11">
        <v>3.1851503442548523</v>
      </c>
      <c r="R44" s="11">
        <v>5.5222634597032574</v>
      </c>
      <c r="S44" s="345">
        <f t="shared" si="28"/>
        <v>2.3371131154484051</v>
      </c>
      <c r="T44" s="345">
        <v>2.2890113830380345</v>
      </c>
      <c r="U44" s="345">
        <f t="shared" si="29"/>
        <v>4.6261244984864396</v>
      </c>
      <c r="V44" s="346">
        <f t="shared" si="30"/>
        <v>3.6762258665770764E-2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0.27009710436626749</v>
      </c>
      <c r="C45" s="11">
        <v>0.37187409291858059</v>
      </c>
      <c r="D45" s="11">
        <f t="shared" ref="D45:D46" si="31">C45-B45</f>
        <v>0.1017769885523131</v>
      </c>
      <c r="E45" s="11">
        <v>0.17142298043650073</v>
      </c>
      <c r="F45" s="11">
        <f t="shared" ref="F45:F46" si="32">SUM(D45:E45)</f>
        <v>0.27319996898881382</v>
      </c>
      <c r="G45" s="200">
        <f t="shared" si="27"/>
        <v>3.33054081331976E-2</v>
      </c>
      <c r="I45" s="11" t="str">
        <f t="shared" ref="I45:I49" si="33">I34</f>
        <v>Skilled trades occupations</v>
      </c>
      <c r="J45" s="11">
        <v>5.5768487834785514</v>
      </c>
      <c r="K45" s="11">
        <v>8.5609117241236365</v>
      </c>
      <c r="L45" s="11">
        <v>2.9840629406450851</v>
      </c>
      <c r="M45" s="11">
        <v>4.0900359678282072</v>
      </c>
      <c r="N45" s="11">
        <v>7.0740989084732924</v>
      </c>
      <c r="P45" s="10" t="str">
        <f>name!D13</f>
        <v>34 Culture, media and sports occupations</v>
      </c>
      <c r="Q45" s="11">
        <v>9.8563119100308203</v>
      </c>
      <c r="R45" s="11">
        <v>10.108755731272183</v>
      </c>
      <c r="S45" s="345">
        <f t="shared" si="28"/>
        <v>0.25244382124136244</v>
      </c>
      <c r="T45" s="345">
        <v>5.1686452086538495</v>
      </c>
      <c r="U45" s="345">
        <f t="shared" si="29"/>
        <v>5.4210890298952119</v>
      </c>
      <c r="V45" s="346">
        <f t="shared" si="30"/>
        <v>2.850542512897869E-2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0.86489396531768248</v>
      </c>
      <c r="C46" s="11">
        <v>1.2810614803960638</v>
      </c>
      <c r="D46" s="11">
        <f t="shared" si="31"/>
        <v>0.41616751507838134</v>
      </c>
      <c r="E46" s="11">
        <v>0.5171996028978938</v>
      </c>
      <c r="F46" s="11">
        <f t="shared" si="32"/>
        <v>0.93336711797627514</v>
      </c>
      <c r="G46" s="200">
        <f t="shared" si="27"/>
        <v>3.174325555751345E-2</v>
      </c>
      <c r="I46" s="11" t="str">
        <f t="shared" si="33"/>
        <v>Caring, leisure and other service occupations</v>
      </c>
      <c r="J46" s="11">
        <v>11.423555242113837</v>
      </c>
      <c r="K46" s="11">
        <v>16.431104322945451</v>
      </c>
      <c r="L46" s="11">
        <v>5.0075490808316134</v>
      </c>
      <c r="M46" s="11">
        <v>8.9725100132433759</v>
      </c>
      <c r="N46" s="11">
        <v>13.980059094074988</v>
      </c>
      <c r="P46" s="10" t="str">
        <f>name!D14</f>
        <v>35 Business and public service associate professionals</v>
      </c>
      <c r="Q46" s="11">
        <v>28.268338000296229</v>
      </c>
      <c r="R46" s="11">
        <v>30.001522642700252</v>
      </c>
      <c r="S46" s="345">
        <f t="shared" si="28"/>
        <v>1.7331846424040229</v>
      </c>
      <c r="T46" s="345">
        <v>15.322435722784581</v>
      </c>
      <c r="U46" s="345">
        <f t="shared" si="29"/>
        <v>17.055620365188602</v>
      </c>
      <c r="V46" s="346">
        <f t="shared" si="30"/>
        <v>2.9294424166602662E-2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0.47954597470581639</v>
      </c>
      <c r="C47" s="11">
        <v>0.73389061044759096</v>
      </c>
      <c r="D47" s="11">
        <f t="shared" si="25"/>
        <v>0.25434463574177457</v>
      </c>
      <c r="E47" s="11">
        <v>0.31824516092477262</v>
      </c>
      <c r="F47" s="11">
        <f t="shared" si="26"/>
        <v>0.57258979666654719</v>
      </c>
      <c r="G47" s="200">
        <f t="shared" si="27"/>
        <v>3.4516123504759522E-2</v>
      </c>
      <c r="I47" s="11" t="str">
        <f t="shared" si="33"/>
        <v>Sales and customer service occupations</v>
      </c>
      <c r="J47" s="11">
        <v>10.084135408419076</v>
      </c>
      <c r="K47" s="11">
        <v>14.362460868430311</v>
      </c>
      <c r="L47" s="11">
        <v>4.2783254600112333</v>
      </c>
      <c r="M47" s="11">
        <v>6.3930594029471415</v>
      </c>
      <c r="N47" s="11">
        <v>10.671384862958375</v>
      </c>
      <c r="P47" s="10" t="str">
        <f>name!D15</f>
        <v>41 Administrative occupations</v>
      </c>
      <c r="Q47" s="11">
        <v>51.920900988443144</v>
      </c>
      <c r="R47" s="11">
        <v>39.503016741323052</v>
      </c>
      <c r="S47" s="345">
        <f t="shared" si="28"/>
        <v>-12.417884247120092</v>
      </c>
      <c r="T47" s="345">
        <v>24.787620379469391</v>
      </c>
      <c r="U47" s="345">
        <f t="shared" si="29"/>
        <v>12.369736132349299</v>
      </c>
      <c r="V47" s="346">
        <f t="shared" si="30"/>
        <v>2.6360885444774551E-2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5.1967466205731443E-2</v>
      </c>
      <c r="C48" s="11">
        <v>0.15978880332235945</v>
      </c>
      <c r="D48" s="11">
        <f t="shared" si="25"/>
        <v>0.107821337116628</v>
      </c>
      <c r="E48" s="11">
        <v>6.8099364538888291E-2</v>
      </c>
      <c r="F48" s="11">
        <f t="shared" si="26"/>
        <v>0.17592070165551629</v>
      </c>
      <c r="G48" s="200">
        <f t="shared" si="27"/>
        <v>5.7416542479229893E-2</v>
      </c>
      <c r="I48" s="11" t="str">
        <f t="shared" si="33"/>
        <v>Process, plant and machine operatives</v>
      </c>
      <c r="J48" s="11">
        <v>2.2102633035865109</v>
      </c>
      <c r="K48" s="11">
        <v>3.707967825854551</v>
      </c>
      <c r="L48" s="11">
        <v>1.4977045222680401</v>
      </c>
      <c r="M48" s="11">
        <v>1.8264716914109607</v>
      </c>
      <c r="N48" s="11">
        <v>3.3241762136790007</v>
      </c>
      <c r="P48" s="10" t="str">
        <f>name!D16</f>
        <v>42 Secretarial and related occupations</v>
      </c>
      <c r="Q48" s="11">
        <v>17.891502900251407</v>
      </c>
      <c r="R48" s="11">
        <v>13.79613956243848</v>
      </c>
      <c r="S48" s="345">
        <f t="shared" si="28"/>
        <v>-4.0953633378129268</v>
      </c>
      <c r="T48" s="345">
        <v>9.0275880104742221</v>
      </c>
      <c r="U48" s="345">
        <f t="shared" si="29"/>
        <v>4.9322246726612953</v>
      </c>
      <c r="V48" s="346">
        <f t="shared" si="30"/>
        <v>2.7608223473023497E-2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3.3286691658321099E-2</v>
      </c>
      <c r="C49" s="11">
        <v>5.0980209671979297E-2</v>
      </c>
      <c r="D49" s="11">
        <f t="shared" si="25"/>
        <v>1.7693518013658198E-2</v>
      </c>
      <c r="E49" s="11">
        <v>3.0725884261721979E-2</v>
      </c>
      <c r="F49" s="11">
        <f t="shared" si="26"/>
        <v>4.8419402275380177E-2</v>
      </c>
      <c r="G49" s="200">
        <f t="shared" si="27"/>
        <v>4.4559006542957524E-2</v>
      </c>
      <c r="I49" s="11" t="str">
        <f t="shared" si="33"/>
        <v>Elementary occupations</v>
      </c>
      <c r="J49" s="11">
        <v>8.3073074352587195</v>
      </c>
      <c r="K49" s="11">
        <v>12.939452014331358</v>
      </c>
      <c r="L49" s="11">
        <v>4.6321445790726399</v>
      </c>
      <c r="M49" s="11">
        <v>6.6666623480588969</v>
      </c>
      <c r="N49" s="11">
        <v>11.298806927131535</v>
      </c>
      <c r="P49" s="10" t="str">
        <f>name!D17</f>
        <v>51 Skilled agricultural and related trades</v>
      </c>
      <c r="Q49" s="11">
        <v>1.9980409437331839</v>
      </c>
      <c r="R49" s="11">
        <v>2.8827892341792083</v>
      </c>
      <c r="S49" s="345">
        <f t="shared" si="28"/>
        <v>0.88474829044602443</v>
      </c>
      <c r="T49" s="345">
        <v>1.7062298324769785</v>
      </c>
      <c r="U49" s="345">
        <f t="shared" si="29"/>
        <v>2.5909781229230031</v>
      </c>
      <c r="V49" s="346">
        <f t="shared" si="30"/>
        <v>4.2013205384232588E-2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3.6840619548560077E-2</v>
      </c>
      <c r="C50" s="11">
        <v>5.3304024109478695E-2</v>
      </c>
      <c r="D50" s="11">
        <f t="shared" si="25"/>
        <v>1.6463404560918618E-2</v>
      </c>
      <c r="E50" s="11">
        <v>1.9705019525793312E-2</v>
      </c>
      <c r="F50" s="11">
        <f t="shared" si="26"/>
        <v>3.6168424086711934E-2</v>
      </c>
      <c r="G50" s="200">
        <f t="shared" si="27"/>
        <v>2.8974975161835115E-2</v>
      </c>
      <c r="O50" s="71"/>
      <c r="P50" s="10" t="str">
        <f>name!D18</f>
        <v>52 Skilled metal, electrical and electronic trades</v>
      </c>
      <c r="Q50" s="11">
        <v>0.78593414181651933</v>
      </c>
      <c r="R50" s="11">
        <v>2.3801338118122772</v>
      </c>
      <c r="S50" s="345">
        <f t="shared" si="28"/>
        <v>1.5941996699957579</v>
      </c>
      <c r="T50" s="345">
        <v>1.0491145435056926</v>
      </c>
      <c r="U50" s="345">
        <f t="shared" si="29"/>
        <v>2.6433142135014505</v>
      </c>
      <c r="V50" s="346">
        <f t="shared" si="30"/>
        <v>5.8158591288856032E-2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9.9139659075740249E-3</v>
      </c>
      <c r="C51" s="11">
        <v>1.5466979063116865E-2</v>
      </c>
      <c r="D51" s="11">
        <f t="shared" ref="D51" si="34">C51-B51</f>
        <v>5.5530131555428398E-3</v>
      </c>
      <c r="E51" s="11">
        <v>6.6750913037361475E-3</v>
      </c>
      <c r="F51" s="11">
        <f t="shared" ref="F51" si="35">SUM(D51:E51)</f>
        <v>1.2228104459278986E-2</v>
      </c>
      <c r="G51" s="200">
        <f t="shared" si="27"/>
        <v>3.4915644887701935E-2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0.41212947828771113</v>
      </c>
      <c r="R51" s="11">
        <v>0.46091556140396966</v>
      </c>
      <c r="S51" s="345">
        <f t="shared" si="28"/>
        <v>4.8786083116258538E-2</v>
      </c>
      <c r="T51" s="345">
        <v>0.21595588317924178</v>
      </c>
      <c r="U51" s="345">
        <f t="shared" si="29"/>
        <v>0.26474196629550029</v>
      </c>
      <c r="V51" s="346">
        <f t="shared" si="30"/>
        <v>2.84874567513409E-2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6.6311211977578596E-2</v>
      </c>
      <c r="C52" s="11">
        <v>0.11389247385282333</v>
      </c>
      <c r="D52" s="11">
        <f t="shared" si="25"/>
        <v>4.7581261875244737E-2</v>
      </c>
      <c r="E52" s="11">
        <v>4.8649433792128889E-2</v>
      </c>
      <c r="F52" s="11">
        <f t="shared" si="26"/>
        <v>9.6230695667373634E-2</v>
      </c>
      <c r="G52" s="200">
        <f t="shared" si="27"/>
        <v>3.7363146840376116E-2</v>
      </c>
      <c r="I52" s="11" t="str">
        <f>I41</f>
        <v>Managers, directors and senior officials</v>
      </c>
      <c r="J52" s="11">
        <f t="array" ref="J52:J60">MMULT(aggregation!$B$13:$AA$21,B123:B148)</f>
        <v>6.7537812289999035</v>
      </c>
      <c r="K52" s="11">
        <f t="array" ref="K52:K60">MMULT(aggregation!$B$13:$AA$21,C123:C148)</f>
        <v>7.9756694649130608</v>
      </c>
      <c r="L52" s="11">
        <f t="array" ref="L52:L60">MMULT(aggregation!$B$13:$AA$21,D123:D148)</f>
        <v>1.2218882359131578</v>
      </c>
      <c r="M52" s="11">
        <f t="array" ref="M52:M60">MMULT(aggregation!$B$13:$AA$21,E123:E148)</f>
        <v>4.2236234554593484</v>
      </c>
      <c r="N52" s="11">
        <f t="array" ref="N52:N60">MMULT(aggregation!$B$13:$AA$21,F123:F148)</f>
        <v>5.4455116913725066</v>
      </c>
      <c r="P52" s="10" t="str">
        <f>name!D20</f>
        <v>54 Textiles, printing and other skilled trades</v>
      </c>
      <c r="Q52" s="11">
        <v>7.2510021701341643</v>
      </c>
      <c r="R52" s="11">
        <v>7.8321950590505036</v>
      </c>
      <c r="S52" s="345">
        <f t="shared" si="28"/>
        <v>0.58119288891633936</v>
      </c>
      <c r="T52" s="345">
        <v>4.3425378490037563</v>
      </c>
      <c r="U52" s="345">
        <f t="shared" si="29"/>
        <v>4.9237307379200956</v>
      </c>
      <c r="V52" s="346">
        <f t="shared" si="30"/>
        <v>3.1781813721140084E-2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6.6729157649353485E-2</v>
      </c>
      <c r="C53" s="11">
        <v>0.12598592783344337</v>
      </c>
      <c r="D53" s="11">
        <f t="shared" si="25"/>
        <v>5.9256770184089883E-2</v>
      </c>
      <c r="E53" s="11">
        <v>5.5109691753510923E-2</v>
      </c>
      <c r="F53" s="11">
        <f t="shared" si="26"/>
        <v>0.11436646193760081</v>
      </c>
      <c r="G53" s="200">
        <f t="shared" si="27"/>
        <v>4.0953531975046031E-2</v>
      </c>
      <c r="I53" s="11" t="str">
        <f>I42</f>
        <v>Professional occupations</v>
      </c>
      <c r="J53" s="11">
        <v>9.9226343213343355</v>
      </c>
      <c r="K53" s="11">
        <v>6.5392168450525858</v>
      </c>
      <c r="L53" s="11">
        <v>-3.3834174762817493</v>
      </c>
      <c r="M53" s="11">
        <v>2.9001786635485773</v>
      </c>
      <c r="N53" s="11">
        <v>-0.48323881273317215</v>
      </c>
      <c r="P53" s="10" t="str">
        <f>name!D21</f>
        <v>61 Caring personal service occupations</v>
      </c>
      <c r="Q53" s="11">
        <v>51.598456747735916</v>
      </c>
      <c r="R53" s="11">
        <v>55.77079593251203</v>
      </c>
      <c r="S53" s="345">
        <f t="shared" si="28"/>
        <v>4.1723391847761135</v>
      </c>
      <c r="T53" s="345">
        <v>31.39840874985568</v>
      </c>
      <c r="U53" s="345">
        <f t="shared" si="29"/>
        <v>35.570747934631797</v>
      </c>
      <c r="V53" s="346">
        <f t="shared" si="30"/>
        <v>3.2194796139398685E-2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4.1561559890601556E-2</v>
      </c>
      <c r="C54" s="11">
        <v>6.7128881305785273E-2</v>
      </c>
      <c r="D54" s="11">
        <f t="shared" ref="D54:D55" si="36">C54-B54</f>
        <v>2.5567321415183718E-2</v>
      </c>
      <c r="E54" s="11">
        <v>3.067388089397851E-2</v>
      </c>
      <c r="F54" s="11">
        <f t="shared" ref="F54:F55" si="37">SUM(D54:E54)</f>
        <v>5.6241202309162228E-2</v>
      </c>
      <c r="G54" s="200">
        <f t="shared" si="27"/>
        <v>3.7537731049253287E-2</v>
      </c>
      <c r="I54" s="11" t="str">
        <f>I43</f>
        <v>Associate professional occupations</v>
      </c>
      <c r="J54" s="11">
        <v>9.6783682833670408</v>
      </c>
      <c r="K54" s="11">
        <v>9.4075056240041519</v>
      </c>
      <c r="L54" s="11">
        <v>-0.27086265936288767</v>
      </c>
      <c r="M54" s="11">
        <v>4.2167991165015923</v>
      </c>
      <c r="N54" s="11">
        <v>3.9459364571387052</v>
      </c>
      <c r="P54" s="10" t="str">
        <f>name!D22</f>
        <v>62 Leisure, travel and related personal service occupations</v>
      </c>
      <c r="Q54" s="11">
        <v>15.240017950297519</v>
      </c>
      <c r="R54" s="11">
        <v>14.935622655311533</v>
      </c>
      <c r="S54" s="345">
        <f t="shared" si="28"/>
        <v>-0.30439529498598539</v>
      </c>
      <c r="T54" s="345">
        <v>8.1172250384459517</v>
      </c>
      <c r="U54" s="345">
        <f t="shared" si="29"/>
        <v>7.8128297434599663</v>
      </c>
      <c r="V54" s="346">
        <f t="shared" si="30"/>
        <v>2.887450720285889E-2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2.3319629682561193E-3</v>
      </c>
      <c r="C55" s="11">
        <v>3.4444823848122086E-3</v>
      </c>
      <c r="D55" s="11">
        <f t="shared" si="36"/>
        <v>1.1125194165560893E-3</v>
      </c>
      <c r="E55" s="11">
        <v>1.5276225400494062E-3</v>
      </c>
      <c r="F55" s="11">
        <f t="shared" si="37"/>
        <v>2.6401419566054957E-3</v>
      </c>
      <c r="G55" s="200">
        <f t="shared" si="27"/>
        <v>3.4160473162713645E-2</v>
      </c>
      <c r="I55" s="11" t="str">
        <f>I44</f>
        <v>Administrative and secretarial occupations</v>
      </c>
      <c r="J55" s="11">
        <v>7.5478617095603404</v>
      </c>
      <c r="K55" s="11">
        <v>9.2115789141216649</v>
      </c>
      <c r="L55" s="11">
        <v>1.6637172045613244</v>
      </c>
      <c r="M55" s="11">
        <v>4.9024865526681918</v>
      </c>
      <c r="N55" s="11">
        <v>6.5662037572295162</v>
      </c>
      <c r="P55" s="10" t="str">
        <f>name!D23</f>
        <v>63 Community and civil enforcement occupations</v>
      </c>
      <c r="Q55" s="11">
        <v>0.26690135924607317</v>
      </c>
      <c r="R55" s="11">
        <v>0.3472616628395111</v>
      </c>
      <c r="S55" s="345">
        <f t="shared" si="28"/>
        <v>8.0360303593437932E-2</v>
      </c>
      <c r="T55" s="345">
        <v>0.21412961459924473</v>
      </c>
      <c r="U55" s="345">
        <f t="shared" si="29"/>
        <v>0.29448991819268266</v>
      </c>
      <c r="V55" s="346">
        <f t="shared" si="30"/>
        <v>4.0051433869156439E-2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0.13432423871790847</v>
      </c>
      <c r="C56" s="11">
        <v>0.18595733451769852</v>
      </c>
      <c r="D56" s="11">
        <f t="shared" si="25"/>
        <v>5.1633095799790057E-2</v>
      </c>
      <c r="E56" s="11">
        <v>7.392850984233762E-2</v>
      </c>
      <c r="F56" s="11">
        <f t="shared" si="26"/>
        <v>0.12556160564212768</v>
      </c>
      <c r="G56" s="200">
        <f t="shared" si="27"/>
        <v>2.9664540830624864E-2</v>
      </c>
      <c r="I56" s="11" t="str">
        <f t="shared" ref="I56:I60" si="38">I45</f>
        <v>Skilled trades occupations</v>
      </c>
      <c r="J56" s="11">
        <v>2.3836954277145734</v>
      </c>
      <c r="K56" s="11">
        <v>3.1917545293844731</v>
      </c>
      <c r="L56" s="11">
        <v>0.80805910166989947</v>
      </c>
      <c r="M56" s="11">
        <v>1.5982899422377563</v>
      </c>
      <c r="N56" s="11">
        <v>2.4063490439076558</v>
      </c>
      <c r="P56" s="10" t="str">
        <f>name!D24</f>
        <v>71 Sales occupations</v>
      </c>
      <c r="Q56" s="11">
        <v>27.991295385914096</v>
      </c>
      <c r="R56" s="11">
        <v>23.351680976475901</v>
      </c>
      <c r="S56" s="345">
        <f t="shared" si="28"/>
        <v>-4.6396144094381953</v>
      </c>
      <c r="T56" s="345">
        <v>13.264807772764032</v>
      </c>
      <c r="U56" s="345">
        <f t="shared" si="29"/>
        <v>8.6251933633258364</v>
      </c>
      <c r="V56" s="346">
        <f t="shared" si="30"/>
        <v>2.6197645321437202E-2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5.7718586543404046E-2</v>
      </c>
      <c r="C57" s="11">
        <v>0.11782128683823415</v>
      </c>
      <c r="D57" s="11">
        <f t="shared" si="25"/>
        <v>6.01027002948301E-2</v>
      </c>
      <c r="E57" s="11">
        <v>4.2743565268002603E-2</v>
      </c>
      <c r="F57" s="11">
        <f t="shared" si="26"/>
        <v>0.1028462655628327</v>
      </c>
      <c r="G57" s="200">
        <f t="shared" si="27"/>
        <v>3.7637804048778589E-2</v>
      </c>
      <c r="I57" s="11" t="str">
        <f t="shared" si="38"/>
        <v>Caring, leisure and other service occupations</v>
      </c>
      <c r="J57" s="11">
        <v>8.555606000881502</v>
      </c>
      <c r="K57" s="11">
        <v>9.9529875503521428</v>
      </c>
      <c r="L57" s="11">
        <v>1.3973815494706405</v>
      </c>
      <c r="M57" s="11">
        <v>5.4370124132043358</v>
      </c>
      <c r="N57" s="11">
        <v>6.8343939626749766</v>
      </c>
      <c r="P57" s="10" t="str">
        <f>name!D25</f>
        <v>72 Customer service occupations</v>
      </c>
      <c r="Q57" s="11">
        <v>8.8811044437675299</v>
      </c>
      <c r="R57" s="11">
        <v>11.690163782254741</v>
      </c>
      <c r="S57" s="345">
        <f t="shared" si="28"/>
        <v>2.8090593384872111</v>
      </c>
      <c r="T57" s="345">
        <v>5.7610850150534105</v>
      </c>
      <c r="U57" s="345">
        <f t="shared" si="29"/>
        <v>8.5701443535406217</v>
      </c>
      <c r="V57" s="346">
        <f t="shared" si="30"/>
        <v>3.3893812666248913E-2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3.3972689345191869E-2</v>
      </c>
      <c r="C58" s="11">
        <v>7.5302638507239811E-2</v>
      </c>
      <c r="D58" s="11">
        <f t="shared" ref="D58:D59" si="39">C58-B58</f>
        <v>4.1329949162047942E-2</v>
      </c>
      <c r="E58" s="11">
        <v>2.8229964519214674E-2</v>
      </c>
      <c r="F58" s="11">
        <f t="shared" ref="F58:F59" si="40">SUM(D58:E58)</f>
        <v>6.9559913681262617E-2</v>
      </c>
      <c r="G58" s="200">
        <f t="shared" si="27"/>
        <v>4.114671317172558E-2</v>
      </c>
      <c r="I58" s="11" t="str">
        <f t="shared" si="38"/>
        <v>Sales and customer service occupations</v>
      </c>
      <c r="J58" s="11">
        <v>3.2466267110793714</v>
      </c>
      <c r="K58" s="11">
        <v>4.225171952009493</v>
      </c>
      <c r="L58" s="11">
        <v>0.97854524093012207</v>
      </c>
      <c r="M58" s="11">
        <v>1.9753298402013173</v>
      </c>
      <c r="N58" s="11">
        <v>2.9538750811314394</v>
      </c>
      <c r="P58" s="10" t="str">
        <f>name!D26</f>
        <v>81 Process, plant and machine operatives</v>
      </c>
      <c r="Q58" s="11">
        <v>1.9183556189057651</v>
      </c>
      <c r="R58" s="11">
        <v>2.3089040746713163</v>
      </c>
      <c r="S58" s="345">
        <f t="shared" si="28"/>
        <v>0.39054845576555119</v>
      </c>
      <c r="T58" s="345">
        <v>1.0490806620343915</v>
      </c>
      <c r="U58" s="345">
        <f t="shared" si="29"/>
        <v>1.4396291177999427</v>
      </c>
      <c r="V58" s="346">
        <f t="shared" si="30"/>
        <v>2.9509011053264089E-2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8.595045979492999E-2</v>
      </c>
      <c r="C59" s="11">
        <v>0.16145630581108711</v>
      </c>
      <c r="D59" s="11">
        <f t="shared" si="39"/>
        <v>7.5505846016157119E-2</v>
      </c>
      <c r="E59" s="11">
        <v>8.3310933494574219E-2</v>
      </c>
      <c r="F59" s="11">
        <f t="shared" si="40"/>
        <v>0.15881677951073134</v>
      </c>
      <c r="G59" s="200">
        <f t="shared" si="27"/>
        <v>4.6214288760128452E-2</v>
      </c>
      <c r="I59" s="11" t="str">
        <f t="shared" si="38"/>
        <v>Process, plant and machine operatives</v>
      </c>
      <c r="J59" s="11">
        <v>0.99586837338569612</v>
      </c>
      <c r="K59" s="11">
        <v>1.6031292046387626</v>
      </c>
      <c r="L59" s="11">
        <v>0.60726083125306651</v>
      </c>
      <c r="M59" s="11">
        <v>0.80744403721378255</v>
      </c>
      <c r="N59" s="11">
        <v>1.4147048684668491</v>
      </c>
      <c r="P59" s="10" t="str">
        <f>name!D27</f>
        <v>82 Transport and mobile machine drivers and operatives</v>
      </c>
      <c r="Q59" s="11">
        <v>2.1915056725846074</v>
      </c>
      <c r="R59" s="11">
        <v>3.6835816768826768</v>
      </c>
      <c r="S59" s="345">
        <f t="shared" si="28"/>
        <v>1.4920760042980694</v>
      </c>
      <c r="T59" s="345">
        <v>1.9233227570698608</v>
      </c>
      <c r="U59" s="345">
        <f t="shared" si="29"/>
        <v>3.4153987613679302</v>
      </c>
      <c r="V59" s="346">
        <f t="shared" si="30"/>
        <v>4.2895056518006403E-2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7.5514963977089283E-4</v>
      </c>
      <c r="C60" s="11">
        <v>7.6269015758682153E-4</v>
      </c>
      <c r="D60" s="11">
        <f t="shared" si="25"/>
        <v>7.5405178159286979E-6</v>
      </c>
      <c r="E60" s="11">
        <v>4.0730030491738451E-4</v>
      </c>
      <c r="F60" s="11">
        <f t="shared" si="26"/>
        <v>4.148408227333132E-4</v>
      </c>
      <c r="G60" s="200">
        <f t="shared" si="27"/>
        <v>2.9175445559560309E-2</v>
      </c>
      <c r="I60" s="11" t="str">
        <f t="shared" si="38"/>
        <v>Elementary occupations</v>
      </c>
      <c r="J60" s="11">
        <v>4.2642156348077744</v>
      </c>
      <c r="K60" s="11">
        <v>6.579843504381639</v>
      </c>
      <c r="L60" s="11">
        <v>2.3156278695738646</v>
      </c>
      <c r="M60" s="11">
        <v>3.2619183588783369</v>
      </c>
      <c r="N60" s="11">
        <v>5.577546228452201</v>
      </c>
      <c r="P60" s="10" t="str">
        <f>name!D28</f>
        <v>91 Elementary trades and related occupations</v>
      </c>
      <c r="Q60" s="11">
        <v>1.5651730840883209</v>
      </c>
      <c r="R60" s="11">
        <v>1.3089725124952614</v>
      </c>
      <c r="S60" s="345">
        <f t="shared" si="28"/>
        <v>-0.25620057159305953</v>
      </c>
      <c r="T60" s="345">
        <v>0.77542127318585841</v>
      </c>
      <c r="U60" s="345">
        <f t="shared" si="29"/>
        <v>0.51922070159279887</v>
      </c>
      <c r="V60" s="346">
        <f t="shared" si="30"/>
        <v>2.7190321898045156E-2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7.0555706719112016E-2</v>
      </c>
      <c r="C61" s="11">
        <v>0.10534390652516167</v>
      </c>
      <c r="D61" s="11">
        <f t="shared" ref="D61" si="41">C61-B61</f>
        <v>3.4788199806049649E-2</v>
      </c>
      <c r="E61" s="11">
        <v>5.096010469944335E-2</v>
      </c>
      <c r="F61" s="11">
        <f t="shared" ref="F61" si="42">SUM(D61:E61)</f>
        <v>8.5748304505493006E-2</v>
      </c>
      <c r="G61" s="200">
        <f t="shared" ref="G61" si="43">IF(B61&gt;0,(1+(E61/B61))^(1/($C$6-$B$6))-1,0)</f>
        <v>3.6907565020820154E-2</v>
      </c>
      <c r="P61" s="10" t="str">
        <f>name!D29</f>
        <v>92 Elementary administration and service occupations</v>
      </c>
      <c r="Q61" s="11">
        <v>44.165371341057664</v>
      </c>
      <c r="R61" s="11">
        <v>43.909630853381437</v>
      </c>
      <c r="S61" s="345">
        <f t="shared" ref="S61" si="44">R61-Q61</f>
        <v>-0.2557404876762277</v>
      </c>
      <c r="T61" s="345">
        <v>25.262425901736673</v>
      </c>
      <c r="U61" s="345">
        <f t="shared" ref="U61" si="45">SUM(S61:T61)</f>
        <v>25.006685414060446</v>
      </c>
      <c r="V61" s="346">
        <f t="shared" ref="V61" si="46">IF(Q61&gt;0,(1+(T61/Q61))^(1/($C$6-$B$6))-1,0)</f>
        <v>3.061572996709172E-2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14.663620664626375</v>
      </c>
      <c r="C62" s="11">
        <f t="shared" ref="C62:F62" si="47">SUM(C36:C61)</f>
        <v>21.456844592151295</v>
      </c>
      <c r="D62" s="11">
        <f t="shared" si="47"/>
        <v>6.793223927524922</v>
      </c>
      <c r="E62" s="11">
        <f t="shared" si="47"/>
        <v>8.9208859586637264</v>
      </c>
      <c r="F62" s="11">
        <f t="shared" si="47"/>
        <v>15.714109886188647</v>
      </c>
      <c r="G62" s="200">
        <f t="shared" si="27"/>
        <v>3.2188553290081634E-2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432.44065143817016</v>
      </c>
      <c r="R62" s="11">
        <f>SUM(R36:R61)</f>
        <v>455.94798304161839</v>
      </c>
      <c r="S62" s="345">
        <f>R62-Q62</f>
        <v>23.507331603448222</v>
      </c>
      <c r="T62" s="11">
        <f>SUM(T36:T61)</f>
        <v>249.90482351565058</v>
      </c>
      <c r="U62" s="345">
        <f>SUM(S62:T62)</f>
        <v>273.41215511909877</v>
      </c>
      <c r="V62" s="346">
        <f t="shared" si="30"/>
        <v>3.0873051901120885E-2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8.4931554064021348</v>
      </c>
      <c r="K63" s="11">
        <f t="array" ref="K63:K71">MMULT(aggregation!$B$13:$AA$21,C152:C177)</f>
        <v>9.6310604723977047</v>
      </c>
      <c r="L63" s="11">
        <f t="array" ref="L63:L71">MMULT(aggregation!$B$13:$AA$21,D152:D177)</f>
        <v>1.1379050659955698</v>
      </c>
      <c r="M63" s="11">
        <f t="array" ref="M63:M71">MMULT(aggregation!$B$13:$AA$21,E152:E177)</f>
        <v>4.9461872418776087</v>
      </c>
      <c r="N63" s="11">
        <f t="array" ref="N63:N71">MMULT(aggregation!$B$13:$AA$21,F152:F177)</f>
        <v>6.0840923078731786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10.048105328288997</v>
      </c>
      <c r="K64" s="11">
        <v>10.493083467981961</v>
      </c>
      <c r="L64" s="11">
        <v>0.44497813969296385</v>
      </c>
      <c r="M64" s="11">
        <v>4.4503445683188145</v>
      </c>
      <c r="N64" s="11">
        <v>4.8953227080117774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10.39119887806255</v>
      </c>
      <c r="C65" s="11">
        <v>13.652254026640342</v>
      </c>
      <c r="D65" s="11">
        <f>C65-B65</f>
        <v>3.2610551485777926</v>
      </c>
      <c r="E65" s="11">
        <v>6.268557183512586</v>
      </c>
      <c r="F65" s="11">
        <f>SUM(D65:E65)</f>
        <v>9.5296123320903785</v>
      </c>
      <c r="G65" s="200">
        <f>IF(B65&gt;0,(1+(E65/B65))^(1/($C$6-$B$6))-1,0)</f>
        <v>3.1969508458168816E-2</v>
      </c>
      <c r="I65" s="11" t="str">
        <f>I54</f>
        <v>Associate professional occupations</v>
      </c>
      <c r="J65" s="11">
        <v>8.4808107860547413</v>
      </c>
      <c r="K65" s="11">
        <v>8.4205316396076082</v>
      </c>
      <c r="L65" s="11">
        <v>-6.0279146447132614E-2</v>
      </c>
      <c r="M65" s="11">
        <v>3.7475103072698381</v>
      </c>
      <c r="N65" s="11">
        <v>3.6872311608227051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3.8788260551671088</v>
      </c>
      <c r="C66" s="11">
        <v>7.6515474444845264</v>
      </c>
      <c r="D66" s="11">
        <f t="shared" ref="D66:D89" si="50">C66-B66</f>
        <v>3.7727213893174176</v>
      </c>
      <c r="E66" s="11">
        <v>3.6804988406207619</v>
      </c>
      <c r="F66" s="11">
        <f t="shared" ref="F66:F89" si="51">SUM(D66:E66)</f>
        <v>7.4532202299381796</v>
      </c>
      <c r="G66" s="200">
        <f t="shared" ref="G66:G89" si="52">IF(B66&gt;0,(1+(E66/B66))^(1/($C$6-$B$6))-1,0)</f>
        <v>4.548750590736006E-2</v>
      </c>
      <c r="I66" s="11" t="str">
        <f>I55</f>
        <v>Administrative and secretarial occupations</v>
      </c>
      <c r="J66" s="11">
        <v>6.3521860578647047</v>
      </c>
      <c r="K66" s="11">
        <v>7.074398696898232</v>
      </c>
      <c r="L66" s="11">
        <v>0.72221263903352639</v>
      </c>
      <c r="M66" s="11">
        <v>3.6694819810631065</v>
      </c>
      <c r="N66" s="11">
        <v>4.3916946200966329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12.575291250467876</v>
      </c>
      <c r="C67" s="11">
        <v>19.196782942827284</v>
      </c>
      <c r="D67" s="11">
        <f t="shared" si="50"/>
        <v>6.6214916923594078</v>
      </c>
      <c r="E67" s="11">
        <v>6.48449741796317</v>
      </c>
      <c r="F67" s="11">
        <f t="shared" si="51"/>
        <v>13.105989110322579</v>
      </c>
      <c r="G67" s="200">
        <f t="shared" si="52"/>
        <v>2.8110990802619806E-2</v>
      </c>
      <c r="I67" s="11" t="str">
        <f t="shared" ref="I67:I71" si="53">I56</f>
        <v>Skilled trades occupations</v>
      </c>
      <c r="J67" s="11">
        <v>4.6210695880129737</v>
      </c>
      <c r="K67" s="11">
        <v>5.9699496759749513</v>
      </c>
      <c r="L67" s="11">
        <v>1.348880087961978</v>
      </c>
      <c r="M67" s="11">
        <v>2.7845156413075425</v>
      </c>
      <c r="N67" s="11">
        <v>4.1333957292695205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7.4833259347491934</v>
      </c>
      <c r="C68" s="11">
        <v>10.380077489694573</v>
      </c>
      <c r="D68" s="11">
        <f t="shared" si="50"/>
        <v>2.8967515549453795</v>
      </c>
      <c r="E68" s="11">
        <v>4.9942581518459175</v>
      </c>
      <c r="F68" s="11">
        <f t="shared" si="51"/>
        <v>7.891009706791297</v>
      </c>
      <c r="G68" s="200">
        <f t="shared" si="52"/>
        <v>3.4671268857623172E-2</v>
      </c>
      <c r="I68" s="11" t="str">
        <f t="shared" si="53"/>
        <v>Caring, leisure and other service occupations</v>
      </c>
      <c r="J68" s="11">
        <v>6.3737420202602664</v>
      </c>
      <c r="K68" s="11">
        <v>8.2535318315679866</v>
      </c>
      <c r="L68" s="11">
        <v>1.8797898113077205</v>
      </c>
      <c r="M68" s="11">
        <v>4.4028071039465626</v>
      </c>
      <c r="N68" s="11">
        <v>6.2825969152542838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20.317629555898463</v>
      </c>
      <c r="C69" s="11">
        <v>25.978357073072253</v>
      </c>
      <c r="D69" s="11">
        <f t="shared" ref="D69" si="54">C69-B69</f>
        <v>5.6607275171737896</v>
      </c>
      <c r="E69" s="11">
        <v>12.538047295399867</v>
      </c>
      <c r="F69" s="11">
        <f t="shared" ref="F69" si="55">SUM(D69:E69)</f>
        <v>18.198774812573657</v>
      </c>
      <c r="G69" s="200">
        <f t="shared" si="52"/>
        <v>3.2561256140262396E-2</v>
      </c>
      <c r="I69" s="11" t="str">
        <f t="shared" si="53"/>
        <v>Sales and customer service occupations</v>
      </c>
      <c r="J69" s="11">
        <v>2.8382389945972317</v>
      </c>
      <c r="K69" s="11">
        <v>3.4888296688518707</v>
      </c>
      <c r="L69" s="11">
        <v>0.6505906742546389</v>
      </c>
      <c r="M69" s="11">
        <v>1.4781894048004647</v>
      </c>
      <c r="N69" s="11">
        <v>2.1287800790551037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14.753641274222641</v>
      </c>
      <c r="C70" s="11">
        <v>21.797010770995726</v>
      </c>
      <c r="D70" s="11">
        <f t="shared" si="50"/>
        <v>7.0433694967730851</v>
      </c>
      <c r="E70" s="11">
        <v>9.3423303133412681</v>
      </c>
      <c r="F70" s="11">
        <f t="shared" si="51"/>
        <v>16.385699810114353</v>
      </c>
      <c r="G70" s="200">
        <f t="shared" si="52"/>
        <v>3.3244292202783576E-2</v>
      </c>
      <c r="I70" s="11" t="str">
        <f t="shared" si="53"/>
        <v>Process, plant and machine operatives</v>
      </c>
      <c r="J70" s="11">
        <v>1.8362825111860728</v>
      </c>
      <c r="K70" s="11">
        <v>2.6707355427750645</v>
      </c>
      <c r="L70" s="11">
        <v>0.83445303158899187</v>
      </c>
      <c r="M70" s="11">
        <v>1.4031697635735163</v>
      </c>
      <c r="N70" s="11">
        <v>2.2376227951625083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2.1763463051562608</v>
      </c>
      <c r="C71" s="11">
        <v>2.649678892829844</v>
      </c>
      <c r="D71" s="11">
        <f t="shared" si="50"/>
        <v>0.47333258767358322</v>
      </c>
      <c r="E71" s="11">
        <v>1.0147568844594157</v>
      </c>
      <c r="F71" s="11">
        <f t="shared" si="51"/>
        <v>1.4880894721329989</v>
      </c>
      <c r="G71" s="200">
        <f t="shared" si="52"/>
        <v>2.58428985509771E-2</v>
      </c>
      <c r="I71" s="11" t="str">
        <f t="shared" si="53"/>
        <v>Elementary occupations</v>
      </c>
      <c r="J71" s="11">
        <v>4.0643516197213421</v>
      </c>
      <c r="K71" s="11">
        <v>6.042978833271861</v>
      </c>
      <c r="L71" s="11">
        <v>1.9786272135505185</v>
      </c>
      <c r="M71" s="11">
        <v>2.9854831184372785</v>
      </c>
      <c r="N71" s="11">
        <v>4.9641103319877971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1.9631339229610563</v>
      </c>
      <c r="C72" s="11">
        <v>2.9289286914141397</v>
      </c>
      <c r="D72" s="11">
        <f t="shared" si="50"/>
        <v>0.96579476845308343</v>
      </c>
      <c r="E72" s="11">
        <v>1.4585721161193606</v>
      </c>
      <c r="F72" s="11">
        <f t="shared" si="51"/>
        <v>2.4243668845724438</v>
      </c>
      <c r="G72" s="200">
        <f t="shared" si="52"/>
        <v>3.7734330970598418E-2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0.83030133331618305</v>
      </c>
      <c r="C73" s="11">
        <v>1.7385553100278093</v>
      </c>
      <c r="D73" s="11">
        <f t="shared" si="50"/>
        <v>0.90825397671162622</v>
      </c>
      <c r="E73" s="11">
        <v>0.43355915148665031</v>
      </c>
      <c r="F73" s="11">
        <f t="shared" si="51"/>
        <v>1.3418131281982766</v>
      </c>
      <c r="G73" s="200">
        <f t="shared" si="52"/>
        <v>2.8405111807398464E-2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4.2887373568034191</v>
      </c>
      <c r="C74" s="11">
        <v>6.1164782827401725</v>
      </c>
      <c r="D74" s="11">
        <f t="shared" ref="D74:D75" si="56">C74-B74</f>
        <v>1.8277409259367534</v>
      </c>
      <c r="E74" s="11">
        <v>2.704133231570415</v>
      </c>
      <c r="F74" s="11">
        <f t="shared" ref="F74:F75" si="57">SUM(D74:E74)</f>
        <v>4.5318741575071684</v>
      </c>
      <c r="G74" s="200">
        <f t="shared" si="52"/>
        <v>3.3130229800605315E-2</v>
      </c>
      <c r="I74" s="11" t="str">
        <f>I63</f>
        <v>Managers, directors and senior officials</v>
      </c>
      <c r="J74" s="11">
        <f t="array" ref="J74:J82">MMULT(aggregation!$B$13:$AA$21,B181:B206)</f>
        <v>18.557839254591151</v>
      </c>
      <c r="K74" s="11">
        <f t="array" ref="K74:K82">MMULT(aggregation!$B$13:$AA$21,C181:C206)</f>
        <v>18.538304467312358</v>
      </c>
      <c r="L74" s="11">
        <f t="array" ref="L74:L82">MMULT(aggregation!$B$13:$AA$21,D181:D206)</f>
        <v>-1.9534787278794319E-2</v>
      </c>
      <c r="M74" s="11">
        <f t="array" ref="M74:M82">MMULT(aggregation!$B$13:$AA$21,E181:E206)</f>
        <v>8.2550772044342686</v>
      </c>
      <c r="N74" s="11">
        <f t="array" ref="N74:N82">MMULT(aggregation!$B$13:$AA$21,F181:F206)</f>
        <v>8.2355424171554752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8.6092665885398088</v>
      </c>
      <c r="C75" s="11">
        <v>11.558312472672483</v>
      </c>
      <c r="D75" s="11">
        <f t="shared" si="56"/>
        <v>2.9490458841326745</v>
      </c>
      <c r="E75" s="11">
        <v>4.9626481589380651</v>
      </c>
      <c r="F75" s="11">
        <f t="shared" si="57"/>
        <v>7.9116940430707396</v>
      </c>
      <c r="G75" s="200">
        <f t="shared" si="52"/>
        <v>3.0809307135465591E-2</v>
      </c>
      <c r="I75" s="11" t="str">
        <f>I64</f>
        <v>Professional occupations</v>
      </c>
      <c r="J75" s="11">
        <v>20.051858634536931</v>
      </c>
      <c r="K75" s="11">
        <v>21.331989955342909</v>
      </c>
      <c r="L75" s="11">
        <v>1.2801313208059795</v>
      </c>
      <c r="M75" s="11">
        <v>8.4669347313169343</v>
      </c>
      <c r="N75" s="11">
        <v>9.7470660521229142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5.2156544334666615</v>
      </c>
      <c r="C76" s="11">
        <v>7.346807867639785</v>
      </c>
      <c r="D76" s="11">
        <f t="shared" si="50"/>
        <v>2.1311534341731235</v>
      </c>
      <c r="E76" s="11">
        <v>3.3695203120003625</v>
      </c>
      <c r="F76" s="11">
        <f t="shared" si="51"/>
        <v>5.5006737461734865</v>
      </c>
      <c r="G76" s="200">
        <f t="shared" si="52"/>
        <v>3.3782926659062573E-2</v>
      </c>
      <c r="I76" s="11" t="str">
        <f>I65</f>
        <v>Associate professional occupations</v>
      </c>
      <c r="J76" s="11">
        <v>21.566968256510656</v>
      </c>
      <c r="K76" s="11">
        <v>19.184082910511304</v>
      </c>
      <c r="L76" s="11">
        <v>-2.38288534599935</v>
      </c>
      <c r="M76" s="11">
        <v>8.2519750169031632</v>
      </c>
      <c r="N76" s="11">
        <v>5.8690896709038132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1.0324087572465481</v>
      </c>
      <c r="C77" s="11">
        <v>1.9535660476216168</v>
      </c>
      <c r="D77" s="11">
        <f t="shared" si="50"/>
        <v>0.92115729037506866</v>
      </c>
      <c r="E77" s="11">
        <v>0.95908459404633073</v>
      </c>
      <c r="F77" s="11">
        <f t="shared" si="51"/>
        <v>1.8802418844213995</v>
      </c>
      <c r="G77" s="200">
        <f t="shared" si="52"/>
        <v>4.4772690730122022E-2</v>
      </c>
      <c r="I77" s="11" t="str">
        <f>I66</f>
        <v>Administrative and secretarial occupations</v>
      </c>
      <c r="J77" s="11">
        <v>19.212393663388038</v>
      </c>
      <c r="K77" s="11">
        <v>10.544928626668305</v>
      </c>
      <c r="L77" s="11">
        <v>-8.667465036719733</v>
      </c>
      <c r="M77" s="11">
        <v>7.4063932780230637</v>
      </c>
      <c r="N77" s="11">
        <v>-1.2610717586966689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0.16753426504246099</v>
      </c>
      <c r="C78" s="11">
        <v>0.24380906222653206</v>
      </c>
      <c r="D78" s="11">
        <f t="shared" si="50"/>
        <v>7.6274797184071069E-2</v>
      </c>
      <c r="E78" s="11">
        <v>0.11682986448714282</v>
      </c>
      <c r="F78" s="11">
        <f t="shared" si="51"/>
        <v>0.19310466167121387</v>
      </c>
      <c r="G78" s="200">
        <f t="shared" si="52"/>
        <v>3.5900583844046485E-2</v>
      </c>
      <c r="I78" s="11" t="str">
        <f t="shared" ref="I78:I82" si="58">I67</f>
        <v>Skilled trades occupations</v>
      </c>
      <c r="J78" s="11">
        <v>22.910352546645701</v>
      </c>
      <c r="K78" s="11">
        <v>22.021961339250801</v>
      </c>
      <c r="L78" s="11">
        <v>-0.88839120739489985</v>
      </c>
      <c r="M78" s="11">
        <v>8.5888275501824722</v>
      </c>
      <c r="N78" s="11">
        <v>7.7004363427875724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0.61113461549294068</v>
      </c>
      <c r="C79" s="11">
        <v>1.430117628078889</v>
      </c>
      <c r="D79" s="11">
        <f t="shared" si="50"/>
        <v>0.8189830125859483</v>
      </c>
      <c r="E79" s="11">
        <v>0.51826587004231961</v>
      </c>
      <c r="F79" s="11">
        <f t="shared" si="51"/>
        <v>1.337248882628268</v>
      </c>
      <c r="G79" s="200">
        <f t="shared" si="52"/>
        <v>4.1791330686910655E-2</v>
      </c>
      <c r="I79" s="11" t="str">
        <f t="shared" si="58"/>
        <v>Caring, leisure and other service occupations</v>
      </c>
      <c r="J79" s="11">
        <v>28.917049401470102</v>
      </c>
      <c r="K79" s="11">
        <v>32.666165500431013</v>
      </c>
      <c r="L79" s="11">
        <v>3.7491160989609158</v>
      </c>
      <c r="M79" s="11">
        <v>16.84035309919868</v>
      </c>
      <c r="N79" s="11">
        <v>20.589469198159602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0.29604615436752563</v>
      </c>
      <c r="C80" s="11">
        <v>0.4243937840327473</v>
      </c>
      <c r="D80" s="11">
        <f t="shared" ref="D80" si="59">C80-B80</f>
        <v>0.12834762966522167</v>
      </c>
      <c r="E80" s="11">
        <v>0.18576512295018677</v>
      </c>
      <c r="F80" s="11">
        <f t="shared" ref="F80" si="60">SUM(D80:E80)</f>
        <v>0.31411275261540844</v>
      </c>
      <c r="G80" s="200">
        <f t="shared" si="52"/>
        <v>3.3002016100856402E-2</v>
      </c>
      <c r="I80" s="11" t="str">
        <f t="shared" si="58"/>
        <v>Sales and customer service occupations</v>
      </c>
      <c r="J80" s="11">
        <v>17.735554940335845</v>
      </c>
      <c r="K80" s="11">
        <v>18.152922065639967</v>
      </c>
      <c r="L80" s="11">
        <v>0.41736712530411912</v>
      </c>
      <c r="M80" s="11">
        <v>7.7897984641067897</v>
      </c>
      <c r="N80" s="11">
        <v>8.2071655894109092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0.67457048336735348</v>
      </c>
      <c r="C81" s="11">
        <v>1.2396601526344952</v>
      </c>
      <c r="D81" s="11">
        <f t="shared" si="50"/>
        <v>0.56508966926714177</v>
      </c>
      <c r="E81" s="11">
        <v>0.53292771603909306</v>
      </c>
      <c r="F81" s="11">
        <f t="shared" si="51"/>
        <v>1.0980173853062349</v>
      </c>
      <c r="G81" s="200">
        <f t="shared" si="52"/>
        <v>3.9578471505222534E-2</v>
      </c>
      <c r="I81" s="11" t="str">
        <f t="shared" si="58"/>
        <v>Process, plant and machine operatives</v>
      </c>
      <c r="J81" s="11">
        <v>8.7755857899712311</v>
      </c>
      <c r="K81" s="11">
        <v>11.320848708957786</v>
      </c>
      <c r="L81" s="11">
        <v>2.5452629189865554</v>
      </c>
      <c r="M81" s="11">
        <v>4.7056738586249924</v>
      </c>
      <c r="N81" s="11">
        <v>7.2509367776115479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3.1886427199965897</v>
      </c>
      <c r="C82" s="11">
        <v>5.6133369192655787</v>
      </c>
      <c r="D82" s="11">
        <f t="shared" si="50"/>
        <v>2.424694199268989</v>
      </c>
      <c r="E82" s="11">
        <v>2.691765372932998</v>
      </c>
      <c r="F82" s="11">
        <f t="shared" si="51"/>
        <v>5.116459572201987</v>
      </c>
      <c r="G82" s="200">
        <f t="shared" si="52"/>
        <v>4.1645895945150002E-2</v>
      </c>
      <c r="I82" s="11" t="str">
        <f t="shared" si="58"/>
        <v>Elementary occupations</v>
      </c>
      <c r="J82" s="11">
        <v>18.322506723657618</v>
      </c>
      <c r="K82" s="11">
        <v>17.603464699512021</v>
      </c>
      <c r="L82" s="11">
        <v>-0.71904202414560059</v>
      </c>
      <c r="M82" s="11">
        <v>8.7364666302477563</v>
      </c>
      <c r="N82" s="11">
        <v>8.017424606102157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0.58143528237101272</v>
      </c>
      <c r="C83" s="11">
        <v>0.95755591346083957</v>
      </c>
      <c r="D83" s="11">
        <f t="shared" ref="D83:D84" si="61">C83-B83</f>
        <v>0.37612063108982685</v>
      </c>
      <c r="E83" s="11">
        <v>0.44192578502136876</v>
      </c>
      <c r="F83" s="11">
        <f t="shared" ref="F83:F84" si="62">SUM(D83:E83)</f>
        <v>0.81804641611119555</v>
      </c>
      <c r="G83" s="200">
        <f t="shared" si="52"/>
        <v>3.8409136384647047E-2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5.3532059701715567E-2</v>
      </c>
      <c r="C84" s="11">
        <v>6.7982362294110851E-2</v>
      </c>
      <c r="D84" s="11">
        <f t="shared" si="61"/>
        <v>1.4450302592395284E-2</v>
      </c>
      <c r="E84" s="11">
        <v>2.9284580827384742E-2</v>
      </c>
      <c r="F84" s="11">
        <f t="shared" si="62"/>
        <v>4.3734883419780025E-2</v>
      </c>
      <c r="G84" s="200">
        <f t="shared" si="52"/>
        <v>2.9517129670474818E-2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2.2179763584420327</v>
      </c>
      <c r="C85" s="11">
        <v>3.4689889393152358</v>
      </c>
      <c r="D85" s="11">
        <f t="shared" si="50"/>
        <v>1.2510125808732031</v>
      </c>
      <c r="E85" s="11">
        <v>1.3393164148287038</v>
      </c>
      <c r="F85" s="11">
        <f t="shared" si="51"/>
        <v>2.5903289957019071</v>
      </c>
      <c r="G85" s="200">
        <f t="shared" si="52"/>
        <v>3.1994809934696944E-2</v>
      </c>
      <c r="I85" s="11" t="str">
        <f>I74</f>
        <v>Managers, directors and senior officials</v>
      </c>
      <c r="J85" s="11">
        <f t="array" ref="J85:J93">MMULT(aggregation!$B$13:$AA$21,B210:B235)</f>
        <v>14.64842394329969</v>
      </c>
      <c r="K85" s="11">
        <f t="array" ref="K85:K93">MMULT(aggregation!$B$13:$AA$21,C210:C235)</f>
        <v>12.970360592016323</v>
      </c>
      <c r="L85" s="11">
        <f t="array" ref="L85:L93">MMULT(aggregation!$B$13:$AA$21,D210:D235)</f>
        <v>-1.6780633512833649</v>
      </c>
      <c r="M85" s="11">
        <f t="array" ref="M85:M93">MMULT(aggregation!$B$13:$AA$21,E210:E235)</f>
        <v>6.8440901829215601</v>
      </c>
      <c r="N85" s="11">
        <f t="array" ref="N85:N93">MMULT(aggregation!$B$13:$AA$21,F210:F235)</f>
        <v>5.1660268316381952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0.67118898704480101</v>
      </c>
      <c r="C86" s="11">
        <v>1.395967909723153</v>
      </c>
      <c r="D86" s="11">
        <f t="shared" si="50"/>
        <v>0.72477892267835198</v>
      </c>
      <c r="E86" s="11">
        <v>0.54351543453559559</v>
      </c>
      <c r="F86" s="11">
        <f t="shared" si="51"/>
        <v>1.2682943572139476</v>
      </c>
      <c r="G86" s="200">
        <f t="shared" si="52"/>
        <v>4.0339414813261643E-2</v>
      </c>
      <c r="I86" s="11" t="str">
        <f>I75</f>
        <v>Professional occupations</v>
      </c>
      <c r="J86" s="11">
        <v>13.082218928142403</v>
      </c>
      <c r="K86" s="11">
        <v>11.314283137271076</v>
      </c>
      <c r="L86" s="11">
        <v>-1.7679357908713282</v>
      </c>
      <c r="M86" s="11">
        <v>4.9276483426688813</v>
      </c>
      <c r="N86" s="11">
        <v>3.1597125517975533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0.21691976352835568</v>
      </c>
      <c r="C87" s="11">
        <v>0.52295302351185513</v>
      </c>
      <c r="D87" s="11">
        <f t="shared" ref="D87:D88" si="63">C87-B87</f>
        <v>0.30603325998349945</v>
      </c>
      <c r="E87" s="11">
        <v>0.17769116479445729</v>
      </c>
      <c r="F87" s="11">
        <f t="shared" ref="F87:F88" si="64">SUM(D87:E87)</f>
        <v>0.48372442477795674</v>
      </c>
      <c r="G87" s="200">
        <f t="shared" si="52"/>
        <v>4.0697870114291934E-2</v>
      </c>
      <c r="I87" s="11" t="str">
        <f>I76</f>
        <v>Associate professional occupations</v>
      </c>
      <c r="J87" s="11">
        <v>15.633194675409786</v>
      </c>
      <c r="K87" s="11">
        <v>11.910968031392223</v>
      </c>
      <c r="L87" s="11">
        <v>-3.7222266440175646</v>
      </c>
      <c r="M87" s="11">
        <v>5.2494355458345261</v>
      </c>
      <c r="N87" s="11">
        <v>1.5272089018169619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0.67335794583124153</v>
      </c>
      <c r="C88" s="11">
        <v>1.1291538624464843</v>
      </c>
      <c r="D88" s="11">
        <f t="shared" si="63"/>
        <v>0.45579591661524277</v>
      </c>
      <c r="E88" s="11">
        <v>0.57652585496375974</v>
      </c>
      <c r="F88" s="11">
        <f t="shared" si="64"/>
        <v>1.0323217715790025</v>
      </c>
      <c r="G88" s="200">
        <f t="shared" si="52"/>
        <v>4.2097234415738871E-2</v>
      </c>
      <c r="I88" s="11" t="str">
        <f>I77</f>
        <v>Administrative and secretarial occupations</v>
      </c>
      <c r="J88" s="11">
        <v>19.211938157750605</v>
      </c>
      <c r="K88" s="11">
        <v>8.7945517165930269</v>
      </c>
      <c r="L88" s="11">
        <v>-10.417386441157579</v>
      </c>
      <c r="M88" s="11">
        <v>5.7969793253822308</v>
      </c>
      <c r="N88" s="11">
        <v>-4.6204071157753486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0.12818409861950444</v>
      </c>
      <c r="C89" s="11">
        <v>0.17916021957797579</v>
      </c>
      <c r="D89" s="11">
        <f t="shared" si="50"/>
        <v>5.0976120958471344E-2</v>
      </c>
      <c r="E89" s="11">
        <v>6.9587714745020776E-2</v>
      </c>
      <c r="F89" s="11">
        <f t="shared" si="51"/>
        <v>0.12056383570349212</v>
      </c>
      <c r="G89" s="200">
        <f t="shared" si="52"/>
        <v>2.9331703890967509E-2</v>
      </c>
      <c r="I89" s="11" t="str">
        <f t="shared" ref="I89:I93" si="65">I78</f>
        <v>Skilled trades occupations</v>
      </c>
      <c r="J89" s="11">
        <v>17.69872434215991</v>
      </c>
      <c r="K89" s="11">
        <v>16.172595917514233</v>
      </c>
      <c r="L89" s="11">
        <v>-1.5261284246456772</v>
      </c>
      <c r="M89" s="11">
        <v>7.0780369852435765</v>
      </c>
      <c r="N89" s="11">
        <v>5.5519085605978997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2.4322830122823991</v>
      </c>
      <c r="C90" s="11">
        <v>4.6502835004137246</v>
      </c>
      <c r="D90" s="11">
        <f t="shared" ref="D90" si="66">C90-B90</f>
        <v>2.2180004881313256</v>
      </c>
      <c r="E90" s="11">
        <v>2.0384333618679515</v>
      </c>
      <c r="F90" s="11">
        <f t="shared" ref="F90" si="67">SUM(D90:E90)</f>
        <v>4.2564338499992775</v>
      </c>
      <c r="G90" s="200">
        <f t="shared" ref="G90:G91" si="68">IF(B90&gt;0,(1+(E90/B90))^(1/($C$6-$B$6))-1,0)</f>
        <v>4.1415892214548666E-2</v>
      </c>
      <c r="I90" s="11" t="str">
        <f t="shared" si="65"/>
        <v>Caring, leisure and other service occupations</v>
      </c>
      <c r="J90" s="11">
        <v>20.070835682348989</v>
      </c>
      <c r="K90" s="11">
        <v>16.337967834946785</v>
      </c>
      <c r="L90" s="11">
        <v>-3.7328678474022032</v>
      </c>
      <c r="M90" s="11">
        <v>8.5789841200753774</v>
      </c>
      <c r="N90" s="11">
        <v>4.8461162726731741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105.42856739214571</v>
      </c>
      <c r="C91" s="11">
        <f t="shared" ref="C91:F91" si="69">SUM(C65:C90)</f>
        <v>154.27172058964217</v>
      </c>
      <c r="D91" s="11">
        <f t="shared" si="69"/>
        <v>48.843153197496477</v>
      </c>
      <c r="E91" s="11">
        <f t="shared" si="69"/>
        <v>67.472297909340142</v>
      </c>
      <c r="F91" s="11">
        <f t="shared" si="69"/>
        <v>116.31545110683666</v>
      </c>
      <c r="G91" s="200">
        <f t="shared" si="68"/>
        <v>3.3528818375067493E-2</v>
      </c>
      <c r="I91" s="11" t="str">
        <f t="shared" si="65"/>
        <v>Sales and customer service occupations</v>
      </c>
      <c r="J91" s="11">
        <v>15.233091694272421</v>
      </c>
      <c r="K91" s="11">
        <v>12.008105609242357</v>
      </c>
      <c r="L91" s="11">
        <v>-3.2249860850300629</v>
      </c>
      <c r="M91" s="11">
        <v>5.9076473517961681</v>
      </c>
      <c r="N91" s="11">
        <v>2.6826612667661056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11.047793942311442</v>
      </c>
      <c r="K92" s="11">
        <v>11.870544273548099</v>
      </c>
      <c r="L92" s="11">
        <v>0.82275033123665686</v>
      </c>
      <c r="M92" s="11">
        <v>5.8048320516088934</v>
      </c>
      <c r="N92" s="11">
        <v>6.6275823828455502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25.771699258003672</v>
      </c>
      <c r="K93" s="11">
        <v>23.648635440300595</v>
      </c>
      <c r="L93" s="11">
        <v>-2.1230638177030787</v>
      </c>
      <c r="M93" s="11">
        <v>11.544798576804405</v>
      </c>
      <c r="N93" s="11">
        <v>9.4217347591013265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21.718182684971413</v>
      </c>
      <c r="C94" s="11">
        <v>23.820266477345779</v>
      </c>
      <c r="D94" s="11">
        <f>C94-B94</f>
        <v>2.1020837923743656</v>
      </c>
      <c r="E94" s="11">
        <v>12.547445276438577</v>
      </c>
      <c r="F94" s="11">
        <f>SUM(D94:E94)</f>
        <v>14.649529068812942</v>
      </c>
      <c r="G94" s="200">
        <f>IF(B94&gt;0,(1+(E94/B94))^(1/($C$6-$B$6))-1,0)</f>
        <v>3.0866312335373625E-2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7.388757520840203</v>
      </c>
      <c r="C95" s="11">
        <v>11.927964275834581</v>
      </c>
      <c r="D95" s="11">
        <f t="shared" ref="D95:D118" si="72">C95-B95</f>
        <v>4.5392067549943782</v>
      </c>
      <c r="E95" s="11">
        <v>6.475269137865717</v>
      </c>
      <c r="F95" s="11">
        <f t="shared" ref="F95:F118" si="73">SUM(D95:E95)</f>
        <v>11.014475892860094</v>
      </c>
      <c r="G95" s="200">
        <f t="shared" ref="G95:G120" si="74">IF(B95&gt;0,(1+(E95/B95))^(1/($C$6-$B$6))-1,0)</f>
        <v>4.284844530948706E-2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18.744734132449299</v>
      </c>
      <c r="C96" s="11">
        <v>20.603324411982836</v>
      </c>
      <c r="D96" s="11">
        <f t="shared" si="72"/>
        <v>1.8585902795335372</v>
      </c>
      <c r="E96" s="11">
        <v>7.9632158852531241</v>
      </c>
      <c r="F96" s="11">
        <f t="shared" si="73"/>
        <v>9.8218061647866612</v>
      </c>
      <c r="G96" s="200">
        <f t="shared" si="74"/>
        <v>2.3883987959016917E-2</v>
      </c>
      <c r="I96" s="11" t="str">
        <f>I85</f>
        <v>Managers, directors and senior officials</v>
      </c>
      <c r="J96" s="11">
        <f t="array" ref="J96:J104">MMULT(aggregation!$B$13:$AA$21,B239:B264)</f>
        <v>8.9325216860887728</v>
      </c>
      <c r="K96" s="11">
        <f t="array" ref="K96:K104">MMULT(aggregation!$B$13:$AA$21,C239:C264)</f>
        <v>7.0786366997510424</v>
      </c>
      <c r="L96" s="11">
        <f t="array" ref="L96:L104">MMULT(aggregation!$B$13:$AA$21,D239:D264)</f>
        <v>-1.8538849863377309</v>
      </c>
      <c r="M96" s="11">
        <f t="array" ref="M96:M104">MMULT(aggregation!$B$13:$AA$21,E239:E264)</f>
        <v>3.6808201050782969</v>
      </c>
      <c r="N96" s="11">
        <f t="array" ref="N96:N104">MMULT(aggregation!$B$13:$AA$21,F239:F264)</f>
        <v>1.826935118740566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14.239842803378126</v>
      </c>
      <c r="C97" s="11">
        <v>17.181299184020006</v>
      </c>
      <c r="D97" s="11">
        <f t="shared" si="72"/>
        <v>2.9414563806418794</v>
      </c>
      <c r="E97" s="11">
        <v>9.1852555359162835</v>
      </c>
      <c r="F97" s="11">
        <f t="shared" si="73"/>
        <v>12.126711916558163</v>
      </c>
      <c r="G97" s="200">
        <f t="shared" si="74"/>
        <v>3.3741016682187874E-2</v>
      </c>
      <c r="I97" s="11" t="str">
        <f>I86</f>
        <v>Professional occupations</v>
      </c>
      <c r="J97" s="11">
        <v>7.3923423141782685</v>
      </c>
      <c r="K97" s="11">
        <v>5.369046162855283</v>
      </c>
      <c r="L97" s="11">
        <v>-2.0232961513229855</v>
      </c>
      <c r="M97" s="11">
        <v>2.5499504016353489</v>
      </c>
      <c r="N97" s="11">
        <v>0.52665425031236346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11.351594101082092</v>
      </c>
      <c r="C98" s="11">
        <v>8.9661933302523362</v>
      </c>
      <c r="D98" s="11">
        <f t="shared" ref="D98" si="75">C98-B98</f>
        <v>-2.3854007708297562</v>
      </c>
      <c r="E98" s="11">
        <v>5.1576261349740049</v>
      </c>
      <c r="F98" s="11">
        <f t="shared" ref="F98" si="76">SUM(D98:E98)</f>
        <v>2.7722253641442487</v>
      </c>
      <c r="G98" s="200">
        <f t="shared" si="74"/>
        <v>2.5285102711906537E-2</v>
      </c>
      <c r="I98" s="11" t="str">
        <f>I87</f>
        <v>Associate professional occupations</v>
      </c>
      <c r="J98" s="11">
        <v>8.5411436361062627</v>
      </c>
      <c r="K98" s="11">
        <v>5.3225835929652172</v>
      </c>
      <c r="L98" s="11">
        <v>-3.2185600431410459</v>
      </c>
      <c r="M98" s="11">
        <v>2.5294399975801292</v>
      </c>
      <c r="N98" s="11">
        <v>-0.68912004556091688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22.988145644269025</v>
      </c>
      <c r="C99" s="11">
        <v>27.923181190186604</v>
      </c>
      <c r="D99" s="11">
        <f t="shared" si="72"/>
        <v>4.9350355459175788</v>
      </c>
      <c r="E99" s="11">
        <v>13.349408285785769</v>
      </c>
      <c r="F99" s="11">
        <f t="shared" si="73"/>
        <v>18.284443831703349</v>
      </c>
      <c r="G99" s="200">
        <f t="shared" si="74"/>
        <v>3.0995532220274846E-2</v>
      </c>
      <c r="I99" s="11" t="str">
        <f>I88</f>
        <v>Administrative and secretarial occupations</v>
      </c>
      <c r="J99" s="11">
        <v>10.176379479039598</v>
      </c>
      <c r="K99" s="11">
        <v>1.7517246037302652</v>
      </c>
      <c r="L99" s="11">
        <v>-8.4246548753093329</v>
      </c>
      <c r="M99" s="11">
        <v>1.9740077419754352</v>
      </c>
      <c r="N99" s="11">
        <v>-6.4506471333338986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4.272260683292779</v>
      </c>
      <c r="C100" s="11">
        <v>4.2384093511337015</v>
      </c>
      <c r="D100" s="11">
        <f t="shared" si="72"/>
        <v>-3.385133215907743E-2</v>
      </c>
      <c r="E100" s="11">
        <v>1.8237008912225516</v>
      </c>
      <c r="F100" s="11">
        <f t="shared" si="73"/>
        <v>1.7898495590634742</v>
      </c>
      <c r="G100" s="200">
        <f t="shared" si="74"/>
        <v>2.3981943253502447E-2</v>
      </c>
      <c r="I100" s="11" t="str">
        <f t="shared" ref="I100:I104" si="77">I89</f>
        <v>Skilled trades occupations</v>
      </c>
      <c r="J100" s="11">
        <v>10.408926230251925</v>
      </c>
      <c r="K100" s="11">
        <v>9.1705395185913101</v>
      </c>
      <c r="L100" s="11">
        <v>-1.2383867116606162</v>
      </c>
      <c r="M100" s="11">
        <v>3.9633463973079404</v>
      </c>
      <c r="N100" s="11">
        <v>2.7249596856473239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5.2749681262540316</v>
      </c>
      <c r="C101" s="11">
        <v>6.6775026638232866</v>
      </c>
      <c r="D101" s="11">
        <f t="shared" si="72"/>
        <v>1.4025345375692551</v>
      </c>
      <c r="E101" s="11">
        <v>3.7652916939899033</v>
      </c>
      <c r="F101" s="11">
        <f t="shared" si="73"/>
        <v>5.1678262315591583</v>
      </c>
      <c r="G101" s="200">
        <f t="shared" si="74"/>
        <v>3.6567062671550188E-2</v>
      </c>
      <c r="I101" s="11" t="str">
        <f t="shared" si="77"/>
        <v>Caring, leisure and other service occupations</v>
      </c>
      <c r="J101" s="11">
        <v>5.6347406261851765</v>
      </c>
      <c r="K101" s="11">
        <v>3.9630092566537343</v>
      </c>
      <c r="L101" s="11">
        <v>-1.6717313695314422</v>
      </c>
      <c r="M101" s="11">
        <v>1.8021281246211176</v>
      </c>
      <c r="N101" s="11">
        <v>0.13039675508967544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3.3169950624862401</v>
      </c>
      <c r="C102" s="11">
        <v>5.8825082010464467</v>
      </c>
      <c r="D102" s="11">
        <f t="shared" si="72"/>
        <v>2.5655131385602066</v>
      </c>
      <c r="E102" s="11">
        <v>2.0167721494353588</v>
      </c>
      <c r="F102" s="11">
        <f t="shared" si="73"/>
        <v>4.5822852879955658</v>
      </c>
      <c r="G102" s="200">
        <f t="shared" si="74"/>
        <v>3.2173287704314601E-2</v>
      </c>
      <c r="I102" s="11" t="str">
        <f t="shared" si="77"/>
        <v>Sales and customer service occupations</v>
      </c>
      <c r="J102" s="11">
        <v>9.0458082035159322</v>
      </c>
      <c r="K102" s="11">
        <v>4.0281363684897489</v>
      </c>
      <c r="L102" s="11">
        <v>-5.0176718350261824</v>
      </c>
      <c r="M102" s="11">
        <v>2.2207336124767201</v>
      </c>
      <c r="N102" s="11">
        <v>-2.7969382225494628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7.3652867088380365</v>
      </c>
      <c r="C103" s="11">
        <v>8.0077656249628024</v>
      </c>
      <c r="D103" s="11">
        <f t="shared" ref="D103:D104" si="78">C103-B103</f>
        <v>0.64247891612476593</v>
      </c>
      <c r="E103" s="11">
        <v>3.6658687856810999</v>
      </c>
      <c r="F103" s="11">
        <f t="shared" ref="F103:F104" si="79">SUM(D103:E103)</f>
        <v>4.3083477018058662</v>
      </c>
      <c r="G103" s="200">
        <f t="shared" si="74"/>
        <v>2.729558883193306E-2</v>
      </c>
      <c r="I103" s="11" t="str">
        <f t="shared" si="77"/>
        <v>Process, plant and machine operatives</v>
      </c>
      <c r="J103" s="11">
        <v>8.5244612266997617</v>
      </c>
      <c r="K103" s="11">
        <v>5.4030113216146249</v>
      </c>
      <c r="L103" s="11">
        <v>-3.1214499050851363</v>
      </c>
      <c r="M103" s="11">
        <v>3.0805681438546793</v>
      </c>
      <c r="N103" s="11">
        <v>-4.0881761230457059E-2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16.364458585161341</v>
      </c>
      <c r="C104" s="11">
        <v>17.103963286048106</v>
      </c>
      <c r="D104" s="11">
        <f t="shared" si="78"/>
        <v>0.73950470088676568</v>
      </c>
      <c r="E104" s="11">
        <v>8.261762503857927</v>
      </c>
      <c r="F104" s="11">
        <f t="shared" si="79"/>
        <v>9.0012672047446927</v>
      </c>
      <c r="G104" s="200">
        <f t="shared" si="74"/>
        <v>2.7621247952533734E-2</v>
      </c>
      <c r="I104" s="11" t="str">
        <f t="shared" si="77"/>
        <v>Elementary occupations</v>
      </c>
      <c r="J104" s="11">
        <v>21.068783520535124</v>
      </c>
      <c r="K104" s="11">
        <v>13.876320485536667</v>
      </c>
      <c r="L104" s="11">
        <v>-7.1924630349984584</v>
      </c>
      <c r="M104" s="11">
        <v>7.1623918755651577</v>
      </c>
      <c r="N104" s="11">
        <v>-3.0071159433300854E-2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15.175829407340952</v>
      </c>
      <c r="C105" s="11">
        <v>17.553415714044593</v>
      </c>
      <c r="D105" s="11">
        <f t="shared" si="72"/>
        <v>2.3775863067036411</v>
      </c>
      <c r="E105" s="11">
        <v>8.9124198618728521</v>
      </c>
      <c r="F105" s="11">
        <f t="shared" si="73"/>
        <v>11.290006168576493</v>
      </c>
      <c r="G105" s="200">
        <f t="shared" si="74"/>
        <v>3.1280612614146719E-2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3.0294071951677122</v>
      </c>
      <c r="C106" s="11">
        <v>6.5579116051555779</v>
      </c>
      <c r="D106" s="11">
        <f t="shared" si="72"/>
        <v>3.5285044099878657</v>
      </c>
      <c r="E106" s="11">
        <v>2.9551998629564071</v>
      </c>
      <c r="F106" s="11">
        <f t="shared" si="73"/>
        <v>6.4837042729442729</v>
      </c>
      <c r="G106" s="200">
        <f t="shared" si="74"/>
        <v>4.6434057481991475E-2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1.4378304858333302</v>
      </c>
      <c r="C107" s="11">
        <v>2.397497339726069</v>
      </c>
      <c r="D107" s="11">
        <f t="shared" si="72"/>
        <v>0.95966685389273887</v>
      </c>
      <c r="E107" s="11">
        <v>1.2855440178288235</v>
      </c>
      <c r="F107" s="11">
        <f t="shared" si="73"/>
        <v>2.2452108717215626</v>
      </c>
      <c r="G107" s="200">
        <f t="shared" si="74"/>
        <v>4.3502062948144848E-2</v>
      </c>
      <c r="I107" s="11" t="str">
        <f>I96</f>
        <v>Managers, directors and senior officials</v>
      </c>
      <c r="J107" s="11">
        <f t="array" ref="J107:J115">MMULT(aggregation!$B$13:$AA$21,B268:B293)</f>
        <v>1.9912123820949557</v>
      </c>
      <c r="K107" s="11">
        <f t="array" ref="K107:K115">MMULT(aggregation!$B$13:$AA$21,C268:C293)</f>
        <v>3.0181735417083027</v>
      </c>
      <c r="L107" s="11">
        <f t="array" ref="L107:L115">MMULT(aggregation!$B$13:$AA$21,D268:D293)</f>
        <v>1.026961159613347</v>
      </c>
      <c r="M107" s="11">
        <f t="array" ref="M107:M115">MMULT(aggregation!$B$13:$AA$21,E268:E293)</f>
        <v>0.81691583024390724</v>
      </c>
      <c r="N107" s="11">
        <f t="array" ref="N107:N115">MMULT(aggregation!$B$13:$AA$21,F268:F293)</f>
        <v>1.8438769898572542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1.5496201694284251</v>
      </c>
      <c r="C108" s="11">
        <v>2.3172691434924282</v>
      </c>
      <c r="D108" s="11">
        <f t="shared" si="72"/>
        <v>0.76764897406400312</v>
      </c>
      <c r="E108" s="11">
        <v>1.0019237965856862</v>
      </c>
      <c r="F108" s="11">
        <f t="shared" si="73"/>
        <v>1.7695727706496893</v>
      </c>
      <c r="G108" s="200">
        <f t="shared" si="74"/>
        <v>3.3804741513557834E-2</v>
      </c>
      <c r="I108" s="11" t="str">
        <f>I97</f>
        <v>Professional occupations</v>
      </c>
      <c r="J108" s="11">
        <v>1.6293252308896415</v>
      </c>
      <c r="K108" s="11">
        <v>3.5176642163617338</v>
      </c>
      <c r="L108" s="11">
        <v>1.8883389854720922</v>
      </c>
      <c r="M108" s="11">
        <v>0.83104346836740717</v>
      </c>
      <c r="N108" s="11">
        <v>2.7193824538394993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0.89029313559259271</v>
      </c>
      <c r="C109" s="11">
        <v>1.1559742637374641</v>
      </c>
      <c r="D109" s="11">
        <f t="shared" ref="D109" si="80">C109-B109</f>
        <v>0.26568112814487144</v>
      </c>
      <c r="E109" s="11">
        <v>0.5648457209706329</v>
      </c>
      <c r="F109" s="11">
        <f t="shared" ref="F109" si="81">SUM(D109:E109)</f>
        <v>0.83052684911550434</v>
      </c>
      <c r="G109" s="200">
        <f t="shared" si="74"/>
        <v>3.3296030152516698E-2</v>
      </c>
      <c r="I109" s="11" t="str">
        <f>I98</f>
        <v>Associate professional occupations</v>
      </c>
      <c r="J109" s="11">
        <v>1.8876352464115991</v>
      </c>
      <c r="K109" s="11">
        <v>3.172838566145133</v>
      </c>
      <c r="L109" s="11">
        <v>1.2852033197335337</v>
      </c>
      <c r="M109" s="11">
        <v>0.74648852464583237</v>
      </c>
      <c r="N109" s="11">
        <v>2.0316918443793659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1.6991049926242034</v>
      </c>
      <c r="C110" s="11">
        <v>2.6901709771676754</v>
      </c>
      <c r="D110" s="11">
        <f t="shared" si="72"/>
        <v>0.99106598454347195</v>
      </c>
      <c r="E110" s="11">
        <v>1.2377224324430647</v>
      </c>
      <c r="F110" s="11">
        <f t="shared" si="73"/>
        <v>2.2287884169865366</v>
      </c>
      <c r="G110" s="200">
        <f t="shared" si="74"/>
        <v>3.7155514328691464E-2</v>
      </c>
      <c r="I110" s="11" t="str">
        <f>I99</f>
        <v>Administrative and secretarial occupations</v>
      </c>
      <c r="J110" s="11">
        <v>2.3634031835813176</v>
      </c>
      <c r="K110" s="11">
        <v>1.4820286701786136</v>
      </c>
      <c r="L110" s="11">
        <v>-0.8813745134027039</v>
      </c>
      <c r="M110" s="11">
        <v>0.52679514576017195</v>
      </c>
      <c r="N110" s="11">
        <v>-0.35457936764253195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8.5996603646884839</v>
      </c>
      <c r="C111" s="11">
        <v>11.994064860202526</v>
      </c>
      <c r="D111" s="11">
        <f>C111-B111</f>
        <v>3.394404495514042</v>
      </c>
      <c r="E111" s="11">
        <v>6.7488406908995078</v>
      </c>
      <c r="F111" s="11">
        <f>SUM(D111:E111)</f>
        <v>10.14324518641355</v>
      </c>
      <c r="G111" s="200">
        <f t="shared" si="74"/>
        <v>3.9375106964575135E-2</v>
      </c>
      <c r="I111" s="11" t="str">
        <f t="shared" ref="I111:I115" si="82">I100</f>
        <v>Skilled trades occupations</v>
      </c>
      <c r="J111" s="11">
        <v>4.1606315086044763</v>
      </c>
      <c r="K111" s="11">
        <v>2.1656661111005779</v>
      </c>
      <c r="L111" s="11">
        <v>-1.9949653975038979</v>
      </c>
      <c r="M111" s="11">
        <v>0.94408156544722532</v>
      </c>
      <c r="N111" s="11">
        <v>-1.0508838320566727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2.6119435382700047</v>
      </c>
      <c r="C112" s="11">
        <v>4.1601351886698819</v>
      </c>
      <c r="D112" s="11">
        <f t="shared" ref="D112:D113" si="83">C112-B112</f>
        <v>1.5481916503998772</v>
      </c>
      <c r="E112" s="11">
        <v>2.0694911579057198</v>
      </c>
      <c r="F112" s="11">
        <f t="shared" ref="F112:F113" si="84">SUM(D112:E112)</f>
        <v>3.617682808305597</v>
      </c>
      <c r="G112" s="200">
        <f t="shared" si="74"/>
        <v>3.9667206787536768E-2</v>
      </c>
      <c r="I112" s="11" t="str">
        <f t="shared" si="82"/>
        <v>Caring, leisure and other service occupations</v>
      </c>
      <c r="J112" s="11">
        <v>1.5783247962602236</v>
      </c>
      <c r="K112" s="11">
        <v>1.7161800729870884</v>
      </c>
      <c r="L112" s="11">
        <v>0.13785527672686482</v>
      </c>
      <c r="M112" s="11">
        <v>0.44464181402523578</v>
      </c>
      <c r="N112" s="11">
        <v>0.58249709075210065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0.211951339155348</v>
      </c>
      <c r="C113" s="11">
        <v>0.27690427407304219</v>
      </c>
      <c r="D113" s="11">
        <f t="shared" si="83"/>
        <v>6.4952934917694188E-2</v>
      </c>
      <c r="E113" s="11">
        <v>0.15417816443814775</v>
      </c>
      <c r="F113" s="11">
        <f t="shared" si="84"/>
        <v>0.21913109935584194</v>
      </c>
      <c r="G113" s="200">
        <f t="shared" si="74"/>
        <v>3.7114176599055249E-2</v>
      </c>
      <c r="I113" s="11" t="str">
        <f t="shared" si="82"/>
        <v>Sales and customer service occupations</v>
      </c>
      <c r="J113" s="11">
        <v>3.1955745526929826</v>
      </c>
      <c r="K113" s="11">
        <v>2.8056386681924037</v>
      </c>
      <c r="L113" s="11">
        <v>-0.38993588450057903</v>
      </c>
      <c r="M113" s="11">
        <v>0.76497682625308661</v>
      </c>
      <c r="N113" s="11">
        <v>0.37504094175250757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7.6160903535973246</v>
      </c>
      <c r="C114" s="11">
        <v>9.9820424026285188</v>
      </c>
      <c r="D114" s="11">
        <f t="shared" si="72"/>
        <v>2.3659520490311943</v>
      </c>
      <c r="E114" s="11">
        <v>4.5556813123865902</v>
      </c>
      <c r="F114" s="11">
        <f t="shared" si="73"/>
        <v>6.9216333614177845</v>
      </c>
      <c r="G114" s="200">
        <f t="shared" si="74"/>
        <v>3.1750719960240703E-2</v>
      </c>
      <c r="I114" s="11" t="str">
        <f t="shared" si="82"/>
        <v>Process, plant and machine operatives</v>
      </c>
      <c r="J114" s="11">
        <v>3.494828438441322</v>
      </c>
      <c r="K114" s="11">
        <v>2.420176187734433</v>
      </c>
      <c r="L114" s="11">
        <v>-1.074652250706889</v>
      </c>
      <c r="M114" s="11">
        <v>1.0317357772745614</v>
      </c>
      <c r="N114" s="11">
        <v>-4.2916473432327518E-2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2.4680450548217521</v>
      </c>
      <c r="C115" s="11">
        <v>4.3804184658017915</v>
      </c>
      <c r="D115" s="11">
        <f t="shared" si="72"/>
        <v>1.9123734109800394</v>
      </c>
      <c r="E115" s="11">
        <v>1.8373780905605512</v>
      </c>
      <c r="F115" s="11">
        <f t="shared" si="73"/>
        <v>3.7497515015405907</v>
      </c>
      <c r="G115" s="200">
        <f t="shared" si="74"/>
        <v>3.7793271197151368E-2</v>
      </c>
      <c r="I115" s="11" t="str">
        <f t="shared" si="82"/>
        <v>Elementary occupations</v>
      </c>
      <c r="J115" s="11">
        <v>8.0355670149372092</v>
      </c>
      <c r="K115" s="11">
        <v>4.9488204574520847</v>
      </c>
      <c r="L115" s="11">
        <v>-3.0867465574851241</v>
      </c>
      <c r="M115" s="11">
        <v>1.4872377296591086</v>
      </c>
      <c r="N115" s="11">
        <v>-1.5995088278260154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0.48135996434205736</v>
      </c>
      <c r="C116" s="11">
        <v>1.1276494228169609</v>
      </c>
      <c r="D116" s="11">
        <f t="shared" ref="D116:D117" si="85">C116-B116</f>
        <v>0.64628945847490349</v>
      </c>
      <c r="E116" s="11">
        <v>0.40424136763329155</v>
      </c>
      <c r="F116" s="11">
        <f t="shared" ref="F116:F117" si="86">SUM(D116:E116)</f>
        <v>1.0505308261081949</v>
      </c>
      <c r="G116" s="200">
        <f t="shared" si="74"/>
        <v>4.1480684021074188E-2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1.7289033392444535</v>
      </c>
      <c r="C117" s="11">
        <v>2.5803184030375901</v>
      </c>
      <c r="D117" s="11">
        <f t="shared" si="85"/>
        <v>0.85141506379313658</v>
      </c>
      <c r="E117" s="11">
        <v>1.4222303237776692</v>
      </c>
      <c r="F117" s="11">
        <f t="shared" si="86"/>
        <v>2.2736453875708058</v>
      </c>
      <c r="G117" s="200">
        <f t="shared" si="74"/>
        <v>4.0829854618676054E-2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0.43312133530927088</v>
      </c>
      <c r="C118" s="11">
        <v>0.41184193308905831</v>
      </c>
      <c r="D118" s="11">
        <f t="shared" si="72"/>
        <v>-2.1279402220212573E-2</v>
      </c>
      <c r="E118" s="11">
        <v>0.21829596357335973</v>
      </c>
      <c r="F118" s="11">
        <f t="shared" si="73"/>
        <v>0.19701656135314716</v>
      </c>
      <c r="G118" s="200">
        <f t="shared" si="74"/>
        <v>2.7582376557013788E-2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7.8741860999494486</v>
      </c>
      <c r="C119" s="11">
        <v>12.527610081242301</v>
      </c>
      <c r="D119" s="11">
        <f t="shared" ref="D119" si="87">C119-B119</f>
        <v>4.6534239812928524</v>
      </c>
      <c r="E119" s="11">
        <v>6.4483663844855368</v>
      </c>
      <c r="F119" s="11">
        <f t="shared" ref="F119" si="88">SUM(D119:E119)</f>
        <v>11.101790365778388</v>
      </c>
      <c r="G119" s="200">
        <f t="shared" si="74"/>
        <v>4.0689045639743959E-2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188.83257282838795</v>
      </c>
      <c r="C120" s="11">
        <f t="shared" ref="C120:F120" si="89">SUM(C94:C119)</f>
        <v>232.44560207152193</v>
      </c>
      <c r="D120" s="11">
        <f t="shared" si="89"/>
        <v>43.613029243134008</v>
      </c>
      <c r="E120" s="11">
        <f t="shared" si="89"/>
        <v>114.02797542873816</v>
      </c>
      <c r="F120" s="11">
        <f t="shared" si="89"/>
        <v>157.6410046718722</v>
      </c>
      <c r="G120" s="200">
        <f t="shared" si="74"/>
        <v>3.1995300454530362E-2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4.3778919619768102</v>
      </c>
      <c r="C123" s="11">
        <v>4.3394986272597071</v>
      </c>
      <c r="D123" s="11">
        <f>C123-B123</f>
        <v>-3.8393334717103045E-2</v>
      </c>
      <c r="E123" s="11">
        <v>2.2047760814348671</v>
      </c>
      <c r="F123" s="11">
        <f>SUM(D123:E123)</f>
        <v>2.1663827467177641</v>
      </c>
      <c r="G123" s="200">
        <f>IF(B123&gt;0,(1+(E123/B123))^(1/($C$6-$B$6))-1,0)</f>
        <v>2.7564584428300565E-2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2.3758892670230933</v>
      </c>
      <c r="C124" s="11">
        <v>3.6361708376533541</v>
      </c>
      <c r="D124" s="11">
        <f t="shared" ref="D124:D139" si="92">C124-B124</f>
        <v>1.2602815706302608</v>
      </c>
      <c r="E124" s="11">
        <v>2.0188473740244817</v>
      </c>
      <c r="F124" s="11">
        <f t="shared" ref="F124:F131" si="93">SUM(D124:E124)</f>
        <v>3.2791289446547425</v>
      </c>
      <c r="G124" s="200">
        <f t="shared" ref="G124:G147" si="94">IF(B124&gt;0,(1+(E124/B124))^(1/($C$6-$B$6))-1,0)</f>
        <v>4.1854592888017628E-2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2.082498903113958</v>
      </c>
      <c r="C125" s="11">
        <v>2.4789416192224514</v>
      </c>
      <c r="D125" s="11">
        <f t="shared" si="92"/>
        <v>0.39644271610849335</v>
      </c>
      <c r="E125" s="11">
        <v>0.89814483799943901</v>
      </c>
      <c r="F125" s="11">
        <f t="shared" si="93"/>
        <v>1.2945875541079324</v>
      </c>
      <c r="G125" s="200">
        <f t="shared" si="94"/>
        <v>2.4192723334663269E-2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4.5775796388958465</v>
      </c>
      <c r="C126" s="11">
        <v>0.98541665651869592</v>
      </c>
      <c r="D126" s="11">
        <f t="shared" si="92"/>
        <v>-3.5921629823771504</v>
      </c>
      <c r="E126" s="11">
        <v>0.90694229317322428</v>
      </c>
      <c r="F126" s="11">
        <f t="shared" si="93"/>
        <v>-2.6852206892039261</v>
      </c>
      <c r="G126" s="200">
        <f t="shared" si="94"/>
        <v>1.2123537149850039E-2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0.8976453463802696</v>
      </c>
      <c r="C127" s="11">
        <v>0.64452573449685635</v>
      </c>
      <c r="D127" s="11">
        <f t="shared" si="92"/>
        <v>-0.25311961188341325</v>
      </c>
      <c r="E127" s="11">
        <v>0.20340208880372415</v>
      </c>
      <c r="F127" s="11">
        <f t="shared" si="93"/>
        <v>-4.9717523079689102E-2</v>
      </c>
      <c r="G127" s="200">
        <f>IF(B127&gt;0,(1+(E127/B127))^(1/($C$6-$B$6))-1,0)</f>
        <v>1.3709266297748046E-2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2.3649104329442618</v>
      </c>
      <c r="C128" s="11">
        <v>2.4303328348145827</v>
      </c>
      <c r="D128" s="11">
        <f t="shared" si="92"/>
        <v>6.542240187032089E-2</v>
      </c>
      <c r="E128" s="11">
        <v>0.89168944357218982</v>
      </c>
      <c r="F128" s="11">
        <f t="shared" si="93"/>
        <v>0.95711184544251071</v>
      </c>
      <c r="G128" s="200">
        <f t="shared" si="94"/>
        <v>2.1558669152070609E-2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0.79526801695935112</v>
      </c>
      <c r="C129" s="11">
        <v>1.0134447640649153</v>
      </c>
      <c r="D129" s="11">
        <f t="shared" si="92"/>
        <v>0.21817674710556423</v>
      </c>
      <c r="E129" s="11">
        <v>0.41736191922528842</v>
      </c>
      <c r="F129" s="11">
        <f t="shared" si="93"/>
        <v>0.63553866633085265</v>
      </c>
      <c r="G129" s="200">
        <f t="shared" si="94"/>
        <v>2.8523734157913649E-2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2.5393854429527001</v>
      </c>
      <c r="C130" s="11">
        <v>1.0773030002635964</v>
      </c>
      <c r="D130" s="11">
        <f t="shared" si="92"/>
        <v>-1.4620824426891037</v>
      </c>
      <c r="E130" s="11">
        <v>0.71051437916862781</v>
      </c>
      <c r="F130" s="11">
        <f t="shared" si="93"/>
        <v>-0.75156806352047589</v>
      </c>
      <c r="G130" s="200">
        <f t="shared" si="94"/>
        <v>1.6582798004953547E-2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0.84204651842736833</v>
      </c>
      <c r="C131" s="11">
        <v>1.3681310300225891</v>
      </c>
      <c r="D131" s="11">
        <f t="shared" si="92"/>
        <v>0.52608451159522074</v>
      </c>
      <c r="E131" s="11">
        <v>0.43161033570907581</v>
      </c>
      <c r="F131" s="11">
        <f t="shared" si="93"/>
        <v>0.95769484730429655</v>
      </c>
      <c r="G131" s="200">
        <f t="shared" si="94"/>
        <v>2.7971537735932417E-2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0.95468611824103511</v>
      </c>
      <c r="C132" s="11">
        <v>1.1120189643888259</v>
      </c>
      <c r="D132" s="11">
        <f t="shared" si="92"/>
        <v>0.15733284614779075</v>
      </c>
      <c r="E132" s="11">
        <v>0.44340147966388788</v>
      </c>
      <c r="F132" s="11">
        <f t="shared" ref="F132:F133" si="95">SUM(D132:E132)</f>
        <v>0.60073432581167863</v>
      </c>
      <c r="G132" s="200">
        <f t="shared" si="94"/>
        <v>2.5758013239303601E-2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4.5469821867865861</v>
      </c>
      <c r="C133" s="11">
        <v>4.8366078652642264</v>
      </c>
      <c r="D133" s="11">
        <f t="shared" si="92"/>
        <v>0.28962567847764031</v>
      </c>
      <c r="E133" s="11">
        <v>2.2139110027347129</v>
      </c>
      <c r="F133" s="11">
        <f t="shared" si="95"/>
        <v>2.5035366812123532</v>
      </c>
      <c r="G133" s="200">
        <f t="shared" si="94"/>
        <v>2.6798884380428989E-2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6.001840610424618</v>
      </c>
      <c r="C134" s="11">
        <v>6.6917655795004238</v>
      </c>
      <c r="D134" s="11">
        <f t="shared" si="92"/>
        <v>0.68992496907580581</v>
      </c>
      <c r="E134" s="11">
        <v>3.6250682250061601</v>
      </c>
      <c r="F134" s="11">
        <f t="shared" ref="F134:F137" si="96">SUM(D134:E134)</f>
        <v>4.3149931940819659</v>
      </c>
      <c r="G134" s="200">
        <f t="shared" si="94"/>
        <v>3.2001099740807559E-2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1.5460210991357224</v>
      </c>
      <c r="C135" s="11">
        <v>2.519813334621241</v>
      </c>
      <c r="D135" s="11">
        <f t="shared" si="92"/>
        <v>0.97379223548551863</v>
      </c>
      <c r="E135" s="11">
        <v>1.2774183276620317</v>
      </c>
      <c r="F135" s="11">
        <f t="shared" si="96"/>
        <v>2.2512105631475503</v>
      </c>
      <c r="G135" s="200">
        <f t="shared" si="94"/>
        <v>4.0968378685230622E-2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0.53702329007460736</v>
      </c>
      <c r="C136" s="11">
        <v>0.80295900561653311</v>
      </c>
      <c r="D136" s="11">
        <f t="shared" si="92"/>
        <v>0.26593571554192574</v>
      </c>
      <c r="E136" s="11">
        <v>0.47992039484174565</v>
      </c>
      <c r="F136" s="11">
        <f t="shared" si="96"/>
        <v>0.74585611038367139</v>
      </c>
      <c r="G136" s="200">
        <f t="shared" si="94"/>
        <v>4.3486701962392571E-2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0.60018795809444148</v>
      </c>
      <c r="C137" s="11">
        <v>0.76011833668927686</v>
      </c>
      <c r="D137" s="11">
        <f t="shared" si="92"/>
        <v>0.15993037859483539</v>
      </c>
      <c r="E137" s="11">
        <v>0.31094390098500746</v>
      </c>
      <c r="F137" s="11">
        <f t="shared" si="96"/>
        <v>0.47087427957984285</v>
      </c>
      <c r="G137" s="200">
        <f t="shared" si="94"/>
        <v>2.8220512697145095E-2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0.60822622375145707</v>
      </c>
      <c r="C138" s="11">
        <v>0.77724689211150377</v>
      </c>
      <c r="D138" s="11">
        <f t="shared" si="92"/>
        <v>0.1690206683600467</v>
      </c>
      <c r="E138" s="11">
        <v>0.40977415799509365</v>
      </c>
      <c r="F138" s="11">
        <f t="shared" ref="F138" si="97">SUM(D138:E138)</f>
        <v>0.57879482635514035</v>
      </c>
      <c r="G138" s="200">
        <f t="shared" si="94"/>
        <v>3.493288449937304E-2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0.63825795579406752</v>
      </c>
      <c r="C139" s="11">
        <v>0.85143029496715916</v>
      </c>
      <c r="D139" s="11">
        <f t="shared" si="92"/>
        <v>0.21317233917309164</v>
      </c>
      <c r="E139" s="11">
        <v>0.39765148841590953</v>
      </c>
      <c r="F139" s="11">
        <f t="shared" ref="F139" si="98">SUM(D139:E139)</f>
        <v>0.61082382758900122</v>
      </c>
      <c r="G139" s="200">
        <f t="shared" si="94"/>
        <v>3.2813018913334435E-2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6.8699068679098447</v>
      </c>
      <c r="C140" s="11">
        <v>7.510607422585367</v>
      </c>
      <c r="D140" s="11">
        <f>C140-B140</f>
        <v>0.64070055467552223</v>
      </c>
      <c r="E140" s="11">
        <v>4.1986282255050495</v>
      </c>
      <c r="F140" s="11">
        <f>SUM(D140:E140)</f>
        <v>4.8393287801805718</v>
      </c>
      <c r="G140" s="200">
        <f t="shared" si="94"/>
        <v>3.2307984500256515E-2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1.622773839482698</v>
      </c>
      <c r="C141" s="11">
        <v>2.3783387006105818</v>
      </c>
      <c r="D141" s="11">
        <f t="shared" ref="D141:D147" si="99">C141-B141</f>
        <v>0.75556486112788379</v>
      </c>
      <c r="E141" s="11">
        <v>1.2037662156735516</v>
      </c>
      <c r="F141" s="11">
        <f t="shared" ref="F141:F142" si="100">SUM(D141:E141)</f>
        <v>1.9593310768014354</v>
      </c>
      <c r="G141" s="200">
        <f t="shared" si="94"/>
        <v>3.7687239984672827E-2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6.2925293488959227E-2</v>
      </c>
      <c r="C142" s="11">
        <v>6.404142715619375E-2</v>
      </c>
      <c r="D142" s="11">
        <f t="shared" si="99"/>
        <v>1.1161336672345229E-3</v>
      </c>
      <c r="E142" s="11">
        <v>3.46179720257348E-2</v>
      </c>
      <c r="F142" s="11">
        <f t="shared" si="100"/>
        <v>3.5734105692969323E-2</v>
      </c>
      <c r="G142" s="200">
        <f t="shared" si="94"/>
        <v>2.9654375561119606E-2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2.3585104698836434</v>
      </c>
      <c r="C143" s="11">
        <v>2.7266234690774485</v>
      </c>
      <c r="D143" s="11">
        <f t="shared" si="99"/>
        <v>0.36811299919380502</v>
      </c>
      <c r="E143" s="11">
        <v>1.2885381509479907</v>
      </c>
      <c r="F143" s="11">
        <f t="shared" ref="F143:F144" si="101">SUM(D143:E143)</f>
        <v>1.6566511501417958</v>
      </c>
      <c r="G143" s="200">
        <f t="shared" si="94"/>
        <v>2.9485536878481655E-2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0.88811624119572796</v>
      </c>
      <c r="C144" s="11">
        <v>1.498548482932045</v>
      </c>
      <c r="D144" s="11">
        <f t="shared" si="99"/>
        <v>0.61043224173631705</v>
      </c>
      <c r="E144" s="11">
        <v>0.68679168925332668</v>
      </c>
      <c r="F144" s="11">
        <f t="shared" si="101"/>
        <v>1.2972239309896438</v>
      </c>
      <c r="G144" s="200">
        <f t="shared" si="94"/>
        <v>3.8928572885984947E-2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0.24933539181112657</v>
      </c>
      <c r="C145" s="11">
        <v>0.58220270341749147</v>
      </c>
      <c r="D145" s="11">
        <f t="shared" si="99"/>
        <v>0.3328673116063649</v>
      </c>
      <c r="E145" s="11">
        <v>0.20787729116986578</v>
      </c>
      <c r="F145" s="11">
        <f t="shared" ref="F145:F146" si="102">SUM(D145:E145)</f>
        <v>0.54074460277623071</v>
      </c>
      <c r="G145" s="200">
        <f t="shared" si="94"/>
        <v>4.1251458403971819E-2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0.74653298157456949</v>
      </c>
      <c r="C146" s="11">
        <v>1.0209265012212712</v>
      </c>
      <c r="D146" s="11">
        <f t="shared" si="99"/>
        <v>0.27439351964670167</v>
      </c>
      <c r="E146" s="11">
        <v>0.5995667460439168</v>
      </c>
      <c r="F146" s="11">
        <f t="shared" si="102"/>
        <v>0.87396026569061847</v>
      </c>
      <c r="G146" s="200">
        <f t="shared" si="94"/>
        <v>4.0084319988729522E-2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0.32287158660107718</v>
      </c>
      <c r="C147" s="11">
        <v>0.39942403531458814</v>
      </c>
      <c r="D147" s="11">
        <f t="shared" si="99"/>
        <v>7.6552448713510968E-2</v>
      </c>
      <c r="E147" s="11">
        <v>0.1804704192396609</v>
      </c>
      <c r="F147" s="11">
        <f t="shared" ref="F147" si="103">SUM(D147:E147)</f>
        <v>0.25702286795317186</v>
      </c>
      <c r="G147" s="200">
        <f t="shared" si="94"/>
        <v>3.0043477770103078E-2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3.9413440482066973</v>
      </c>
      <c r="C148" s="11">
        <v>6.1804194690670506</v>
      </c>
      <c r="D148" s="11">
        <f t="shared" ref="D148" si="104">C148-B148</f>
        <v>2.2390754208603534</v>
      </c>
      <c r="E148" s="11">
        <v>3.081447939638676</v>
      </c>
      <c r="F148" s="11">
        <f t="shared" ref="F148" si="105">SUM(D148:E148)</f>
        <v>5.3205233604990294</v>
      </c>
      <c r="G148" s="200">
        <f t="shared" ref="G148:G149" si="106">IF(B148&gt;0,(1+(E148/B148))^(1/($C$6-$B$6))-1,0)</f>
        <v>3.9260363220608774E-2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53.348657691130533</v>
      </c>
      <c r="C149" s="11">
        <f t="shared" ref="C149:F149" si="107">SUM(C123:C148)</f>
        <v>58.686857588857976</v>
      </c>
      <c r="D149" s="11">
        <f t="shared" si="107"/>
        <v>5.3381998977274385</v>
      </c>
      <c r="E149" s="11">
        <f t="shared" si="107"/>
        <v>29.323082379913235</v>
      </c>
      <c r="F149" s="11">
        <f t="shared" si="107"/>
        <v>34.66128227764068</v>
      </c>
      <c r="G149" s="200">
        <f t="shared" si="106"/>
        <v>2.9632491321287091E-2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6.0937057185676311</v>
      </c>
      <c r="C152" s="11">
        <v>5.9963534436195625</v>
      </c>
      <c r="D152" s="11">
        <f>C152-B152</f>
        <v>-9.735227494806864E-2</v>
      </c>
      <c r="E152" s="11">
        <v>3.0299596571902461</v>
      </c>
      <c r="F152" s="11">
        <f>SUM(D152:E152)</f>
        <v>2.9326073822421774</v>
      </c>
      <c r="G152" s="200">
        <f>IF(B152&gt;0,(1+(E152/B152))^(1/($C$6-$B$6))-1,0)</f>
        <v>2.7272963253782923E-2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2.3994496878345042</v>
      </c>
      <c r="C153" s="11">
        <v>3.6347070287781427</v>
      </c>
      <c r="D153" s="11">
        <f t="shared" ref="D153:D168" si="110">C153-B153</f>
        <v>1.2352573409436385</v>
      </c>
      <c r="E153" s="11">
        <v>1.9162275846873627</v>
      </c>
      <c r="F153" s="11">
        <f t="shared" ref="F153:F160" si="111">SUM(D153:E153)</f>
        <v>3.1514849256310011</v>
      </c>
      <c r="G153" s="200">
        <f t="shared" ref="G153:G155" si="112">IF(B153&gt;0,(1+(E153/B153))^(1/($C$6-$B$6))-1,0)</f>
        <v>3.9910158856503619E-2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4.8961038964250108</v>
      </c>
      <c r="C154" s="11">
        <v>4.5363457475414171</v>
      </c>
      <c r="D154" s="11">
        <f t="shared" si="110"/>
        <v>-0.3597581488835937</v>
      </c>
      <c r="E154" s="11">
        <v>1.7027162371257145</v>
      </c>
      <c r="F154" s="11">
        <f t="shared" si="111"/>
        <v>1.3429580882421208</v>
      </c>
      <c r="G154" s="200">
        <f t="shared" si="112"/>
        <v>2.0095999458059621E-2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1.0790284363464944</v>
      </c>
      <c r="C155" s="11">
        <v>1.1876420999678117</v>
      </c>
      <c r="D155" s="11">
        <f t="shared" si="110"/>
        <v>0.1086136636213173</v>
      </c>
      <c r="E155" s="11">
        <v>0.58322119785369231</v>
      </c>
      <c r="F155" s="11">
        <f t="shared" si="111"/>
        <v>0.69183486147500961</v>
      </c>
      <c r="G155" s="200">
        <f t="shared" si="112"/>
        <v>2.9226335820394356E-2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0.4488759508090352</v>
      </c>
      <c r="C156" s="11">
        <v>0.35253404133909416</v>
      </c>
      <c r="D156" s="11">
        <f t="shared" si="110"/>
        <v>-9.6341909469941034E-2</v>
      </c>
      <c r="E156" s="11">
        <v>0.18483532893983098</v>
      </c>
      <c r="F156" s="11">
        <f t="shared" si="111"/>
        <v>8.849341946988995E-2</v>
      </c>
      <c r="G156" s="200">
        <f>IF(B156&gt;0,(1+(E156/B156))^(1/($C$6-$B$6))-1,0)</f>
        <v>2.3256094453644183E-2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3.6240970447084582</v>
      </c>
      <c r="C157" s="11">
        <v>4.4165615791336394</v>
      </c>
      <c r="D157" s="11">
        <f t="shared" si="110"/>
        <v>0.79246453442518128</v>
      </c>
      <c r="E157" s="11">
        <v>1.9795718043995765</v>
      </c>
      <c r="F157" s="11">
        <f t="shared" si="111"/>
        <v>2.7720363388247575</v>
      </c>
      <c r="G157" s="200">
        <f t="shared" ref="G157:G178" si="113">IF(B157&gt;0,(1+(E157/B157))^(1/($C$6-$B$6))-1,0)</f>
        <v>2.9480621999990575E-2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1.7308081679173231</v>
      </c>
      <c r="C158" s="11">
        <v>1.3892727477521849</v>
      </c>
      <c r="D158" s="11">
        <f t="shared" si="110"/>
        <v>-0.34153542016513816</v>
      </c>
      <c r="E158" s="11">
        <v>0.56010007981783849</v>
      </c>
      <c r="F158" s="11">
        <f t="shared" si="111"/>
        <v>0.21856465965270033</v>
      </c>
      <c r="G158" s="200">
        <f t="shared" si="113"/>
        <v>1.8866424074529098E-2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0.85085131658222757</v>
      </c>
      <c r="C159" s="11">
        <v>0.8723864084147015</v>
      </c>
      <c r="D159" s="11">
        <f t="shared" si="110"/>
        <v>2.1535091832473929E-2</v>
      </c>
      <c r="E159" s="11">
        <v>0.47443863311347484</v>
      </c>
      <c r="F159" s="11">
        <f t="shared" si="111"/>
        <v>0.49597372494594877</v>
      </c>
      <c r="G159" s="200">
        <f t="shared" si="113"/>
        <v>2.998400859321082E-2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0.67678949656233534</v>
      </c>
      <c r="C160" s="11">
        <v>0.82966158616026409</v>
      </c>
      <c r="D160" s="11">
        <f t="shared" si="110"/>
        <v>0.15287208959792875</v>
      </c>
      <c r="E160" s="11">
        <v>0.28351125823518808</v>
      </c>
      <c r="F160" s="11">
        <f t="shared" si="111"/>
        <v>0.43638334783311683</v>
      </c>
      <c r="G160" s="200">
        <f t="shared" si="113"/>
        <v>2.3599921741351615E-2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1.1412567010192964</v>
      </c>
      <c r="C161" s="11">
        <v>1.0388992570837827</v>
      </c>
      <c r="D161" s="11">
        <f t="shared" si="110"/>
        <v>-0.10235744393551371</v>
      </c>
      <c r="E161" s="11">
        <v>0.48138117829861993</v>
      </c>
      <c r="F161" s="11">
        <f t="shared" ref="F161:F162" si="114">SUM(D161:E161)</f>
        <v>0.37902373436310621</v>
      </c>
      <c r="G161" s="200">
        <f t="shared" si="113"/>
        <v>2.3738928421917382E-2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4.0811051039735586</v>
      </c>
      <c r="C162" s="11">
        <v>4.2903116401966752</v>
      </c>
      <c r="D162" s="11">
        <f t="shared" si="110"/>
        <v>0.20920653622311658</v>
      </c>
      <c r="E162" s="11">
        <v>1.9480791578047167</v>
      </c>
      <c r="F162" s="11">
        <f t="shared" si="114"/>
        <v>2.1572856940278333</v>
      </c>
      <c r="G162" s="200">
        <f t="shared" si="113"/>
        <v>2.6357637669709E-2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5.1746608461695418</v>
      </c>
      <c r="C163" s="11">
        <v>5.5206398901826184</v>
      </c>
      <c r="D163" s="11">
        <f t="shared" si="110"/>
        <v>0.34597904401307655</v>
      </c>
      <c r="E163" s="11">
        <v>2.8303317992181229</v>
      </c>
      <c r="F163" s="11">
        <f t="shared" ref="F163:F166" si="115">SUM(D163:E163)</f>
        <v>3.1763108432311995</v>
      </c>
      <c r="G163" s="200">
        <f t="shared" si="113"/>
        <v>2.951324051062798E-2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1.1775252116951633</v>
      </c>
      <c r="C164" s="11">
        <v>1.5537588067156132</v>
      </c>
      <c r="D164" s="11">
        <f t="shared" si="110"/>
        <v>0.37623359502044984</v>
      </c>
      <c r="E164" s="11">
        <v>0.8391501818449838</v>
      </c>
      <c r="F164" s="11">
        <f t="shared" si="115"/>
        <v>1.2153837768654336</v>
      </c>
      <c r="G164" s="200">
        <f t="shared" si="113"/>
        <v>3.6520077852440602E-2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0.80623356598084128</v>
      </c>
      <c r="C165" s="11">
        <v>1.1354707967489499</v>
      </c>
      <c r="D165" s="11">
        <f t="shared" si="110"/>
        <v>0.32923723076810862</v>
      </c>
      <c r="E165" s="11">
        <v>0.61095420910580855</v>
      </c>
      <c r="F165" s="11">
        <f t="shared" si="115"/>
        <v>0.94019143987391718</v>
      </c>
      <c r="G165" s="200">
        <f t="shared" si="113"/>
        <v>3.8319718010865422E-2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2.2269378023732469</v>
      </c>
      <c r="C166" s="11">
        <v>2.735833455780265</v>
      </c>
      <c r="D166" s="11">
        <f t="shared" si="110"/>
        <v>0.50889565340701814</v>
      </c>
      <c r="E166" s="11">
        <v>1.1343564095653278</v>
      </c>
      <c r="F166" s="11">
        <f t="shared" si="115"/>
        <v>1.6432520629723459</v>
      </c>
      <c r="G166" s="200">
        <f t="shared" si="113"/>
        <v>2.7826701857403879E-2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0.81521249010069452</v>
      </c>
      <c r="C167" s="11">
        <v>0.99929341134035921</v>
      </c>
      <c r="D167" s="11">
        <f t="shared" si="110"/>
        <v>0.18408092123966469</v>
      </c>
      <c r="E167" s="11">
        <v>0.53222082151260275</v>
      </c>
      <c r="F167" s="11">
        <f t="shared" ref="F167" si="116">SUM(D167:E167)</f>
        <v>0.71630174275226743</v>
      </c>
      <c r="G167" s="200">
        <f t="shared" si="113"/>
        <v>3.4067995766523973E-2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0.77268572955819148</v>
      </c>
      <c r="C168" s="11">
        <v>1.0993520121053779</v>
      </c>
      <c r="D168" s="11">
        <f t="shared" si="110"/>
        <v>0.32666628254718644</v>
      </c>
      <c r="E168" s="11">
        <v>0.5069842011238036</v>
      </c>
      <c r="F168" s="11">
        <f t="shared" ref="F168" si="117">SUM(D168:E168)</f>
        <v>0.83365048367099004</v>
      </c>
      <c r="G168" s="200">
        <f t="shared" si="113"/>
        <v>3.4204297855884302E-2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4.1792845636450027</v>
      </c>
      <c r="C169" s="11">
        <v>4.8161164003015982</v>
      </c>
      <c r="D169" s="11">
        <f>C169-B169</f>
        <v>0.63683183665659548</v>
      </c>
      <c r="E169" s="11">
        <v>2.6731685340672278</v>
      </c>
      <c r="F169" s="11">
        <f>SUM(D169:E169)</f>
        <v>3.3100003707238232</v>
      </c>
      <c r="G169" s="200">
        <f t="shared" si="113"/>
        <v>3.3513788887750806E-2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2.1383966205686993</v>
      </c>
      <c r="C170" s="11">
        <v>3.3896287146326296</v>
      </c>
      <c r="D170" s="11">
        <f t="shared" ref="D170:D176" si="118">C170-B170</f>
        <v>1.2512320940639303</v>
      </c>
      <c r="E170" s="11">
        <v>1.7016779658478172</v>
      </c>
      <c r="F170" s="11">
        <f t="shared" ref="F170:F171" si="119">SUM(D170:E170)</f>
        <v>2.9529100599117477</v>
      </c>
      <c r="G170" s="200">
        <f t="shared" si="113"/>
        <v>3.9800671014943223E-2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5.6060836046564297E-2</v>
      </c>
      <c r="C171" s="11">
        <v>4.7786716633758948E-2</v>
      </c>
      <c r="D171" s="11">
        <f t="shared" si="118"/>
        <v>-8.2741194128053488E-3</v>
      </c>
      <c r="E171" s="11">
        <v>2.796060403151782E-2</v>
      </c>
      <c r="F171" s="11">
        <f t="shared" si="119"/>
        <v>1.9686484618712471E-2</v>
      </c>
      <c r="G171" s="200">
        <f t="shared" si="113"/>
        <v>2.73427727073563E-2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1.9615419546869417</v>
      </c>
      <c r="C172" s="11">
        <v>2.1881462787886199</v>
      </c>
      <c r="D172" s="11">
        <f t="shared" si="118"/>
        <v>0.22660432410167819</v>
      </c>
      <c r="E172" s="11">
        <v>0.89919896839782365</v>
      </c>
      <c r="F172" s="11">
        <f t="shared" ref="F172:F173" si="120">SUM(D172:E172)</f>
        <v>1.1258032924995018</v>
      </c>
      <c r="G172" s="200">
        <f t="shared" si="113"/>
        <v>2.5475750754439863E-2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0.87669703991029013</v>
      </c>
      <c r="C173" s="11">
        <v>1.3006833900632508</v>
      </c>
      <c r="D173" s="11">
        <f t="shared" si="118"/>
        <v>0.42398635015296071</v>
      </c>
      <c r="E173" s="11">
        <v>0.57899043640264092</v>
      </c>
      <c r="F173" s="11">
        <f t="shared" si="120"/>
        <v>1.0029767865556016</v>
      </c>
      <c r="G173" s="200">
        <f t="shared" si="113"/>
        <v>3.4382680910352681E-2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0.5601856864688276</v>
      </c>
      <c r="C174" s="11">
        <v>1.0156344366263745</v>
      </c>
      <c r="D174" s="11">
        <f t="shared" si="118"/>
        <v>0.45544875015754693</v>
      </c>
      <c r="E174" s="11">
        <v>0.39922749708397359</v>
      </c>
      <c r="F174" s="11">
        <f t="shared" ref="F174:F175" si="121">SUM(D174:E174)</f>
        <v>0.85467624724152058</v>
      </c>
      <c r="G174" s="200">
        <f t="shared" si="113"/>
        <v>3.6521333136123824E-2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1.2760968247172453</v>
      </c>
      <c r="C175" s="11">
        <v>1.6551011061486902</v>
      </c>
      <c r="D175" s="11">
        <f t="shared" si="118"/>
        <v>0.37900428143144493</v>
      </c>
      <c r="E175" s="11">
        <v>1.0039422664895428</v>
      </c>
      <c r="F175" s="11">
        <f t="shared" si="121"/>
        <v>1.3829465479209877</v>
      </c>
      <c r="G175" s="200">
        <f t="shared" si="113"/>
        <v>3.9450735787909696E-2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0.41126176500938649</v>
      </c>
      <c r="C176" s="11">
        <v>0.38619133936277605</v>
      </c>
      <c r="D176" s="11">
        <f t="shared" si="118"/>
        <v>-2.5070425646610439E-2</v>
      </c>
      <c r="E176" s="11">
        <v>0.18073467441210109</v>
      </c>
      <c r="F176" s="11">
        <f t="shared" ref="F176" si="122">SUM(D176:E176)</f>
        <v>0.15566424876549065</v>
      </c>
      <c r="G176" s="200">
        <f t="shared" si="113"/>
        <v>2.4581989256899028E-2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3.6530898547119559</v>
      </c>
      <c r="C177" s="11">
        <v>5.6567874939090848</v>
      </c>
      <c r="D177" s="11">
        <f t="shared" ref="D177" si="123">C177-B177</f>
        <v>2.0036976391971288</v>
      </c>
      <c r="E177" s="11">
        <v>2.8047484440251775</v>
      </c>
      <c r="F177" s="11">
        <f t="shared" ref="F177" si="124">SUM(D177:E177)</f>
        <v>4.8084460832223064</v>
      </c>
      <c r="G177" s="200">
        <f t="shared" si="113"/>
        <v>3.8711932606924515E-2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53.107942312388474</v>
      </c>
      <c r="C178" s="11">
        <f t="shared" ref="C178:F178" si="125">SUM(C152:C177)</f>
        <v>62.045099829327242</v>
      </c>
      <c r="D178" s="11">
        <f t="shared" si="125"/>
        <v>8.9371575169387754</v>
      </c>
      <c r="E178" s="11">
        <f t="shared" si="125"/>
        <v>29.867689130594734</v>
      </c>
      <c r="F178" s="11">
        <f t="shared" si="125"/>
        <v>38.804846647533509</v>
      </c>
      <c r="G178" s="200">
        <f t="shared" si="113"/>
        <v>3.0194924943378831E-2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13.127529591258803</v>
      </c>
      <c r="C181" s="11">
        <v>12.016052455638178</v>
      </c>
      <c r="D181" s="11">
        <f>C181-B181</f>
        <v>-1.1114771356206248</v>
      </c>
      <c r="E181" s="11">
        <v>5.2128255676097837</v>
      </c>
      <c r="F181" s="11">
        <f>SUM(D181:E181)</f>
        <v>4.1013484319891589</v>
      </c>
      <c r="G181" s="200">
        <f>IF(B181&gt;0,(1+(E181/B181))^(1/($C$6-$B$6))-1,0)</f>
        <v>2.2543162490686663E-2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5.4303096633323484</v>
      </c>
      <c r="C182" s="11">
        <v>6.5222520116741789</v>
      </c>
      <c r="D182" s="11">
        <f t="shared" ref="D182:D197" si="128">C182-B182</f>
        <v>1.0919423483418305</v>
      </c>
      <c r="E182" s="11">
        <v>3.0422516368244858</v>
      </c>
      <c r="F182" s="11">
        <f t="shared" ref="F182:F189" si="129">SUM(D182:E182)</f>
        <v>4.1341939851663163</v>
      </c>
      <c r="G182" s="200">
        <f t="shared" ref="G182:G184" si="130">IF(B182&gt;0,(1+(E182/B182))^(1/($C$6-$B$6))-1,0)</f>
        <v>3.0099891873400564E-2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6.6136340369412627</v>
      </c>
      <c r="C183" s="11">
        <v>5.8137406673074397</v>
      </c>
      <c r="D183" s="11">
        <f t="shared" si="128"/>
        <v>-0.79989336963382307</v>
      </c>
      <c r="E183" s="11">
        <v>1.7335867639520521</v>
      </c>
      <c r="F183" s="11">
        <f t="shared" si="129"/>
        <v>0.93369339431822906</v>
      </c>
      <c r="G183" s="200">
        <f t="shared" si="130"/>
        <v>1.5640746761632185E-2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3.8712860281172068</v>
      </c>
      <c r="C184" s="11">
        <v>4.4020858222016734</v>
      </c>
      <c r="D184" s="11">
        <f t="shared" si="128"/>
        <v>0.53079979408446665</v>
      </c>
      <c r="E184" s="11">
        <v>2.3926108293361246</v>
      </c>
      <c r="F184" s="11">
        <f t="shared" si="129"/>
        <v>2.9234106234205912</v>
      </c>
      <c r="G184" s="200">
        <f t="shared" si="130"/>
        <v>3.2601193123934502E-2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1.6264420788506264</v>
      </c>
      <c r="C185" s="11">
        <v>2.0165275306646797</v>
      </c>
      <c r="D185" s="11">
        <f t="shared" si="128"/>
        <v>0.3900854518140533</v>
      </c>
      <c r="E185" s="11">
        <v>0.74858114583056445</v>
      </c>
      <c r="F185" s="11">
        <f t="shared" si="129"/>
        <v>1.1386665976446178</v>
      </c>
      <c r="G185" s="200">
        <f>IF(B185&gt;0,(1+(E185/B185))^(1/($C$6-$B$6))-1,0)</f>
        <v>2.5562070806892656E-2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7.9404964906278339</v>
      </c>
      <c r="C186" s="11">
        <v>9.0996359351691165</v>
      </c>
      <c r="D186" s="11">
        <f t="shared" si="128"/>
        <v>1.1591394445412826</v>
      </c>
      <c r="E186" s="11">
        <v>3.5921559921981929</v>
      </c>
      <c r="F186" s="11">
        <f t="shared" si="129"/>
        <v>4.7512954367394755</v>
      </c>
      <c r="G186" s="200">
        <f t="shared" ref="G186:G205" si="131">IF(B186&gt;0,(1+(E186/B186))^(1/($C$6-$B$6))-1,0)</f>
        <v>2.5192538084726435E-2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2.6775268036162654</v>
      </c>
      <c r="C187" s="11">
        <v>1.5254233982891738</v>
      </c>
      <c r="D187" s="11">
        <f t="shared" si="128"/>
        <v>-1.1521034053270915</v>
      </c>
      <c r="E187" s="11">
        <v>0.6645420048295192</v>
      </c>
      <c r="F187" s="11">
        <f t="shared" si="129"/>
        <v>-0.48756140049757235</v>
      </c>
      <c r="G187" s="200">
        <f t="shared" si="131"/>
        <v>1.4889526482033677E-2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3.1072524368474181</v>
      </c>
      <c r="C188" s="11">
        <v>3.4628066506054047</v>
      </c>
      <c r="D188" s="11">
        <f t="shared" si="128"/>
        <v>0.35555421375798657</v>
      </c>
      <c r="E188" s="11">
        <v>1.897874278920711</v>
      </c>
      <c r="F188" s="11">
        <f t="shared" si="129"/>
        <v>2.2534284926786974</v>
      </c>
      <c r="G188" s="200">
        <f t="shared" si="131"/>
        <v>3.2292018153232016E-2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2.2630534569794007</v>
      </c>
      <c r="C189" s="11">
        <v>2.4347339907338861</v>
      </c>
      <c r="D189" s="11">
        <f t="shared" si="128"/>
        <v>0.17168053375448533</v>
      </c>
      <c r="E189" s="11">
        <v>0.62221288575502787</v>
      </c>
      <c r="F189" s="11">
        <f t="shared" si="129"/>
        <v>0.7938934195095132</v>
      </c>
      <c r="G189" s="200">
        <f t="shared" si="131"/>
        <v>1.6325306833305131E-2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2.6390787145418422</v>
      </c>
      <c r="C190" s="11">
        <v>2.3468794178191299</v>
      </c>
      <c r="D190" s="11">
        <f t="shared" si="128"/>
        <v>-0.29219929672271228</v>
      </c>
      <c r="E190" s="11">
        <v>0.86692912317920812</v>
      </c>
      <c r="F190" s="11">
        <f t="shared" ref="F190:F191" si="132">SUM(D190:E190)</f>
        <v>0.57472982645649584</v>
      </c>
      <c r="G190" s="200">
        <f t="shared" si="131"/>
        <v>1.9116975951585902E-2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10.880056844525727</v>
      </c>
      <c r="C191" s="11">
        <v>9.4142394530637095</v>
      </c>
      <c r="D191" s="11">
        <f t="shared" si="128"/>
        <v>-1.4658173914620178</v>
      </c>
      <c r="E191" s="11">
        <v>4.2004167242186972</v>
      </c>
      <c r="F191" s="11">
        <f t="shared" si="132"/>
        <v>2.7345993327566793</v>
      </c>
      <c r="G191" s="200">
        <f t="shared" si="131"/>
        <v>2.2003197027587795E-2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15.318789904347989</v>
      </c>
      <c r="C192" s="11">
        <v>9.6336053831026458</v>
      </c>
      <c r="D192" s="11">
        <f t="shared" si="128"/>
        <v>-5.6851845212453433</v>
      </c>
      <c r="E192" s="11">
        <v>5.9406621221964313</v>
      </c>
      <c r="F192" s="11">
        <f t="shared" ref="F192:F195" si="133">SUM(D192:E192)</f>
        <v>0.25547760095108796</v>
      </c>
      <c r="G192" s="200">
        <f t="shared" si="131"/>
        <v>2.2088512287822493E-2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3.8936037590400479</v>
      </c>
      <c r="C193" s="11">
        <v>0.91132324356565864</v>
      </c>
      <c r="D193" s="11">
        <f t="shared" si="128"/>
        <v>-2.9822805154743892</v>
      </c>
      <c r="E193" s="11">
        <v>1.4657311558266324</v>
      </c>
      <c r="F193" s="11">
        <f t="shared" si="133"/>
        <v>-1.5165493596477568</v>
      </c>
      <c r="G193" s="200">
        <f t="shared" si="131"/>
        <v>2.152878697200955E-2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1.197591589862822</v>
      </c>
      <c r="C194" s="11">
        <v>1.1668588679688938</v>
      </c>
      <c r="D194" s="11">
        <f t="shared" si="128"/>
        <v>-3.0732721893928172E-2</v>
      </c>
      <c r="E194" s="11">
        <v>0.62989364619145216</v>
      </c>
      <c r="F194" s="11">
        <f t="shared" si="133"/>
        <v>0.59916092429752399</v>
      </c>
      <c r="G194" s="200">
        <f t="shared" si="131"/>
        <v>2.8575895854473066E-2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9.9571341065546193</v>
      </c>
      <c r="C195" s="11">
        <v>9.387274499680748</v>
      </c>
      <c r="D195" s="11">
        <f t="shared" si="128"/>
        <v>-0.56985960687387127</v>
      </c>
      <c r="E195" s="11">
        <v>3.3585034703229391</v>
      </c>
      <c r="F195" s="11">
        <f t="shared" si="133"/>
        <v>2.7886438634490678</v>
      </c>
      <c r="G195" s="200">
        <f t="shared" si="131"/>
        <v>1.9565599924993959E-2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7.0635837381701174</v>
      </c>
      <c r="C196" s="11">
        <v>5.8527361137916367</v>
      </c>
      <c r="D196" s="11">
        <f t="shared" si="128"/>
        <v>-1.2108476243784807</v>
      </c>
      <c r="E196" s="11">
        <v>2.4650483813401638</v>
      </c>
      <c r="F196" s="11">
        <f t="shared" ref="F196" si="134">SUM(D196:E196)</f>
        <v>1.2542007569616831</v>
      </c>
      <c r="G196" s="200">
        <f t="shared" si="131"/>
        <v>2.0157039687892064E-2</v>
      </c>
    </row>
    <row r="197" spans="1:14" x14ac:dyDescent="0.3">
      <c r="A197" t="str">
        <f t="shared" si="127"/>
        <v>54 Textiles, printing and other skilled trades</v>
      </c>
      <c r="B197" s="11">
        <v>4.6920431120581405</v>
      </c>
      <c r="C197" s="11">
        <v>5.6150918578095208</v>
      </c>
      <c r="D197" s="11">
        <f t="shared" si="128"/>
        <v>0.9230487457513803</v>
      </c>
      <c r="E197" s="11">
        <v>2.1353820523279179</v>
      </c>
      <c r="F197" s="11">
        <f t="shared" ref="F197" si="135">SUM(D197:E197)</f>
        <v>3.0584307980792982</v>
      </c>
      <c r="G197" s="200">
        <f t="shared" si="131"/>
        <v>2.5320554314446353E-2</v>
      </c>
    </row>
    <row r="198" spans="1:14" x14ac:dyDescent="0.3">
      <c r="A198" t="str">
        <f t="shared" si="127"/>
        <v>61 Caring personal service occupations</v>
      </c>
      <c r="B198" s="11">
        <v>22.899205116340031</v>
      </c>
      <c r="C198" s="11">
        <v>27.561015999240471</v>
      </c>
      <c r="D198" s="11">
        <f>C198-B198</f>
        <v>4.6618108829004399</v>
      </c>
      <c r="E198" s="11">
        <v>14.33133621820012</v>
      </c>
      <c r="F198" s="11">
        <f>SUM(D198:E198)</f>
        <v>18.993147101100561</v>
      </c>
      <c r="G198" s="200">
        <f t="shared" si="131"/>
        <v>3.2932469977938306E-2</v>
      </c>
    </row>
    <row r="199" spans="1:14" x14ac:dyDescent="0.3">
      <c r="A199" t="str">
        <f t="shared" si="127"/>
        <v>62 Leisure, travel and related personal service occupations</v>
      </c>
      <c r="B199" s="11">
        <v>5.8296192962271025</v>
      </c>
      <c r="C199" s="11">
        <v>4.9808633653153631</v>
      </c>
      <c r="D199" s="11">
        <f t="shared" ref="D199:D205" si="136">C199-B199</f>
        <v>-0.8487559309117394</v>
      </c>
      <c r="E199" s="11">
        <v>2.4616869587289072</v>
      </c>
      <c r="F199" s="11">
        <f t="shared" ref="F199:F200" si="137">SUM(D199:E199)</f>
        <v>1.6129310278171678</v>
      </c>
      <c r="G199" s="200">
        <f t="shared" si="131"/>
        <v>2.3761635770036538E-2</v>
      </c>
    </row>
    <row r="200" spans="1:14" x14ac:dyDescent="0.3">
      <c r="A200" t="str">
        <f t="shared" si="127"/>
        <v>63 Community and civil enforcement occupations</v>
      </c>
      <c r="B200" s="11">
        <v>0.18822498890296707</v>
      </c>
      <c r="C200" s="11">
        <v>0.12428613587518245</v>
      </c>
      <c r="D200" s="11">
        <f t="shared" si="136"/>
        <v>-6.3938853027784626E-2</v>
      </c>
      <c r="E200" s="11">
        <v>4.7329922269654989E-2</v>
      </c>
      <c r="F200" s="11">
        <f t="shared" si="137"/>
        <v>-1.6608930758129636E-2</v>
      </c>
      <c r="G200" s="200">
        <f t="shared" si="131"/>
        <v>1.5066103726484092E-2</v>
      </c>
    </row>
    <row r="201" spans="1:14" x14ac:dyDescent="0.3">
      <c r="A201" t="str">
        <f t="shared" si="127"/>
        <v>71 Sales occupations</v>
      </c>
      <c r="B201" s="11">
        <v>14.342023851823278</v>
      </c>
      <c r="C201" s="11">
        <v>13.735907042414784</v>
      </c>
      <c r="D201" s="11">
        <f t="shared" si="136"/>
        <v>-0.60611680940849411</v>
      </c>
      <c r="E201" s="11">
        <v>5.9507207966791285</v>
      </c>
      <c r="F201" s="11">
        <f t="shared" ref="F201:F202" si="138">SUM(D201:E201)</f>
        <v>5.3446039872706343</v>
      </c>
      <c r="G201" s="200">
        <f t="shared" si="131"/>
        <v>2.3407723036608985E-2</v>
      </c>
    </row>
    <row r="202" spans="1:14" x14ac:dyDescent="0.3">
      <c r="A202" t="str">
        <f t="shared" si="127"/>
        <v>72 Customer service occupations</v>
      </c>
      <c r="B202" s="11">
        <v>3.3935310885125687</v>
      </c>
      <c r="C202" s="11">
        <v>4.4170150232251819</v>
      </c>
      <c r="D202" s="11">
        <f t="shared" si="136"/>
        <v>1.0234839347126132</v>
      </c>
      <c r="E202" s="11">
        <v>1.839077667427661</v>
      </c>
      <c r="F202" s="11">
        <f t="shared" si="138"/>
        <v>2.862561602140274</v>
      </c>
      <c r="G202" s="200">
        <f t="shared" si="131"/>
        <v>2.9290020521827387E-2</v>
      </c>
    </row>
    <row r="203" spans="1:14" x14ac:dyDescent="0.3">
      <c r="A203" t="str">
        <f t="shared" si="127"/>
        <v>81 Process, plant and machine operatives</v>
      </c>
      <c r="B203" s="11">
        <v>2.9370080700635537</v>
      </c>
      <c r="C203" s="11">
        <v>4.3951847083751714</v>
      </c>
      <c r="D203" s="11">
        <f t="shared" si="136"/>
        <v>1.4581766383116177</v>
      </c>
      <c r="E203" s="11">
        <v>1.4264855328814634</v>
      </c>
      <c r="F203" s="11">
        <f t="shared" ref="F203:F204" si="139">SUM(D203:E203)</f>
        <v>2.8846621711930811</v>
      </c>
      <c r="G203" s="200">
        <f t="shared" si="131"/>
        <v>2.6743463992366046E-2</v>
      </c>
    </row>
    <row r="204" spans="1:14" x14ac:dyDescent="0.3">
      <c r="A204" t="str">
        <f t="shared" si="127"/>
        <v>82 Transport and mobile machine drivers and operatives</v>
      </c>
      <c r="B204" s="11">
        <v>5.8385777199076774</v>
      </c>
      <c r="C204" s="11">
        <v>6.9256640005826151</v>
      </c>
      <c r="D204" s="11">
        <f t="shared" si="136"/>
        <v>1.0870862806749377</v>
      </c>
      <c r="E204" s="11">
        <v>3.2791883257435295</v>
      </c>
      <c r="F204" s="11">
        <f t="shared" si="139"/>
        <v>4.3662746064184672</v>
      </c>
      <c r="G204" s="200">
        <f t="shared" si="131"/>
        <v>3.016176137784532E-2</v>
      </c>
    </row>
    <row r="205" spans="1:14" x14ac:dyDescent="0.3">
      <c r="A205" t="str">
        <f t="shared" si="127"/>
        <v>91 Elementary trades and related occupations</v>
      </c>
      <c r="B205" s="11">
        <v>1.7197120585740659</v>
      </c>
      <c r="C205" s="11">
        <v>1.740103108936776</v>
      </c>
      <c r="D205" s="11">
        <f t="shared" si="136"/>
        <v>2.039105036271005E-2</v>
      </c>
      <c r="E205" s="11">
        <v>0.55810743010869912</v>
      </c>
      <c r="F205" s="11">
        <f t="shared" ref="F205" si="140">SUM(D205:E205)</f>
        <v>0.57849848047140917</v>
      </c>
      <c r="G205" s="200">
        <f t="shared" si="131"/>
        <v>1.8914097718038869E-2</v>
      </c>
    </row>
    <row r="206" spans="1:14" x14ac:dyDescent="0.3">
      <c r="A206" t="str">
        <f t="shared" si="127"/>
        <v>92 Elementary administration and service occupations</v>
      </c>
      <c r="B206" s="11">
        <v>16.602794665083554</v>
      </c>
      <c r="C206" s="11">
        <v>15.863361590575243</v>
      </c>
      <c r="D206" s="11">
        <f t="shared" ref="D206" si="141">C206-B206</f>
        <v>-0.73943307450831064</v>
      </c>
      <c r="E206" s="11">
        <v>8.1783592001390577</v>
      </c>
      <c r="F206" s="11">
        <f t="shared" ref="F206" si="142">SUM(D206:E206)</f>
        <v>7.4389261256307471</v>
      </c>
      <c r="G206" s="200">
        <f t="shared" ref="G206:G207" si="143">IF(B206&gt;0,(1+(E206/B206))^(1/($C$6-$B$6))-1,0)</f>
        <v>2.7060488026984908E-2</v>
      </c>
    </row>
    <row r="207" spans="1:14" x14ac:dyDescent="0.3">
      <c r="A207" t="str">
        <f t="shared" si="127"/>
        <v>All occupations</v>
      </c>
      <c r="B207" s="11">
        <f>SUM(B181:B206)</f>
        <v>176.05010921110727</v>
      </c>
      <c r="C207" s="11">
        <f t="shared" ref="C207:F207" si="144">SUM(C181:C206)</f>
        <v>171.36466827362648</v>
      </c>
      <c r="D207" s="11">
        <f t="shared" si="144"/>
        <v>-4.6854409374808075</v>
      </c>
      <c r="E207" s="11">
        <f t="shared" si="144"/>
        <v>79.041499833038131</v>
      </c>
      <c r="F207" s="11">
        <f t="shared" si="144"/>
        <v>74.356058895557311</v>
      </c>
      <c r="G207" s="200">
        <f t="shared" si="143"/>
        <v>2.5031767087177137E-2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9.4009551703894552</v>
      </c>
      <c r="C210" s="11">
        <v>6.6810002533310788</v>
      </c>
      <c r="D210" s="11">
        <f>C210-B210</f>
        <v>-2.7199549170583763</v>
      </c>
      <c r="E210" s="11">
        <v>3.4915783292046183</v>
      </c>
      <c r="F210" s="11">
        <f>SUM(D210:E210)</f>
        <v>0.77162341214624197</v>
      </c>
      <c r="G210" s="200">
        <f>IF(B210&gt;0,(1+(E210/B210))^(1/($C$6-$B$6))-1,0)</f>
        <v>2.1279040640592717E-2</v>
      </c>
    </row>
    <row r="211" spans="1:7" x14ac:dyDescent="0.3">
      <c r="A211" t="str">
        <f t="shared" si="146"/>
        <v>12 Other managers and proprietors</v>
      </c>
      <c r="B211" s="11">
        <v>5.2474687729102341</v>
      </c>
      <c r="C211" s="11">
        <v>6.2893603386852455</v>
      </c>
      <c r="D211" s="11">
        <f t="shared" ref="D211:D226" si="147">C211-B211</f>
        <v>1.0418915657750114</v>
      </c>
      <c r="E211" s="11">
        <v>3.3525118537169423</v>
      </c>
      <c r="F211" s="11">
        <f t="shared" ref="F211:F218" si="148">SUM(D211:E211)</f>
        <v>4.3944034194919537</v>
      </c>
      <c r="G211" s="200">
        <f t="shared" ref="G211:G213" si="149">IF(B211&gt;0,(1+(E211/B211))^(1/($C$6-$B$6))-1,0)</f>
        <v>3.3482611619002567E-2</v>
      </c>
    </row>
    <row r="212" spans="1:7" x14ac:dyDescent="0.3">
      <c r="A212" t="str">
        <f t="shared" si="146"/>
        <v>21 Science, research, engineering and technology professionals</v>
      </c>
      <c r="B212" s="11">
        <v>4.5108155494740734</v>
      </c>
      <c r="C212" s="11">
        <v>3.9048928691857241</v>
      </c>
      <c r="D212" s="11">
        <f t="shared" si="147"/>
        <v>-0.60592268028834928</v>
      </c>
      <c r="E212" s="11">
        <v>1.4021910432059457</v>
      </c>
      <c r="F212" s="11">
        <f t="shared" si="148"/>
        <v>0.7962683629175964</v>
      </c>
      <c r="G212" s="200">
        <f t="shared" si="149"/>
        <v>1.8208894080859572E-2</v>
      </c>
    </row>
    <row r="213" spans="1:7" x14ac:dyDescent="0.3">
      <c r="A213" t="str">
        <f t="shared" si="146"/>
        <v>22 Health professionals</v>
      </c>
      <c r="B213" s="11">
        <v>2.4415109974513722</v>
      </c>
      <c r="C213" s="11">
        <v>1.9351403687822317</v>
      </c>
      <c r="D213" s="11">
        <f t="shared" si="147"/>
        <v>-0.50637062866914051</v>
      </c>
      <c r="E213" s="11">
        <v>1.0842954726856162</v>
      </c>
      <c r="F213" s="11">
        <f t="shared" si="148"/>
        <v>0.5779248440164757</v>
      </c>
      <c r="G213" s="200">
        <f t="shared" si="149"/>
        <v>2.4802050493821781E-2</v>
      </c>
    </row>
    <row r="214" spans="1:7" x14ac:dyDescent="0.3">
      <c r="A214" t="str">
        <f t="shared" si="146"/>
        <v>23 Teaching and other educational professionals</v>
      </c>
      <c r="B214" s="11">
        <v>1.2174169663072605</v>
      </c>
      <c r="C214" s="11">
        <v>1.0672593464274502</v>
      </c>
      <c r="D214" s="11">
        <f t="shared" si="147"/>
        <v>-0.15015761987981024</v>
      </c>
      <c r="E214" s="11">
        <v>0.51854907883114054</v>
      </c>
      <c r="F214" s="11">
        <f t="shared" si="148"/>
        <v>0.3683914589513303</v>
      </c>
      <c r="G214" s="200">
        <f>IF(B214&gt;0,(1+(E214/B214))^(1/($C$6-$B$6))-1,0)</f>
        <v>2.3937523163450214E-2</v>
      </c>
    </row>
    <row r="215" spans="1:7" x14ac:dyDescent="0.3">
      <c r="A215" t="str">
        <f t="shared" si="146"/>
        <v>24 Business, media and public service professionals</v>
      </c>
      <c r="B215" s="11">
        <v>4.9124754149096974</v>
      </c>
      <c r="C215" s="11">
        <v>4.4069905528756692</v>
      </c>
      <c r="D215" s="11">
        <f t="shared" si="147"/>
        <v>-0.5054848620340282</v>
      </c>
      <c r="E215" s="11">
        <v>1.9226127479461794</v>
      </c>
      <c r="F215" s="11">
        <f t="shared" si="148"/>
        <v>1.4171278859121512</v>
      </c>
      <c r="G215" s="200">
        <f t="shared" ref="G215:G234" si="150">IF(B215&gt;0,(1+(E215/B215))^(1/($C$6-$B$6))-1,0)</f>
        <v>2.2263643196593463E-2</v>
      </c>
    </row>
    <row r="216" spans="1:7" x14ac:dyDescent="0.3">
      <c r="A216" t="str">
        <f t="shared" si="146"/>
        <v>31 Science, engineering and technology associate professionals</v>
      </c>
      <c r="B216" s="11">
        <v>1.989665924061238</v>
      </c>
      <c r="C216" s="11">
        <v>1.5354646905891927</v>
      </c>
      <c r="D216" s="11">
        <f t="shared" si="147"/>
        <v>-0.45420123347204533</v>
      </c>
      <c r="E216" s="11">
        <v>0.62956709074492778</v>
      </c>
      <c r="F216" s="11">
        <f t="shared" si="148"/>
        <v>0.17536585727288245</v>
      </c>
      <c r="G216" s="200">
        <f t="shared" si="150"/>
        <v>1.8496634536429246E-2</v>
      </c>
    </row>
    <row r="217" spans="1:7" x14ac:dyDescent="0.3">
      <c r="A217" t="str">
        <f t="shared" si="146"/>
        <v>32 Health and social care associate professionals</v>
      </c>
      <c r="B217" s="11">
        <v>2.050513398315414</v>
      </c>
      <c r="C217" s="11">
        <v>1.568984488695389</v>
      </c>
      <c r="D217" s="11">
        <f t="shared" si="147"/>
        <v>-0.48152890962002504</v>
      </c>
      <c r="E217" s="11">
        <v>0.92408211800115869</v>
      </c>
      <c r="F217" s="11">
        <f t="shared" si="148"/>
        <v>0.44255320838113366</v>
      </c>
      <c r="G217" s="200">
        <f t="shared" si="150"/>
        <v>2.5111299175442747E-2</v>
      </c>
    </row>
    <row r="218" spans="1:7" x14ac:dyDescent="0.3">
      <c r="A218" t="str">
        <f t="shared" si="146"/>
        <v>33 Protective service occupations</v>
      </c>
      <c r="B218" s="11">
        <v>2.3526700533190152</v>
      </c>
      <c r="C218" s="11">
        <v>2.2190880864949487</v>
      </c>
      <c r="D218" s="11">
        <f t="shared" si="147"/>
        <v>-0.13358196682406653</v>
      </c>
      <c r="E218" s="11">
        <v>0.72303402359910884</v>
      </c>
      <c r="F218" s="11">
        <f t="shared" si="148"/>
        <v>0.58945205677504231</v>
      </c>
      <c r="G218" s="200">
        <f t="shared" si="150"/>
        <v>1.8026074378008961E-2</v>
      </c>
    </row>
    <row r="219" spans="1:7" x14ac:dyDescent="0.3">
      <c r="A219" t="str">
        <f t="shared" si="146"/>
        <v>34 Culture, media and sports occupations</v>
      </c>
      <c r="B219" s="11">
        <v>1.222617073014125</v>
      </c>
      <c r="C219" s="11">
        <v>0.55820783710792465</v>
      </c>
      <c r="D219" s="11">
        <f t="shared" si="147"/>
        <v>-0.66440923590620038</v>
      </c>
      <c r="E219" s="11">
        <v>0.32257896491138299</v>
      </c>
      <c r="F219" s="11">
        <f t="shared" ref="F219:F220" si="151">SUM(D219:E219)</f>
        <v>-0.34183027099481739</v>
      </c>
      <c r="G219" s="200">
        <f t="shared" si="150"/>
        <v>1.5732952226769736E-2</v>
      </c>
    </row>
    <row r="220" spans="1:7" x14ac:dyDescent="0.3">
      <c r="A220" t="str">
        <f t="shared" si="146"/>
        <v>35 Business and public service associate professionals</v>
      </c>
      <c r="B220" s="11">
        <v>8.0177282266999956</v>
      </c>
      <c r="C220" s="11">
        <v>6.029222928504768</v>
      </c>
      <c r="D220" s="11">
        <f t="shared" si="147"/>
        <v>-1.9885052981952276</v>
      </c>
      <c r="E220" s="11">
        <v>2.6501733485779484</v>
      </c>
      <c r="F220" s="11">
        <f t="shared" si="151"/>
        <v>0.66166805038272081</v>
      </c>
      <c r="G220" s="200">
        <f t="shared" si="150"/>
        <v>1.922134732192271E-2</v>
      </c>
    </row>
    <row r="221" spans="1:7" x14ac:dyDescent="0.3">
      <c r="A221" t="str">
        <f t="shared" si="146"/>
        <v>41 Administrative occupations</v>
      </c>
      <c r="B221" s="11">
        <v>15.178018489739189</v>
      </c>
      <c r="C221" s="11">
        <v>8.0812422181436396</v>
      </c>
      <c r="D221" s="11">
        <f t="shared" si="147"/>
        <v>-7.0967762715955498</v>
      </c>
      <c r="E221" s="11">
        <v>4.7206842925785448</v>
      </c>
      <c r="F221" s="11">
        <f t="shared" ref="F221:F224" si="152">SUM(D221:E221)</f>
        <v>-2.376091979017005</v>
      </c>
      <c r="G221" s="200">
        <f t="shared" si="150"/>
        <v>1.8217708438703406E-2</v>
      </c>
    </row>
    <row r="222" spans="1:7" x14ac:dyDescent="0.3">
      <c r="A222" t="str">
        <f t="shared" si="146"/>
        <v>42 Secretarial and related occupations</v>
      </c>
      <c r="B222" s="11">
        <v>4.033919668011416</v>
      </c>
      <c r="C222" s="11">
        <v>0.71330949844938651</v>
      </c>
      <c r="D222" s="11">
        <f t="shared" si="147"/>
        <v>-3.3206101695620296</v>
      </c>
      <c r="E222" s="11">
        <v>1.0762950328036862</v>
      </c>
      <c r="F222" s="11">
        <f t="shared" si="152"/>
        <v>-2.2443151367583436</v>
      </c>
      <c r="G222" s="200">
        <f t="shared" si="150"/>
        <v>1.5891812340506073E-2</v>
      </c>
    </row>
    <row r="223" spans="1:7" x14ac:dyDescent="0.3">
      <c r="A223" t="str">
        <f t="shared" si="146"/>
        <v>51 Skilled agricultural and related trades</v>
      </c>
      <c r="B223" s="11">
        <v>1.6554782339009029</v>
      </c>
      <c r="C223" s="11">
        <v>1.7082479036690461</v>
      </c>
      <c r="D223" s="11">
        <f t="shared" si="147"/>
        <v>5.2769669768143235E-2</v>
      </c>
      <c r="E223" s="11">
        <v>0.88907066883854657</v>
      </c>
      <c r="F223" s="11">
        <f t="shared" si="152"/>
        <v>0.94184033860668981</v>
      </c>
      <c r="G223" s="200">
        <f t="shared" si="150"/>
        <v>2.9072142488551389E-2</v>
      </c>
    </row>
    <row r="224" spans="1:7" x14ac:dyDescent="0.3">
      <c r="A224" t="str">
        <f t="shared" si="146"/>
        <v>52 Skilled metal, electrical and electronic trades</v>
      </c>
      <c r="B224" s="11">
        <v>5.6347970711607331</v>
      </c>
      <c r="C224" s="11">
        <v>4.6115391077550623</v>
      </c>
      <c r="D224" s="11">
        <f t="shared" si="147"/>
        <v>-1.0232579634056709</v>
      </c>
      <c r="E224" s="11">
        <v>1.8628615607320393</v>
      </c>
      <c r="F224" s="11">
        <f t="shared" si="152"/>
        <v>0.83960359732636847</v>
      </c>
      <c r="G224" s="200">
        <f t="shared" si="150"/>
        <v>1.9224431687245636E-2</v>
      </c>
    </row>
    <row r="225" spans="1:7" x14ac:dyDescent="0.3">
      <c r="A225" t="str">
        <f t="shared" si="146"/>
        <v>53 Skilled construction and building trades</v>
      </c>
      <c r="B225" s="11">
        <v>6.323812971471547</v>
      </c>
      <c r="C225" s="11">
        <v>6.6175628851231076</v>
      </c>
      <c r="D225" s="11">
        <f t="shared" si="147"/>
        <v>0.29374991365156067</v>
      </c>
      <c r="E225" s="11">
        <v>2.9583742129524468</v>
      </c>
      <c r="F225" s="11">
        <f t="shared" ref="F225" si="153">SUM(D225:E225)</f>
        <v>3.2521241266040075</v>
      </c>
      <c r="G225" s="200">
        <f t="shared" si="150"/>
        <v>2.5915095944061717E-2</v>
      </c>
    </row>
    <row r="226" spans="1:7" x14ac:dyDescent="0.3">
      <c r="A226" t="str">
        <f t="shared" si="146"/>
        <v>54 Textiles, printing and other skilled trades</v>
      </c>
      <c r="B226" s="11">
        <v>4.084636065626726</v>
      </c>
      <c r="C226" s="11">
        <v>3.2352460209670157</v>
      </c>
      <c r="D226" s="11">
        <f t="shared" si="147"/>
        <v>-0.84939004465971024</v>
      </c>
      <c r="E226" s="11">
        <v>1.3677305427205435</v>
      </c>
      <c r="F226" s="11">
        <f t="shared" ref="F226" si="154">SUM(D226:E226)</f>
        <v>0.51834049806083327</v>
      </c>
      <c r="G226" s="200">
        <f t="shared" si="150"/>
        <v>1.9441037568503461E-2</v>
      </c>
    </row>
    <row r="227" spans="1:7" x14ac:dyDescent="0.3">
      <c r="A227" t="str">
        <f t="shared" si="146"/>
        <v>61 Caring personal service occupations</v>
      </c>
      <c r="B227" s="11">
        <v>14.713137445082568</v>
      </c>
      <c r="C227" s="11">
        <v>12.373464153150206</v>
      </c>
      <c r="D227" s="11">
        <f>C227-B227</f>
        <v>-2.3396732919323622</v>
      </c>
      <c r="E227" s="11">
        <v>6.5297602583288175</v>
      </c>
      <c r="F227" s="11">
        <f>SUM(D227:E227)</f>
        <v>4.1900869663964553</v>
      </c>
      <c r="G227" s="200">
        <f t="shared" si="150"/>
        <v>2.4787684803750043E-2</v>
      </c>
    </row>
    <row r="228" spans="1:7" x14ac:dyDescent="0.3">
      <c r="A228" t="str">
        <f t="shared" si="146"/>
        <v>62 Leisure, travel and related personal service occupations</v>
      </c>
      <c r="B228" s="11">
        <v>5.1121586156294194</v>
      </c>
      <c r="C228" s="11">
        <v>3.7985990659298983</v>
      </c>
      <c r="D228" s="11">
        <f t="shared" ref="D228:D234" si="155">C228-B228</f>
        <v>-1.3135595496995212</v>
      </c>
      <c r="E228" s="11">
        <v>1.9741419080284981</v>
      </c>
      <c r="F228" s="11">
        <f t="shared" ref="F228:F229" si="156">SUM(D228:E228)</f>
        <v>0.66058235832897694</v>
      </c>
      <c r="G228" s="200">
        <f t="shared" si="150"/>
        <v>2.2008128000622129E-2</v>
      </c>
    </row>
    <row r="229" spans="1:7" x14ac:dyDescent="0.3">
      <c r="A229" t="str">
        <f t="shared" si="146"/>
        <v>63 Community and civil enforcement occupations</v>
      </c>
      <c r="B229" s="11">
        <v>0.24553962163700099</v>
      </c>
      <c r="C229" s="11">
        <v>0.16590461586668098</v>
      </c>
      <c r="D229" s="11">
        <f t="shared" si="155"/>
        <v>-7.9635005770320011E-2</v>
      </c>
      <c r="E229" s="11">
        <v>7.5081953718061797E-2</v>
      </c>
      <c r="F229" s="11">
        <f t="shared" si="156"/>
        <v>-4.5530520522582135E-3</v>
      </c>
      <c r="G229" s="200">
        <f t="shared" si="150"/>
        <v>1.7946009221499581E-2</v>
      </c>
    </row>
    <row r="230" spans="1:7" x14ac:dyDescent="0.3">
      <c r="A230" t="str">
        <f t="shared" si="146"/>
        <v>71 Sales occupations</v>
      </c>
      <c r="B230" s="11">
        <v>11.939534788256646</v>
      </c>
      <c r="C230" s="11">
        <v>8.2307997977956386</v>
      </c>
      <c r="D230" s="11">
        <f t="shared" si="155"/>
        <v>-3.7087349904610072</v>
      </c>
      <c r="E230" s="11">
        <v>4.1689560807257537</v>
      </c>
      <c r="F230" s="11">
        <f t="shared" ref="F230:F231" si="157">SUM(D230:E230)</f>
        <v>0.46022109026474656</v>
      </c>
      <c r="G230" s="200">
        <f t="shared" si="150"/>
        <v>2.0166747040731847E-2</v>
      </c>
    </row>
    <row r="231" spans="1:7" x14ac:dyDescent="0.3">
      <c r="A231" t="str">
        <f t="shared" si="146"/>
        <v>72 Customer service occupations</v>
      </c>
      <c r="B231" s="11">
        <v>3.2935569060157741</v>
      </c>
      <c r="C231" s="11">
        <v>3.7773058114467184</v>
      </c>
      <c r="D231" s="11">
        <f t="shared" si="155"/>
        <v>0.48374890543094429</v>
      </c>
      <c r="E231" s="11">
        <v>1.7386912710704145</v>
      </c>
      <c r="F231" s="11">
        <f t="shared" si="157"/>
        <v>2.2224401765013591</v>
      </c>
      <c r="G231" s="200">
        <f t="shared" si="150"/>
        <v>2.8663015018280502E-2</v>
      </c>
    </row>
    <row r="232" spans="1:7" x14ac:dyDescent="0.3">
      <c r="A232" t="str">
        <f t="shared" si="146"/>
        <v>81 Process, plant and machine operatives</v>
      </c>
      <c r="B232" s="11">
        <v>3.451325380342869</v>
      </c>
      <c r="C232" s="11">
        <v>4.3944043096774656</v>
      </c>
      <c r="D232" s="11">
        <f t="shared" si="155"/>
        <v>0.94307892933459669</v>
      </c>
      <c r="E232" s="11">
        <v>1.6464996332574922</v>
      </c>
      <c r="F232" s="11">
        <f t="shared" ref="F232:F233" si="158">SUM(D232:E232)</f>
        <v>2.5895785625920889</v>
      </c>
      <c r="G232" s="200">
        <f t="shared" si="150"/>
        <v>2.6344756572212358E-2</v>
      </c>
    </row>
    <row r="233" spans="1:7" x14ac:dyDescent="0.3">
      <c r="A233" t="str">
        <f t="shared" si="146"/>
        <v>82 Transport and mobile machine drivers and operatives</v>
      </c>
      <c r="B233" s="11">
        <v>7.5964685619685728</v>
      </c>
      <c r="C233" s="11">
        <v>7.476139963870633</v>
      </c>
      <c r="D233" s="11">
        <f t="shared" si="155"/>
        <v>-0.12032859809793983</v>
      </c>
      <c r="E233" s="11">
        <v>4.1583324183514012</v>
      </c>
      <c r="F233" s="11">
        <f t="shared" si="158"/>
        <v>4.0380038202534614</v>
      </c>
      <c r="G233" s="200">
        <f t="shared" si="150"/>
        <v>2.9532914500326468E-2</v>
      </c>
    </row>
    <row r="234" spans="1:7" x14ac:dyDescent="0.3">
      <c r="A234" t="str">
        <f t="shared" si="146"/>
        <v>91 Elementary trades and related occupations</v>
      </c>
      <c r="B234" s="11">
        <v>2.5158681473720468</v>
      </c>
      <c r="C234" s="11">
        <v>1.8898048493632962</v>
      </c>
      <c r="D234" s="11">
        <f t="shared" si="155"/>
        <v>-0.6260632980087506</v>
      </c>
      <c r="E234" s="11">
        <v>0.72985566261461965</v>
      </c>
      <c r="F234" s="11">
        <f t="shared" ref="F234" si="159">SUM(D234:E234)</f>
        <v>0.10379236460586905</v>
      </c>
      <c r="G234" s="200">
        <f t="shared" si="150"/>
        <v>1.7126366127136139E-2</v>
      </c>
    </row>
    <row r="235" spans="1:7" x14ac:dyDescent="0.3">
      <c r="A235" t="str">
        <f t="shared" si="146"/>
        <v>92 Elementary administration and service occupations</v>
      </c>
      <c r="B235" s="11">
        <v>23.255831110631625</v>
      </c>
      <c r="C235" s="11">
        <v>21.758830590937297</v>
      </c>
      <c r="D235" s="11">
        <f t="shared" ref="D235" si="160">C235-B235</f>
        <v>-1.4970005196943283</v>
      </c>
      <c r="E235" s="11">
        <v>10.814942914189785</v>
      </c>
      <c r="F235" s="11">
        <f t="shared" ref="F235" si="161">SUM(D235:E235)</f>
        <v>9.3179423944954571</v>
      </c>
      <c r="G235" s="200">
        <f t="shared" ref="G235:G236" si="162">IF(B235&gt;0,(1+(E235/B235))^(1/($C$6-$B$6))-1,0)</f>
        <v>2.5785783155821251E-2</v>
      </c>
    </row>
    <row r="236" spans="1:7" x14ac:dyDescent="0.3">
      <c r="A236" t="str">
        <f t="shared" si="146"/>
        <v>All occupations</v>
      </c>
      <c r="B236" s="11">
        <f>SUM(B210:B235)</f>
        <v>152.39792062369892</v>
      </c>
      <c r="C236" s="11">
        <f t="shared" ref="C236:F236" si="163">SUM(C210:C235)</f>
        <v>125.02801255282472</v>
      </c>
      <c r="D236" s="11">
        <f t="shared" si="163"/>
        <v>-27.3699080708742</v>
      </c>
      <c r="E236" s="11">
        <f t="shared" si="163"/>
        <v>61.732452482335617</v>
      </c>
      <c r="F236" s="11">
        <f t="shared" si="163"/>
        <v>34.362544411461414</v>
      </c>
      <c r="G236" s="200">
        <f t="shared" si="162"/>
        <v>2.2931648570556407E-2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6.1527201791517632</v>
      </c>
      <c r="C239" s="11">
        <v>4.5503910746487923</v>
      </c>
      <c r="D239" s="11">
        <f>C239-B239</f>
        <v>-1.6023291045029708</v>
      </c>
      <c r="E239" s="11">
        <v>2.3540016029354045</v>
      </c>
      <c r="F239" s="11">
        <f>SUM(D239:E239)</f>
        <v>0.75167249843243367</v>
      </c>
      <c r="G239" s="200">
        <f>IF(B239&gt;0,(1+(E239/B239))^(1/($C$6-$B$6))-1,0)</f>
        <v>2.1832404555530482E-2</v>
      </c>
    </row>
    <row r="240" spans="1:7" x14ac:dyDescent="0.3">
      <c r="A240" t="str">
        <f t="shared" si="165"/>
        <v>12 Other managers and proprietors</v>
      </c>
      <c r="B240" s="11">
        <v>2.7798015069370097</v>
      </c>
      <c r="C240" s="11">
        <v>2.5282456251022496</v>
      </c>
      <c r="D240" s="11">
        <f t="shared" ref="D240:D255" si="166">C240-B240</f>
        <v>-0.25155588183476008</v>
      </c>
      <c r="E240" s="11">
        <v>1.3268185021428924</v>
      </c>
      <c r="F240" s="11">
        <f t="shared" ref="F240:F247" si="167">SUM(D240:E240)</f>
        <v>1.0752626203081324</v>
      </c>
      <c r="G240" s="200">
        <f t="shared" ref="G240:G242" si="168">IF(B240&gt;0,(1+(E240/B240))^(1/($C$6-$B$6))-1,0)</f>
        <v>2.6356055172258586E-2</v>
      </c>
    </row>
    <row r="241" spans="1:7" x14ac:dyDescent="0.3">
      <c r="A241" t="str">
        <f t="shared" si="165"/>
        <v>21 Science, research, engineering and technology professionals</v>
      </c>
      <c r="B241" s="11">
        <v>2.4784340242504097</v>
      </c>
      <c r="C241" s="11">
        <v>1.7085538553867452</v>
      </c>
      <c r="D241" s="11">
        <f t="shared" si="166"/>
        <v>-0.7698801688636645</v>
      </c>
      <c r="E241" s="11">
        <v>0.67813691782857199</v>
      </c>
      <c r="F241" s="11">
        <f t="shared" si="167"/>
        <v>-9.174325103509251E-2</v>
      </c>
      <c r="G241" s="200">
        <f t="shared" si="168"/>
        <v>1.6254650803823045E-2</v>
      </c>
    </row>
    <row r="242" spans="1:7" x14ac:dyDescent="0.3">
      <c r="A242" t="str">
        <f t="shared" si="165"/>
        <v>22 Health professionals</v>
      </c>
      <c r="B242" s="11">
        <v>1.2874777567991089</v>
      </c>
      <c r="C242" s="11">
        <v>0.85861050578542653</v>
      </c>
      <c r="D242" s="11">
        <f t="shared" si="166"/>
        <v>-0.42886725101368239</v>
      </c>
      <c r="E242" s="11">
        <v>0.51660388804781765</v>
      </c>
      <c r="F242" s="11">
        <f t="shared" si="167"/>
        <v>8.7736637034135256E-2</v>
      </c>
      <c r="G242" s="200">
        <f t="shared" si="168"/>
        <v>2.2745938582412473E-2</v>
      </c>
    </row>
    <row r="243" spans="1:7" x14ac:dyDescent="0.3">
      <c r="A243" t="str">
        <f t="shared" si="165"/>
        <v>23 Teaching and other educational professionals</v>
      </c>
      <c r="B243" s="11">
        <v>0.74644715048930999</v>
      </c>
      <c r="C243" s="11">
        <v>0.74495660345120629</v>
      </c>
      <c r="D243" s="11">
        <f t="shared" si="166"/>
        <v>-1.4905470381036956E-3</v>
      </c>
      <c r="E243" s="11">
        <v>0.34366331956712654</v>
      </c>
      <c r="F243" s="11">
        <f t="shared" si="167"/>
        <v>0.34217277252902284</v>
      </c>
      <c r="G243" s="200">
        <f>IF(B243&gt;0,(1+(E243/B243))^(1/($C$6-$B$6))-1,0)</f>
        <v>2.5568712356089929E-2</v>
      </c>
    </row>
    <row r="244" spans="1:7" x14ac:dyDescent="0.3">
      <c r="A244" t="str">
        <f t="shared" si="165"/>
        <v>24 Business, media and public service professionals</v>
      </c>
      <c r="B244" s="11">
        <v>2.8799833826394399</v>
      </c>
      <c r="C244" s="11">
        <v>2.0569251982319052</v>
      </c>
      <c r="D244" s="11">
        <f t="shared" si="166"/>
        <v>-0.82305818440753464</v>
      </c>
      <c r="E244" s="11">
        <v>1.0115462761918326</v>
      </c>
      <c r="F244" s="11">
        <f t="shared" si="167"/>
        <v>0.18848809178429793</v>
      </c>
      <c r="G244" s="200">
        <f t="shared" ref="G244:G263" si="169">IF(B244&gt;0,(1+(E244/B244))^(1/($C$6-$B$6))-1,0)</f>
        <v>2.0270565390367867E-2</v>
      </c>
    </row>
    <row r="245" spans="1:7" x14ac:dyDescent="0.3">
      <c r="A245" t="str">
        <f t="shared" si="165"/>
        <v>31 Science, engineering and technology associate professionals</v>
      </c>
      <c r="B245" s="11">
        <v>1.439360984668737</v>
      </c>
      <c r="C245" s="11">
        <v>1.0516051147602097</v>
      </c>
      <c r="D245" s="11">
        <f t="shared" si="166"/>
        <v>-0.38775586990852728</v>
      </c>
      <c r="E245" s="11">
        <v>0.41644455433630734</v>
      </c>
      <c r="F245" s="11">
        <f t="shared" si="167"/>
        <v>2.8688684427780053E-2</v>
      </c>
      <c r="G245" s="200">
        <f>IF(B245&gt;0,(1+(E245/B245))^(1/($C$6-$B$6))-1,0)</f>
        <v>1.7085624440049241E-2</v>
      </c>
    </row>
    <row r="246" spans="1:7" x14ac:dyDescent="0.3">
      <c r="A246" t="str">
        <f t="shared" si="165"/>
        <v>32 Health and social care associate professionals</v>
      </c>
      <c r="B246" s="11">
        <v>0.61041270078601939</v>
      </c>
      <c r="C246" s="11">
        <v>0.34710238456294423</v>
      </c>
      <c r="D246" s="11">
        <f t="shared" si="166"/>
        <v>-0.26331031622307516</v>
      </c>
      <c r="E246" s="11">
        <v>0.21348316829378206</v>
      </c>
      <c r="F246" s="11">
        <f t="shared" si="167"/>
        <v>-4.9827147929293103E-2</v>
      </c>
      <c r="G246" s="200">
        <f t="shared" si="169"/>
        <v>2.0195141463946742E-2</v>
      </c>
    </row>
    <row r="247" spans="1:7" x14ac:dyDescent="0.3">
      <c r="A247" t="str">
        <f t="shared" si="165"/>
        <v>33 Protective service occupations</v>
      </c>
      <c r="B247" s="11">
        <v>1.2686787034638916</v>
      </c>
      <c r="C247" s="11">
        <v>1.1254082249219604</v>
      </c>
      <c r="D247" s="11">
        <f t="shared" si="166"/>
        <v>-0.1432704785419312</v>
      </c>
      <c r="E247" s="11">
        <v>0.48426965380782577</v>
      </c>
      <c r="F247" s="11">
        <f t="shared" si="167"/>
        <v>0.34099917526589457</v>
      </c>
      <c r="G247" s="200">
        <f t="shared" si="169"/>
        <v>2.178886307037331E-2</v>
      </c>
    </row>
    <row r="248" spans="1:7" x14ac:dyDescent="0.3">
      <c r="A248" t="str">
        <f t="shared" si="165"/>
        <v>34 Culture, media and sports occupations</v>
      </c>
      <c r="B248" s="11">
        <v>0.94539042715513577</v>
      </c>
      <c r="C248" s="11">
        <v>0.50325162819591274</v>
      </c>
      <c r="D248" s="11">
        <f t="shared" si="166"/>
        <v>-0.44213879895922303</v>
      </c>
      <c r="E248" s="11">
        <v>0.26749040661663942</v>
      </c>
      <c r="F248" s="11">
        <f t="shared" ref="F248:F249" si="170">SUM(D248:E248)</f>
        <v>-0.17464839234258361</v>
      </c>
      <c r="G248" s="200">
        <f t="shared" si="169"/>
        <v>1.6749097365486021E-2</v>
      </c>
    </row>
    <row r="249" spans="1:7" x14ac:dyDescent="0.3">
      <c r="A249" t="str">
        <f t="shared" si="165"/>
        <v>35 Business and public service associate professionals</v>
      </c>
      <c r="B249" s="11">
        <v>4.2773008200324796</v>
      </c>
      <c r="C249" s="11">
        <v>2.2952162405241903</v>
      </c>
      <c r="D249" s="11">
        <f t="shared" si="166"/>
        <v>-1.9820845795082893</v>
      </c>
      <c r="E249" s="11">
        <v>1.1477522145255745</v>
      </c>
      <c r="F249" s="11">
        <f t="shared" si="170"/>
        <v>-0.83433236498271479</v>
      </c>
      <c r="G249" s="200">
        <f t="shared" si="169"/>
        <v>1.5973264438045698E-2</v>
      </c>
    </row>
    <row r="250" spans="1:7" x14ac:dyDescent="0.3">
      <c r="A250" t="str">
        <f t="shared" si="165"/>
        <v>41 Administrative occupations</v>
      </c>
      <c r="B250" s="11">
        <v>7.0570646295137331</v>
      </c>
      <c r="C250" s="11">
        <v>1.5935819484788689</v>
      </c>
      <c r="D250" s="11">
        <f t="shared" si="166"/>
        <v>-5.463482681034864</v>
      </c>
      <c r="E250" s="11">
        <v>1.4596605630993615</v>
      </c>
      <c r="F250" s="11">
        <f t="shared" ref="F250:F253" si="171">SUM(D250:E250)</f>
        <v>-4.0038221179355027</v>
      </c>
      <c r="G250" s="200">
        <f t="shared" si="169"/>
        <v>1.2612387643181844E-2</v>
      </c>
    </row>
    <row r="251" spans="1:7" x14ac:dyDescent="0.3">
      <c r="A251" t="str">
        <f t="shared" si="165"/>
        <v>42 Secretarial and related occupations</v>
      </c>
      <c r="B251" s="11">
        <v>3.1193148495258654</v>
      </c>
      <c r="C251" s="11">
        <v>0.15814265525139623</v>
      </c>
      <c r="D251" s="11">
        <f t="shared" si="166"/>
        <v>-2.9611721942744693</v>
      </c>
      <c r="E251" s="11">
        <v>0.51434717887607373</v>
      </c>
      <c r="F251" s="11">
        <f t="shared" si="171"/>
        <v>-2.4468250153983955</v>
      </c>
      <c r="G251" s="200">
        <f t="shared" si="169"/>
        <v>1.0227115413889099E-2</v>
      </c>
    </row>
    <row r="252" spans="1:7" x14ac:dyDescent="0.3">
      <c r="A252" t="str">
        <f t="shared" si="165"/>
        <v>51 Skilled agricultural and related trades</v>
      </c>
      <c r="B252" s="11">
        <v>1.3595016815406482</v>
      </c>
      <c r="C252" s="11">
        <v>1.5474529372422299</v>
      </c>
      <c r="D252" s="11">
        <f t="shared" si="166"/>
        <v>0.18795125570158167</v>
      </c>
      <c r="E252" s="11">
        <v>0.6440376566013889</v>
      </c>
      <c r="F252" s="11">
        <f t="shared" si="171"/>
        <v>0.83198891230297056</v>
      </c>
      <c r="G252" s="200">
        <f t="shared" si="169"/>
        <v>2.6190228621729705E-2</v>
      </c>
    </row>
    <row r="253" spans="1:7" x14ac:dyDescent="0.3">
      <c r="A253" t="str">
        <f t="shared" si="165"/>
        <v>52 Skilled metal, electrical and electronic trades</v>
      </c>
      <c r="B253" s="11">
        <v>2.5567871495004364</v>
      </c>
      <c r="C253" s="11">
        <v>1.4862339507213569</v>
      </c>
      <c r="D253" s="11">
        <f t="shared" si="166"/>
        <v>-1.0705531987790795</v>
      </c>
      <c r="E253" s="11">
        <v>0.80831335303606344</v>
      </c>
      <c r="F253" s="11">
        <f t="shared" si="171"/>
        <v>-0.26223984574301606</v>
      </c>
      <c r="G253" s="200">
        <f t="shared" si="169"/>
        <v>1.8482483908570213E-2</v>
      </c>
    </row>
    <row r="254" spans="1:7" x14ac:dyDescent="0.3">
      <c r="A254" t="str">
        <f t="shared" si="165"/>
        <v>53 Skilled construction and building trades</v>
      </c>
      <c r="B254" s="11">
        <v>2.9713876123676788</v>
      </c>
      <c r="C254" s="11">
        <v>3.0323558671903821</v>
      </c>
      <c r="D254" s="11">
        <f t="shared" si="166"/>
        <v>6.0968254822703294E-2</v>
      </c>
      <c r="E254" s="11">
        <v>1.2468224411487647</v>
      </c>
      <c r="F254" s="11">
        <f t="shared" ref="F254" si="172">SUM(D254:E254)</f>
        <v>1.307790695971468</v>
      </c>
      <c r="G254" s="200">
        <f t="shared" si="169"/>
        <v>2.363374164142984E-2</v>
      </c>
    </row>
    <row r="255" spans="1:7" x14ac:dyDescent="0.3">
      <c r="A255" t="str">
        <f t="shared" si="165"/>
        <v>54 Textiles, printing and other skilled trades</v>
      </c>
      <c r="B255" s="11">
        <v>3.5212497868431627</v>
      </c>
      <c r="C255" s="11">
        <v>3.104496763437341</v>
      </c>
      <c r="D255" s="11">
        <f t="shared" si="166"/>
        <v>-0.41675302340582165</v>
      </c>
      <c r="E255" s="11">
        <v>1.2641729465217231</v>
      </c>
      <c r="F255" s="11">
        <f t="shared" ref="F255" si="173">SUM(D255:E255)</f>
        <v>0.84741992311590142</v>
      </c>
      <c r="G255" s="200">
        <f t="shared" si="169"/>
        <v>2.0661104616573001E-2</v>
      </c>
    </row>
    <row r="256" spans="1:7" x14ac:dyDescent="0.3">
      <c r="A256" t="str">
        <f t="shared" si="165"/>
        <v>61 Caring personal service occupations</v>
      </c>
      <c r="B256" s="11">
        <v>2.5202236645932916</v>
      </c>
      <c r="C256" s="11">
        <v>1.7402722776622468</v>
      </c>
      <c r="D256" s="11">
        <f>C256-B256</f>
        <v>-0.77995138693104482</v>
      </c>
      <c r="E256" s="11">
        <v>0.64849831143073211</v>
      </c>
      <c r="F256" s="11">
        <f>SUM(D256:E256)</f>
        <v>-0.13145307550031271</v>
      </c>
      <c r="G256" s="200">
        <f t="shared" si="169"/>
        <v>1.5382490465891463E-2</v>
      </c>
    </row>
    <row r="257" spans="1:7" x14ac:dyDescent="0.3">
      <c r="A257" t="str">
        <f t="shared" si="165"/>
        <v>62 Leisure, travel and related personal service occupations</v>
      </c>
      <c r="B257" s="11">
        <v>2.924798695964641</v>
      </c>
      <c r="C257" s="11">
        <v>2.0935329548705957</v>
      </c>
      <c r="D257" s="11">
        <f t="shared" ref="D257:D263" si="174">C257-B257</f>
        <v>-0.83126574109404539</v>
      </c>
      <c r="E257" s="11">
        <v>1.0928287963508161</v>
      </c>
      <c r="F257" s="11">
        <f t="shared" ref="F257:F258" si="175">SUM(D257:E257)</f>
        <v>0.2615630552567707</v>
      </c>
      <c r="G257" s="200">
        <f t="shared" si="169"/>
        <v>2.1389947258626973E-2</v>
      </c>
    </row>
    <row r="258" spans="1:7" x14ac:dyDescent="0.3">
      <c r="A258" t="str">
        <f t="shared" si="165"/>
        <v>63 Community and civil enforcement occupations</v>
      </c>
      <c r="B258" s="11">
        <v>0.1897182656272437</v>
      </c>
      <c r="C258" s="11">
        <v>0.12920402412089166</v>
      </c>
      <c r="D258" s="11">
        <f t="shared" si="174"/>
        <v>-6.051424150635204E-2</v>
      </c>
      <c r="E258" s="11">
        <v>6.080101683956949E-2</v>
      </c>
      <c r="F258" s="11">
        <f t="shared" si="175"/>
        <v>2.8677533321744969E-4</v>
      </c>
      <c r="G258" s="200">
        <f t="shared" si="169"/>
        <v>1.8705851772686133E-2</v>
      </c>
    </row>
    <row r="259" spans="1:7" x14ac:dyDescent="0.3">
      <c r="A259" t="str">
        <f t="shared" si="165"/>
        <v>71 Sales occupations</v>
      </c>
      <c r="B259" s="11">
        <v>7.6211533239858111</v>
      </c>
      <c r="C259" s="11">
        <v>2.5750675680841009</v>
      </c>
      <c r="D259" s="11">
        <f t="shared" si="174"/>
        <v>-5.0460857559017107</v>
      </c>
      <c r="E259" s="11">
        <v>1.7134534037475104</v>
      </c>
      <c r="F259" s="11">
        <f t="shared" ref="F259:F260" si="176">SUM(D259:E259)</f>
        <v>-3.3326323521542003</v>
      </c>
      <c r="G259" s="200">
        <f t="shared" si="169"/>
        <v>1.3611871612454918E-2</v>
      </c>
    </row>
    <row r="260" spans="1:7" x14ac:dyDescent="0.3">
      <c r="A260" t="str">
        <f t="shared" si="165"/>
        <v>72 Customer service occupations</v>
      </c>
      <c r="B260" s="11">
        <v>1.4246548795301202</v>
      </c>
      <c r="C260" s="11">
        <v>1.4530688004056482</v>
      </c>
      <c r="D260" s="11">
        <f t="shared" si="174"/>
        <v>2.8413920875528076E-2</v>
      </c>
      <c r="E260" s="11">
        <v>0.50728020872920943</v>
      </c>
      <c r="F260" s="11">
        <f t="shared" si="176"/>
        <v>0.5356941296047375</v>
      </c>
      <c r="G260" s="200">
        <f t="shared" si="169"/>
        <v>2.0513742377896493E-2</v>
      </c>
    </row>
    <row r="261" spans="1:7" x14ac:dyDescent="0.3">
      <c r="A261" t="str">
        <f t="shared" si="165"/>
        <v>81 Process, plant and machine operatives</v>
      </c>
      <c r="B261" s="11">
        <v>2.5123898126700319</v>
      </c>
      <c r="C261" s="11">
        <v>1.1780092175334467</v>
      </c>
      <c r="D261" s="11">
        <f t="shared" si="174"/>
        <v>-1.3343805951365852</v>
      </c>
      <c r="E261" s="11">
        <v>0.71753919247222031</v>
      </c>
      <c r="F261" s="11">
        <f t="shared" ref="F261:F262" si="177">SUM(D261:E261)</f>
        <v>-0.61684140266436494</v>
      </c>
      <c r="G261" s="200">
        <f t="shared" si="169"/>
        <v>1.6889423153825245E-2</v>
      </c>
    </row>
    <row r="262" spans="1:7" x14ac:dyDescent="0.3">
      <c r="A262" t="str">
        <f t="shared" si="165"/>
        <v>82 Transport and mobile machine drivers and operatives</v>
      </c>
      <c r="B262" s="11">
        <v>6.0120714140297293</v>
      </c>
      <c r="C262" s="11">
        <v>4.2250021040811783</v>
      </c>
      <c r="D262" s="11">
        <f t="shared" si="174"/>
        <v>-1.7870693099485511</v>
      </c>
      <c r="E262" s="11">
        <v>2.3630289513824589</v>
      </c>
      <c r="F262" s="11">
        <f t="shared" si="177"/>
        <v>0.57595964143390788</v>
      </c>
      <c r="G262" s="200">
        <f t="shared" si="169"/>
        <v>2.2345585336197793E-2</v>
      </c>
    </row>
    <row r="263" spans="1:7" x14ac:dyDescent="0.3">
      <c r="A263" t="str">
        <f t="shared" si="165"/>
        <v>91 Elementary trades and related occupations</v>
      </c>
      <c r="B263" s="11">
        <v>2.6574112620580026</v>
      </c>
      <c r="C263" s="11">
        <v>1.4776897010128529</v>
      </c>
      <c r="D263" s="11">
        <f t="shared" si="174"/>
        <v>-1.1797215610451497</v>
      </c>
      <c r="E263" s="11">
        <v>0.66613901684317944</v>
      </c>
      <c r="F263" s="11">
        <f t="shared" ref="F263" si="178">SUM(D263:E263)</f>
        <v>-0.51358254420197025</v>
      </c>
      <c r="G263" s="200">
        <f t="shared" si="169"/>
        <v>1.502381529968555E-2</v>
      </c>
    </row>
    <row r="264" spans="1:7" x14ac:dyDescent="0.3">
      <c r="A264" t="str">
        <f t="shared" si="165"/>
        <v>92 Elementary administration and service occupations</v>
      </c>
      <c r="B264" s="11">
        <v>18.411372258477122</v>
      </c>
      <c r="C264" s="11">
        <v>12.398630784523814</v>
      </c>
      <c r="D264" s="11">
        <f t="shared" ref="D264" si="179">C264-B264</f>
        <v>-6.0127414739533087</v>
      </c>
      <c r="E264" s="11">
        <v>6.4962528587219781</v>
      </c>
      <c r="F264" s="11">
        <f>SUM(D264:E264)</f>
        <v>0.48351138476866939</v>
      </c>
      <c r="G264" s="200">
        <f t="shared" ref="G264:G265" si="180">IF(B264&gt;0,(1+(E264/B264))^(1/($C$6-$B$6))-1,0)</f>
        <v>2.0351351596094025E-2</v>
      </c>
    </row>
    <row r="265" spans="1:7" x14ac:dyDescent="0.3">
      <c r="A265" t="str">
        <f t="shared" si="165"/>
        <v>All occupations</v>
      </c>
      <c r="B265" s="11">
        <f>SUM(B239:B264)</f>
        <v>89.725106922600816</v>
      </c>
      <c r="C265" s="11">
        <f t="shared" ref="C265:F265" si="181">SUM(C239:C264)</f>
        <v>55.963008010187892</v>
      </c>
      <c r="D265" s="11">
        <f t="shared" si="181"/>
        <v>-33.762098912412924</v>
      </c>
      <c r="E265" s="11">
        <f t="shared" si="181"/>
        <v>28.963386400094826</v>
      </c>
      <c r="F265" s="11">
        <f t="shared" si="181"/>
        <v>-4.7987125123181054</v>
      </c>
      <c r="G265" s="200">
        <f t="shared" si="180"/>
        <v>1.8825114898762596E-2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1.096987260976062</v>
      </c>
      <c r="C268" s="11">
        <v>1.3658315636223939</v>
      </c>
      <c r="D268" s="11">
        <f>C268-B268</f>
        <v>0.26884430264633186</v>
      </c>
      <c r="E268" s="11">
        <v>0.35759616943371991</v>
      </c>
      <c r="F268" s="11">
        <f>SUM(D268:E268)</f>
        <v>0.62644047208005182</v>
      </c>
      <c r="G268" s="200">
        <f>IF(B268&gt;0,(1+(E268/B268))^(1/($C$6-$B$6))-1,0)</f>
        <v>1.8988157609123091E-2</v>
      </c>
    </row>
    <row r="269" spans="1:7" x14ac:dyDescent="0.3">
      <c r="A269" t="str">
        <f t="shared" si="183"/>
        <v>12 Other managers and proprietors</v>
      </c>
      <c r="B269" s="11">
        <v>0.89422512111889374</v>
      </c>
      <c r="C269" s="11">
        <v>1.6523419780859088</v>
      </c>
      <c r="D269" s="11">
        <f t="shared" ref="D269:D284" si="184">C269-B269</f>
        <v>0.75811685696701503</v>
      </c>
      <c r="E269" s="11">
        <v>0.45931966081018732</v>
      </c>
      <c r="F269" s="11">
        <f t="shared" ref="F269:F276" si="185">SUM(D269:E269)</f>
        <v>1.2174365177772024</v>
      </c>
      <c r="G269" s="200">
        <f t="shared" ref="G269:G271" si="186">IF(B269&gt;0,(1+(E269/B269))^(1/($C$6-$B$6))-1,0)</f>
        <v>2.8020363663661341E-2</v>
      </c>
    </row>
    <row r="270" spans="1:7" x14ac:dyDescent="0.3">
      <c r="A270" t="str">
        <f t="shared" si="183"/>
        <v>21 Science, research, engineering and technology professionals</v>
      </c>
      <c r="B270" s="11">
        <v>0.62051405561705686</v>
      </c>
      <c r="C270" s="11">
        <v>1.300912112765658</v>
      </c>
      <c r="D270" s="11">
        <f t="shared" si="184"/>
        <v>0.68039805714860113</v>
      </c>
      <c r="E270" s="11">
        <v>0.28250119010148977</v>
      </c>
      <c r="F270" s="11">
        <f t="shared" si="185"/>
        <v>0.96289924725009091</v>
      </c>
      <c r="G270" s="200">
        <f t="shared" si="186"/>
        <v>2.5328188605270974E-2</v>
      </c>
    </row>
    <row r="271" spans="1:7" x14ac:dyDescent="0.3">
      <c r="A271" t="str">
        <f t="shared" si="183"/>
        <v>22 Health professionals</v>
      </c>
      <c r="B271" s="11">
        <v>0.18696084129383966</v>
      </c>
      <c r="C271" s="11">
        <v>0.65548913125916763</v>
      </c>
      <c r="D271" s="11">
        <f t="shared" si="184"/>
        <v>0.46852828996532797</v>
      </c>
      <c r="E271" s="11">
        <v>0.15456163210067747</v>
      </c>
      <c r="F271" s="11">
        <f t="shared" si="185"/>
        <v>0.62308992206600544</v>
      </c>
      <c r="G271" s="200">
        <f t="shared" si="186"/>
        <v>4.0985249145808922E-2</v>
      </c>
    </row>
    <row r="272" spans="1:7" x14ac:dyDescent="0.3">
      <c r="A272" t="str">
        <f t="shared" si="183"/>
        <v>23 Teaching and other educational professionals</v>
      </c>
      <c r="B272" s="11">
        <v>0.16668302071047192</v>
      </c>
      <c r="C272" s="11">
        <v>0.28754093832818217</v>
      </c>
      <c r="D272" s="11">
        <f t="shared" si="184"/>
        <v>0.12085791761771025</v>
      </c>
      <c r="E272" s="11">
        <v>8.408205392352347E-2</v>
      </c>
      <c r="F272" s="11">
        <f t="shared" si="185"/>
        <v>0.20493997154123372</v>
      </c>
      <c r="G272" s="200">
        <f>IF(B272&gt;0,(1+(E272/B272))^(1/($C$6-$B$6))-1,0)</f>
        <v>2.7602248405614871E-2</v>
      </c>
    </row>
    <row r="273" spans="1:7" x14ac:dyDescent="0.3">
      <c r="A273" t="str">
        <f t="shared" si="183"/>
        <v>24 Business, media and public service professionals</v>
      </c>
      <c r="B273" s="11">
        <v>0.65516731326827315</v>
      </c>
      <c r="C273" s="11">
        <v>1.2737220340087261</v>
      </c>
      <c r="D273" s="11">
        <f t="shared" si="184"/>
        <v>0.61855472074045292</v>
      </c>
      <c r="E273" s="11">
        <v>0.30989859224171645</v>
      </c>
      <c r="F273" s="11">
        <f t="shared" si="185"/>
        <v>0.92845331298216938</v>
      </c>
      <c r="G273" s="200">
        <f t="shared" ref="G273" si="187">IF(B273&gt;0,(1+(E273/B273))^(1/($C$6-$B$6))-1,0)</f>
        <v>2.6156617208258126E-2</v>
      </c>
    </row>
    <row r="274" spans="1:7" x14ac:dyDescent="0.3">
      <c r="A274" t="str">
        <f t="shared" si="183"/>
        <v>31 Science, engineering and technology associate professionals</v>
      </c>
      <c r="B274" s="11">
        <v>0.35252506955152868</v>
      </c>
      <c r="C274" s="11">
        <v>0.76414198829794377</v>
      </c>
      <c r="D274" s="11">
        <f t="shared" si="184"/>
        <v>0.41161691874641509</v>
      </c>
      <c r="E274" s="11">
        <v>0.18341889433372777</v>
      </c>
      <c r="F274" s="11">
        <f t="shared" si="185"/>
        <v>0.59503581308014286</v>
      </c>
      <c r="G274" s="200">
        <f>IF(B274&gt;0,(1+(E274/B274))^(1/($C$6-$B$6))-1,0)</f>
        <v>2.8320811138055069E-2</v>
      </c>
    </row>
    <row r="275" spans="1:7" x14ac:dyDescent="0.3">
      <c r="A275" t="str">
        <f t="shared" si="183"/>
        <v>32 Health and social care associate professionals</v>
      </c>
      <c r="B275" s="11">
        <v>0.11586385509260649</v>
      </c>
      <c r="C275" s="11">
        <v>0.31876527751958295</v>
      </c>
      <c r="D275" s="11">
        <f t="shared" si="184"/>
        <v>0.20290142242697645</v>
      </c>
      <c r="E275" s="11">
        <v>8.1516174030847835E-2</v>
      </c>
      <c r="F275" s="11">
        <f t="shared" si="185"/>
        <v>0.28441759645782427</v>
      </c>
      <c r="G275" s="200">
        <f t="shared" ref="G275:G292" si="188">IF(B275&gt;0,(1+(E275/B275))^(1/($C$6-$B$6))-1,0)</f>
        <v>3.6152507378538923E-2</v>
      </c>
    </row>
    <row r="276" spans="1:7" x14ac:dyDescent="0.3">
      <c r="A276" t="str">
        <f t="shared" si="183"/>
        <v>33 Protective service occupations</v>
      </c>
      <c r="B276" s="11">
        <v>0.16438587378539002</v>
      </c>
      <c r="C276" s="11">
        <v>0.1101430077171783</v>
      </c>
      <c r="D276" s="11">
        <f t="shared" si="184"/>
        <v>-5.4242866068211715E-2</v>
      </c>
      <c r="E276" s="11">
        <v>2.2949012870072449E-2</v>
      </c>
      <c r="F276" s="11">
        <f t="shared" si="185"/>
        <v>-3.1293853198139265E-2</v>
      </c>
      <c r="G276" s="200">
        <f t="shared" si="188"/>
        <v>8.7501473357092241E-3</v>
      </c>
    </row>
    <row r="277" spans="1:7" x14ac:dyDescent="0.3">
      <c r="A277" t="str">
        <f t="shared" si="183"/>
        <v>34 Culture, media and sports occupations</v>
      </c>
      <c r="B277" s="11">
        <v>0.32620843797509519</v>
      </c>
      <c r="C277" s="11">
        <v>0.55639526232508796</v>
      </c>
      <c r="D277" s="11">
        <f t="shared" si="184"/>
        <v>0.23018682434999277</v>
      </c>
      <c r="E277" s="11">
        <v>0.12953143939965345</v>
      </c>
      <c r="F277" s="11">
        <f t="shared" ref="F277:F278" si="189">SUM(D277:E277)</f>
        <v>0.35971826374964622</v>
      </c>
      <c r="G277" s="200">
        <f t="shared" si="188"/>
        <v>2.2542708060527605E-2</v>
      </c>
    </row>
    <row r="278" spans="1:7" x14ac:dyDescent="0.3">
      <c r="A278" t="str">
        <f t="shared" si="183"/>
        <v>35 Business and public service associate professionals</v>
      </c>
      <c r="B278" s="11">
        <v>0.92865201000697861</v>
      </c>
      <c r="C278" s="11">
        <v>1.4233930302853397</v>
      </c>
      <c r="D278" s="11">
        <f t="shared" si="184"/>
        <v>0.49474102027836109</v>
      </c>
      <c r="E278" s="11">
        <v>0.32907300401153083</v>
      </c>
      <c r="F278" s="11">
        <f t="shared" si="189"/>
        <v>0.82381402428989192</v>
      </c>
      <c r="G278" s="200">
        <f t="shared" si="188"/>
        <v>2.0427560097427966E-2</v>
      </c>
    </row>
    <row r="279" spans="1:7" x14ac:dyDescent="0.3">
      <c r="A279" t="str">
        <f t="shared" si="183"/>
        <v>41 Administrative occupations</v>
      </c>
      <c r="B279" s="11">
        <v>1.6221394566067258</v>
      </c>
      <c r="C279" s="11">
        <v>1.0666736672195716</v>
      </c>
      <c r="D279" s="11">
        <f t="shared" si="184"/>
        <v>-0.55546578938715419</v>
      </c>
      <c r="E279" s="11">
        <v>0.32800448281504024</v>
      </c>
      <c r="F279" s="11">
        <f t="shared" ref="F279:F282" si="190">SUM(D279:E279)</f>
        <v>-0.22746130657211394</v>
      </c>
      <c r="G279" s="200">
        <f t="shared" si="188"/>
        <v>1.235282389569381E-2</v>
      </c>
    </row>
    <row r="280" spans="1:7" x14ac:dyDescent="0.3">
      <c r="A280" t="str">
        <f t="shared" si="183"/>
        <v>42 Secretarial and related occupations</v>
      </c>
      <c r="B280" s="11">
        <v>0.74126372697459175</v>
      </c>
      <c r="C280" s="11">
        <v>0.41535500295904204</v>
      </c>
      <c r="D280" s="11">
        <f t="shared" si="184"/>
        <v>-0.32590872401554971</v>
      </c>
      <c r="E280" s="11">
        <v>0.1987906629451317</v>
      </c>
      <c r="F280" s="11">
        <f t="shared" si="190"/>
        <v>-0.12711806107041801</v>
      </c>
      <c r="G280" s="200">
        <f t="shared" si="188"/>
        <v>1.5964848974918455E-2</v>
      </c>
    </row>
    <row r="281" spans="1:7" x14ac:dyDescent="0.3">
      <c r="A281" t="str">
        <f t="shared" si="183"/>
        <v>51 Skilled agricultural and related trades</v>
      </c>
      <c r="B281" s="11">
        <v>0.70320227265549606</v>
      </c>
      <c r="C281" s="11">
        <v>0.44533946867460356</v>
      </c>
      <c r="D281" s="11">
        <f t="shared" si="184"/>
        <v>-0.25786280398089251</v>
      </c>
      <c r="E281" s="11">
        <v>0.20143715822409841</v>
      </c>
      <c r="F281" s="11">
        <f t="shared" si="190"/>
        <v>-5.6425645756794096E-2</v>
      </c>
      <c r="G281" s="200">
        <f t="shared" si="188"/>
        <v>1.6934582640275808E-2</v>
      </c>
    </row>
    <row r="282" spans="1:7" x14ac:dyDescent="0.3">
      <c r="A282" t="str">
        <f t="shared" si="183"/>
        <v>52 Skilled metal, electrical and electronic trades</v>
      </c>
      <c r="B282" s="11">
        <v>0.88229840226773348</v>
      </c>
      <c r="C282" s="11">
        <v>0.71682042970948756</v>
      </c>
      <c r="D282" s="11">
        <f t="shared" si="184"/>
        <v>-0.16547797255824592</v>
      </c>
      <c r="E282" s="11">
        <v>0.26809937816139595</v>
      </c>
      <c r="F282" s="11">
        <f t="shared" si="190"/>
        <v>0.10262140560315003</v>
      </c>
      <c r="G282" s="200">
        <f t="shared" si="188"/>
        <v>1.7846223190173927E-2</v>
      </c>
    </row>
    <row r="283" spans="1:7" x14ac:dyDescent="0.3">
      <c r="A283" t="str">
        <f t="shared" si="183"/>
        <v>53 Skilled construction and building trades</v>
      </c>
      <c r="B283" s="11">
        <v>1.2977181604344707</v>
      </c>
      <c r="C283" s="11">
        <v>0.37880642817112559</v>
      </c>
      <c r="D283" s="11">
        <f t="shared" si="184"/>
        <v>-0.9189117322633451</v>
      </c>
      <c r="E283" s="11">
        <v>0.23616845822526036</v>
      </c>
      <c r="F283" s="11">
        <f t="shared" ref="F283" si="191">SUM(D283:E283)</f>
        <v>-0.68274327403808477</v>
      </c>
      <c r="G283" s="200">
        <f t="shared" si="188"/>
        <v>1.1208842028940014E-2</v>
      </c>
    </row>
    <row r="284" spans="1:7" x14ac:dyDescent="0.3">
      <c r="A284" t="str">
        <f t="shared" si="183"/>
        <v>54 Textiles, printing and other skilled trades</v>
      </c>
      <c r="B284" s="11">
        <v>1.2774126732467757</v>
      </c>
      <c r="C284" s="11">
        <v>0.62469978454536135</v>
      </c>
      <c r="D284" s="11">
        <f t="shared" si="184"/>
        <v>-0.65271288870141431</v>
      </c>
      <c r="E284" s="11">
        <v>0.23837657083647057</v>
      </c>
      <c r="F284" s="11">
        <f t="shared" ref="F284" si="192">SUM(D284:E284)</f>
        <v>-0.41433631786494374</v>
      </c>
      <c r="G284" s="200">
        <f t="shared" si="188"/>
        <v>1.1471941978989486E-2</v>
      </c>
    </row>
    <row r="285" spans="1:7" x14ac:dyDescent="0.3">
      <c r="A285" t="str">
        <f t="shared" si="183"/>
        <v>61 Caring personal service occupations</v>
      </c>
      <c r="B285" s="11">
        <v>0.57597439017026575</v>
      </c>
      <c r="C285" s="11">
        <v>0.90790185589620565</v>
      </c>
      <c r="D285" s="11">
        <f>C285-B285</f>
        <v>0.3319274657259399</v>
      </c>
      <c r="E285" s="11">
        <v>0.19689457143893119</v>
      </c>
      <c r="F285" s="11">
        <f>SUM(D285:E285)</f>
        <v>0.52882203716487108</v>
      </c>
      <c r="G285" s="200">
        <f t="shared" si="188"/>
        <v>1.9796490002140565E-2</v>
      </c>
    </row>
    <row r="286" spans="1:7" x14ac:dyDescent="0.3">
      <c r="A286" t="str">
        <f t="shared" si="183"/>
        <v>62 Leisure, travel and related personal service occupations</v>
      </c>
      <c r="B286" s="11">
        <v>0.9498298980375931</v>
      </c>
      <c r="C286" s="11">
        <v>0.78441527458964733</v>
      </c>
      <c r="D286" s="11">
        <f t="shared" ref="D286:D292" si="193">C286-B286</f>
        <v>-0.16541462344794577</v>
      </c>
      <c r="E286" s="11">
        <v>0.24063991498879564</v>
      </c>
      <c r="F286" s="11">
        <f t="shared" ref="F286:F287" si="194">SUM(D286:E286)</f>
        <v>7.5225291540849865E-2</v>
      </c>
      <c r="G286" s="200">
        <f t="shared" si="188"/>
        <v>1.5168585725689132E-2</v>
      </c>
    </row>
    <row r="287" spans="1:7" x14ac:dyDescent="0.3">
      <c r="A287" t="str">
        <f t="shared" si="183"/>
        <v>63 Community and civil enforcement occupations</v>
      </c>
      <c r="B287" s="11">
        <v>5.2520508052364752E-2</v>
      </c>
      <c r="C287" s="11">
        <v>2.3862942501235457E-2</v>
      </c>
      <c r="D287" s="11">
        <f t="shared" si="193"/>
        <v>-2.8657565551129294E-2</v>
      </c>
      <c r="E287" s="11">
        <v>7.1073275975089382E-3</v>
      </c>
      <c r="F287" s="11">
        <f t="shared" si="194"/>
        <v>-2.1550237953620356E-2</v>
      </c>
      <c r="G287" s="200">
        <f t="shared" si="188"/>
        <v>8.4971497863237655E-3</v>
      </c>
    </row>
    <row r="288" spans="1:7" x14ac:dyDescent="0.3">
      <c r="A288" t="str">
        <f t="shared" si="183"/>
        <v>71 Sales occupations</v>
      </c>
      <c r="B288" s="11">
        <v>2.6923672571102526</v>
      </c>
      <c r="C288" s="11">
        <v>1.7975817132485832</v>
      </c>
      <c r="D288" s="11">
        <f t="shared" si="193"/>
        <v>-0.89478554386166942</v>
      </c>
      <c r="E288" s="11">
        <v>0.52749059056817127</v>
      </c>
      <c r="F288" s="11">
        <f t="shared" ref="F288:F289" si="195">SUM(D288:E288)</f>
        <v>-0.36729495329349815</v>
      </c>
      <c r="G288" s="200">
        <f t="shared" si="188"/>
        <v>1.1999178328275351E-2</v>
      </c>
    </row>
    <row r="289" spans="1:7" x14ac:dyDescent="0.3">
      <c r="A289" t="str">
        <f t="shared" si="183"/>
        <v>72 Customer service occupations</v>
      </c>
      <c r="B289" s="11">
        <v>0.50320729558272992</v>
      </c>
      <c r="C289" s="11">
        <v>1.0080569549438203</v>
      </c>
      <c r="D289" s="11">
        <f t="shared" si="193"/>
        <v>0.50484965936109039</v>
      </c>
      <c r="E289" s="11">
        <v>0.23748623568491536</v>
      </c>
      <c r="F289" s="11">
        <f t="shared" si="195"/>
        <v>0.74233589504600572</v>
      </c>
      <c r="G289" s="200">
        <f t="shared" si="188"/>
        <v>2.6107294212697862E-2</v>
      </c>
    </row>
    <row r="290" spans="1:7" x14ac:dyDescent="0.3">
      <c r="A290" t="str">
        <f t="shared" si="183"/>
        <v>81 Process, plant and machine operatives</v>
      </c>
      <c r="B290" s="11">
        <v>0.88470817266383461</v>
      </c>
      <c r="C290" s="11">
        <v>0.41241494139231522</v>
      </c>
      <c r="D290" s="11">
        <f t="shared" si="193"/>
        <v>-0.4722932312715194</v>
      </c>
      <c r="E290" s="11">
        <v>0.129160654025708</v>
      </c>
      <c r="F290" s="11">
        <f t="shared" ref="F290:F291" si="196">SUM(D290:E290)</f>
        <v>-0.34313257724581137</v>
      </c>
      <c r="G290" s="200">
        <f t="shared" si="188"/>
        <v>9.1261228420265184E-3</v>
      </c>
    </row>
    <row r="291" spans="1:7" x14ac:dyDescent="0.3">
      <c r="A291" t="str">
        <f t="shared" si="183"/>
        <v>82 Transport and mobile machine drivers and operatives</v>
      </c>
      <c r="B291" s="11">
        <v>2.6101202657774873</v>
      </c>
      <c r="C291" s="11">
        <v>2.0077612463421177</v>
      </c>
      <c r="D291" s="11">
        <f t="shared" si="193"/>
        <v>-0.60235901943536962</v>
      </c>
      <c r="E291" s="11">
        <v>0.90257512324885347</v>
      </c>
      <c r="F291" s="11">
        <f t="shared" si="196"/>
        <v>0.30021610381348385</v>
      </c>
      <c r="G291" s="200">
        <f t="shared" si="188"/>
        <v>1.9996460696183993E-2</v>
      </c>
    </row>
    <row r="292" spans="1:7" x14ac:dyDescent="0.3">
      <c r="A292" t="str">
        <f t="shared" si="183"/>
        <v>91 Elementary trades and related occupations</v>
      </c>
      <c r="B292" s="11">
        <v>1.2235215069094982</v>
      </c>
      <c r="C292" s="11">
        <v>0.71194394628933777</v>
      </c>
      <c r="D292" s="11">
        <f t="shared" si="193"/>
        <v>-0.51157756062016047</v>
      </c>
      <c r="E292" s="11">
        <v>0.24868308551283533</v>
      </c>
      <c r="F292" s="11">
        <f t="shared" ref="F292" si="197">SUM(D292:E292)</f>
        <v>-0.26289447510732511</v>
      </c>
      <c r="G292" s="200">
        <f t="shared" si="188"/>
        <v>1.2411580086557183E-2</v>
      </c>
    </row>
    <row r="293" spans="1:7" x14ac:dyDescent="0.3">
      <c r="A293" t="str">
        <f t="shared" si="183"/>
        <v>92 Elementary administration and service occupations</v>
      </c>
      <c r="B293" s="11">
        <v>6.8120455080277109</v>
      </c>
      <c r="C293" s="11">
        <v>4.2368765111627473</v>
      </c>
      <c r="D293" s="11">
        <f t="shared" ref="D293" si="198">C293-B293</f>
        <v>-2.5751689968649636</v>
      </c>
      <c r="E293" s="11">
        <v>1.2385546441462734</v>
      </c>
      <c r="F293" s="11">
        <f t="shared" ref="F293" si="199">SUM(D293:E293)</f>
        <v>-1.3366143527186902</v>
      </c>
      <c r="G293" s="200">
        <f t="shared" ref="G293:G294" si="200">IF(B293&gt;0,(1+(E293/B293))^(1/($C$6-$B$6))-1,0)</f>
        <v>1.1199193211966607E-2</v>
      </c>
    </row>
    <row r="294" spans="1:7" x14ac:dyDescent="0.3">
      <c r="A294" s="24" t="str">
        <f t="shared" si="183"/>
        <v>All occupations</v>
      </c>
      <c r="B294" s="34">
        <f>SUM(B268:B293)</f>
        <v>28.336502353913733</v>
      </c>
      <c r="C294" s="34">
        <f t="shared" ref="C294:F294" si="201">SUM(C268:C293)</f>
        <v>25.247186491860372</v>
      </c>
      <c r="D294" s="34">
        <f t="shared" si="201"/>
        <v>-3.0893158620533572</v>
      </c>
      <c r="E294" s="34">
        <f t="shared" si="201"/>
        <v>7.5939166816765376</v>
      </c>
      <c r="F294" s="34">
        <f t="shared" si="201"/>
        <v>4.5046008196231799</v>
      </c>
      <c r="G294" s="234">
        <f t="shared" si="200"/>
        <v>1.5954837562826008E-2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Brighton and Hove East Sussex West Sussex</v>
      </c>
    </row>
    <row r="2" spans="1:17" ht="13" x14ac:dyDescent="0.3">
      <c r="A2" s="364" t="s">
        <v>519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-1.8911434227216404</v>
      </c>
      <c r="Q7" s="11">
        <f>'Occ T1'!J16</f>
        <v>42.113203696546634</v>
      </c>
    </row>
    <row r="8" spans="1:17" x14ac:dyDescent="0.25">
      <c r="O8" t="str">
        <f>name!E11</f>
        <v>Process, plant and machine operatives</v>
      </c>
      <c r="P8" s="11">
        <f>'Occ T1'!H15</f>
        <v>2.9899944513182319</v>
      </c>
      <c r="Q8" s="11">
        <f>'Occ T1'!J15</f>
        <v>22.515647692651626</v>
      </c>
    </row>
    <row r="9" spans="1:17" x14ac:dyDescent="0.25">
      <c r="O9" t="str">
        <f>name!E10</f>
        <v>Sales and customer service occupations</v>
      </c>
      <c r="P9" s="11">
        <f>'Occ T1'!H14</f>
        <v>-0.22023800441058938</v>
      </c>
      <c r="Q9" s="11">
        <f>'Occ T1'!J14</f>
        <v>28.309000822645739</v>
      </c>
    </row>
    <row r="10" spans="1:17" x14ac:dyDescent="0.25">
      <c r="O10" t="str">
        <f>name!E9</f>
        <v>Caring, leisure and other service occupations</v>
      </c>
      <c r="P10" s="11">
        <f>'Occ T1'!H13</f>
        <v>9.6682943443310734</v>
      </c>
      <c r="Q10" s="11">
        <f>'Occ T1'!J13</f>
        <v>59.397017966615046</v>
      </c>
    </row>
    <row r="11" spans="1:17" x14ac:dyDescent="0.25">
      <c r="O11" t="str">
        <f>name!E8</f>
        <v>Skilled trades occupations</v>
      </c>
      <c r="P11" s="11">
        <f>'Occ T1'!H12</f>
        <v>1.1691166953795857</v>
      </c>
      <c r="Q11" s="11">
        <f>'Occ T1'!J12</f>
        <v>31.675794747336425</v>
      </c>
    </row>
    <row r="12" spans="1:17" x14ac:dyDescent="0.25">
      <c r="O12" t="str">
        <f>name!E7</f>
        <v>Administrative and secretarial occupations</v>
      </c>
      <c r="P12" s="11">
        <f>'Occ T1'!H11</f>
        <v>-16.684383608896425</v>
      </c>
      <c r="Q12" s="11">
        <f>'Occ T1'!J11</f>
        <v>24.174329572315393</v>
      </c>
    </row>
    <row r="13" spans="1:17" x14ac:dyDescent="0.25">
      <c r="O13" t="str">
        <f>name!E6</f>
        <v>Associate professional occupations</v>
      </c>
      <c r="P13" s="11">
        <f>'Occ T1'!H10</f>
        <v>4.900604486363676</v>
      </c>
      <c r="Q13" s="11">
        <f>'Occ T1'!J10</f>
        <v>60.758398581960662</v>
      </c>
    </row>
    <row r="14" spans="1:17" x14ac:dyDescent="0.25">
      <c r="O14" t="str">
        <f>name!E5</f>
        <v>Professional occupations</v>
      </c>
      <c r="P14" s="11">
        <f>'Occ T1'!H9</f>
        <v>30.316133351645249</v>
      </c>
      <c r="Q14" s="11">
        <f>'Occ T1'!J9</f>
        <v>129.33984841054516</v>
      </c>
    </row>
    <row r="15" spans="1:17" x14ac:dyDescent="0.25">
      <c r="O15" t="str">
        <f>name!E4</f>
        <v>Managers, directors and senior officials</v>
      </c>
      <c r="P15" s="11">
        <f>'Occ T1'!H8</f>
        <v>14.369621706990941</v>
      </c>
      <c r="Q15" s="11">
        <f>'Occ T1'!J8</f>
        <v>73.27794471377851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Brighton and Hove East Sussex West Sussex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0.51121055763219658</v>
      </c>
      <c r="Q37" s="11">
        <f>'Occ T2'!J8</f>
        <v>36.732498749958523</v>
      </c>
    </row>
    <row r="38" spans="1:17" x14ac:dyDescent="0.25">
      <c r="O38" s="10" t="str">
        <f>name!D5</f>
        <v>12 Other managers and proprietors</v>
      </c>
      <c r="P38" s="11">
        <f>'Occ T2'!H9</f>
        <v>13.858411149358751</v>
      </c>
      <c r="Q38" s="11">
        <f>'Occ T2'!J9</f>
        <v>36.545445963820001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8.256065077076336</v>
      </c>
      <c r="Q39" s="11">
        <f>'Occ T2'!J10</f>
        <v>30.79372611711468</v>
      </c>
    </row>
    <row r="40" spans="1:17" x14ac:dyDescent="0.25">
      <c r="O40" s="10" t="str">
        <f>name!D7</f>
        <v>22 Health professionals</v>
      </c>
      <c r="P40" s="11">
        <f>'Occ T2'!H11</f>
        <v>3.5126319473217009</v>
      </c>
      <c r="Q40" s="11">
        <f>'Occ T2'!J11</f>
        <v>24.866552985307205</v>
      </c>
    </row>
    <row r="41" spans="1:17" x14ac:dyDescent="0.25">
      <c r="O41" s="10" t="str">
        <f>name!D8</f>
        <v>23 Teaching and other educational professionals</v>
      </c>
      <c r="P41" s="11">
        <f>'Occ T2'!H12</f>
        <v>4.4021509822287541</v>
      </c>
      <c r="Q41" s="11">
        <f>'Occ T2'!J12</f>
        <v>26.301060492205892</v>
      </c>
    </row>
    <row r="42" spans="1:17" x14ac:dyDescent="0.25">
      <c r="O42" s="10" t="str">
        <f>name!D9</f>
        <v>24 Business, media and public service professionals</v>
      </c>
      <c r="P42" s="11">
        <f>'Occ T2'!H13</f>
        <v>14.145285345018443</v>
      </c>
      <c r="Q42" s="11">
        <f>'Occ T2'!J13</f>
        <v>47.378508815917378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-1.0610714240052257</v>
      </c>
      <c r="Q43" s="11">
        <f>'Occ T2'!J14</f>
        <v>4.8738821876891842</v>
      </c>
    </row>
    <row r="44" spans="1:17" x14ac:dyDescent="0.25">
      <c r="O44" s="10" t="str">
        <f>name!D11</f>
        <v>32 Health and social care associate professionals</v>
      </c>
      <c r="P44" s="11">
        <f>'Occ T2'!H15</f>
        <v>0.80309396460147653</v>
      </c>
      <c r="Q44" s="11">
        <f>'Occ T2'!J15</f>
        <v>10.402168638560431</v>
      </c>
    </row>
    <row r="45" spans="1:17" x14ac:dyDescent="0.25">
      <c r="O45" s="10" t="str">
        <f>name!D12</f>
        <v>33 Protective service occupations</v>
      </c>
      <c r="P45" s="11">
        <f>'Occ T2'!H16</f>
        <v>4.0382861542679453</v>
      </c>
      <c r="Q45" s="11">
        <f>'Occ T2'!J16</f>
        <v>9.0782986568870925</v>
      </c>
    </row>
    <row r="46" spans="1:17" x14ac:dyDescent="0.25">
      <c r="O46" s="10" t="str">
        <f>name!D13</f>
        <v>34 Culture, media and sports occupations</v>
      </c>
      <c r="P46" s="11">
        <f>'Occ T2'!H17</f>
        <v>1.4584117255879363</v>
      </c>
      <c r="Q46" s="11">
        <f>'Occ T2'!J17</f>
        <v>10.511149315345342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-0.33811593408846363</v>
      </c>
      <c r="Q47" s="11">
        <f>'Occ T2'!J18</f>
        <v>25.892899783478605</v>
      </c>
    </row>
    <row r="48" spans="1:17" x14ac:dyDescent="0.25">
      <c r="O48" s="10" t="str">
        <f>name!D15</f>
        <v>41 Administrative occupations</v>
      </c>
      <c r="P48" s="11">
        <f>'Occ T2'!H19</f>
        <v>-13.001920873555505</v>
      </c>
      <c r="Q48" s="11">
        <f>'Occ T2'!J19</f>
        <v>18.502675946156145</v>
      </c>
    </row>
    <row r="49" spans="15:17" x14ac:dyDescent="0.25">
      <c r="O49" s="10" t="str">
        <f>name!D16</f>
        <v>42 Secretarial and related occupations</v>
      </c>
      <c r="P49" s="11">
        <f>'Occ T2'!H20</f>
        <v>-3.6824627353409181</v>
      </c>
      <c r="Q49" s="11">
        <f>'Occ T2'!J20</f>
        <v>5.6716536261592481</v>
      </c>
    </row>
    <row r="50" spans="15:17" x14ac:dyDescent="0.25">
      <c r="O50" s="10" t="str">
        <f>name!D17</f>
        <v>51 Skilled agricultural and related trades</v>
      </c>
      <c r="P50" s="11">
        <f>'Occ T2'!H21</f>
        <v>1.6009335149954049</v>
      </c>
      <c r="Q50" s="11">
        <f>'Occ T2'!J21</f>
        <v>6.4893470153761337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-0.55722731840414497</v>
      </c>
      <c r="Q51" s="11">
        <f>'Occ T2'!J22</f>
        <v>8.7257454405524264</v>
      </c>
    </row>
    <row r="52" spans="15:17" x14ac:dyDescent="0.25">
      <c r="O52" s="10" t="str">
        <f>name!D19</f>
        <v>53 Skilled construction and building trades</v>
      </c>
      <c r="P52" s="11">
        <f>'Occ T2'!H23</f>
        <v>-1.0223578276022636</v>
      </c>
      <c r="Q52" s="11">
        <f>'Occ T2'!J23</f>
        <v>7.5833365807966242</v>
      </c>
    </row>
    <row r="53" spans="15:17" x14ac:dyDescent="0.25">
      <c r="O53" s="10" t="str">
        <f>name!D20</f>
        <v>54 Textiles, printing and other skilled trades</v>
      </c>
      <c r="P53" s="11">
        <f>'Occ T2'!H24</f>
        <v>1.1477683263905902</v>
      </c>
      <c r="Q53" s="11">
        <f>'Occ T2'!J24</f>
        <v>8.8773657106112456</v>
      </c>
    </row>
    <row r="54" spans="15:17" x14ac:dyDescent="0.25">
      <c r="O54" s="10" t="str">
        <f>name!D21</f>
        <v>61 Caring personal service occupations</v>
      </c>
      <c r="P54" s="11">
        <f>'Occ T2'!H25</f>
        <v>9.0300015260621507</v>
      </c>
      <c r="Q54" s="11">
        <f>'Occ T2'!J25</f>
        <v>47.104003400619042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0.79768071294344622</v>
      </c>
      <c r="Q55" s="11">
        <f>'Occ T2'!J26</f>
        <v>12.014513296382898</v>
      </c>
    </row>
    <row r="56" spans="15:17" x14ac:dyDescent="0.25">
      <c r="O56" s="10" t="str">
        <f>name!D23</f>
        <v>63 Community and civil enforcement occupations</v>
      </c>
      <c r="P56" s="11">
        <f>'Occ T2'!H27</f>
        <v>-0.15938789467451142</v>
      </c>
      <c r="Q56" s="11">
        <f>'Occ T2'!J27</f>
        <v>0.27850126961311833</v>
      </c>
    </row>
    <row r="57" spans="15:17" x14ac:dyDescent="0.25">
      <c r="O57" s="10" t="str">
        <f>name!D24</f>
        <v>71 Sales occupations</v>
      </c>
      <c r="P57" s="11">
        <f>'Occ T2'!H28</f>
        <v>-5.9924080506332515</v>
      </c>
      <c r="Q57" s="11">
        <f>'Occ T2'!J28</f>
        <v>14.524876177490761</v>
      </c>
    </row>
    <row r="58" spans="15:17" x14ac:dyDescent="0.25">
      <c r="O58" s="10" t="str">
        <f>name!D25</f>
        <v>72 Customer service occupations</v>
      </c>
      <c r="P58" s="11">
        <f>'Occ T2'!H29</f>
        <v>5.7721700462226728</v>
      </c>
      <c r="Q58" s="11">
        <f>'Occ T2'!J29</f>
        <v>13.784124645154989</v>
      </c>
    </row>
    <row r="59" spans="15:17" x14ac:dyDescent="0.25">
      <c r="O59" s="10" t="str">
        <f>name!D26</f>
        <v>81 Process, plant and machine operatives</v>
      </c>
      <c r="P59" s="11">
        <f>'Occ T2'!H30</f>
        <v>2.3765504706224849</v>
      </c>
      <c r="Q59" s="11">
        <f>'Occ T2'!J30</f>
        <v>7.5135027684601718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0.61344398069574879</v>
      </c>
      <c r="Q60" s="11">
        <f>'Occ T2'!J31</f>
        <v>15.002144924191455</v>
      </c>
    </row>
    <row r="61" spans="15:17" x14ac:dyDescent="0.25">
      <c r="O61" s="10" t="str">
        <f>name!D28</f>
        <v>91 Elementary trades and related occupations</v>
      </c>
      <c r="P61" s="11">
        <f>'Occ T2'!H32</f>
        <v>-2.2157850869883813</v>
      </c>
      <c r="Q61" s="11">
        <f>'Occ T2'!J32</f>
        <v>0.63649618036601208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0.32464166426674979</v>
      </c>
      <c r="Q62" s="11">
        <f>'Occ T2'!J33</f>
        <v>41.476707516180632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44.617999999999824</v>
      </c>
      <c r="Q64" s="11">
        <f>'Occ T2'!J35</f>
        <v>471.5611862043952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topLeftCell="A78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Brighton and Hove East Sussex West Sussex</v>
      </c>
    </row>
    <row r="2" spans="1:40" ht="12.75" customHeight="1" x14ac:dyDescent="0.3">
      <c r="A2" s="182" t="s">
        <v>523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861.89099999999985</v>
      </c>
      <c r="C8" s="305">
        <f>SUM(C9:C17)</f>
        <v>879.06400000000019</v>
      </c>
      <c r="D8" s="305">
        <f>SUM(D9:D17)</f>
        <v>906.50900000000001</v>
      </c>
      <c r="E8" s="304"/>
      <c r="F8" s="305">
        <f>SUM(F9:F17)</f>
        <v>14.663620664626379</v>
      </c>
      <c r="G8" s="305">
        <f>SUM(G9:G17)</f>
        <v>16.934406873702606</v>
      </c>
      <c r="H8" s="305">
        <f>SUM(H9:H17)</f>
        <v>21.456844592151299</v>
      </c>
      <c r="I8" s="304"/>
      <c r="J8" s="305">
        <f>SUM(J9:J17)</f>
        <v>105.42856739214571</v>
      </c>
      <c r="K8" s="305">
        <f>SUM(K9:K17)</f>
        <v>121.77372370038388</v>
      </c>
      <c r="L8" s="305">
        <f>SUM(L9:L17)</f>
        <v>154.27172058964217</v>
      </c>
      <c r="M8" s="304"/>
      <c r="N8" s="305">
        <f>SUM(N9:N17)</f>
        <v>188.83257282838795</v>
      </c>
      <c r="O8" s="305">
        <f>SUM(O9:O17)</f>
        <v>201.90156956132074</v>
      </c>
      <c r="P8" s="305">
        <f>SUM(P9:P17)</f>
        <v>232.44560207152193</v>
      </c>
      <c r="Q8" s="306"/>
      <c r="R8" s="305">
        <f>SUM(R9:R17)</f>
        <v>53.348657691130533</v>
      </c>
      <c r="S8" s="305">
        <f>SUM(S9:S17)</f>
        <v>53.095422175447453</v>
      </c>
      <c r="T8" s="305">
        <f>SUM(T9:T17)</f>
        <v>58.686857588857976</v>
      </c>
      <c r="U8" s="306"/>
      <c r="V8" s="305">
        <f>SUM(V9:V17)</f>
        <v>53.107942312388452</v>
      </c>
      <c r="W8" s="305">
        <f>SUM(W9:W17)</f>
        <v>54.503633786571427</v>
      </c>
      <c r="X8" s="305">
        <f>SUM(X9:X17)</f>
        <v>62.045099829327235</v>
      </c>
      <c r="Y8" s="306"/>
      <c r="Z8" s="305">
        <f>SUM(Z9:Z17)</f>
        <v>176.0501092111073</v>
      </c>
      <c r="AA8" s="305">
        <f>SUM(AA9:AA17)</f>
        <v>172.25137994060927</v>
      </c>
      <c r="AB8" s="305">
        <f>SUM(AB9:AB17)</f>
        <v>171.36466827362645</v>
      </c>
      <c r="AC8" s="306"/>
      <c r="AD8" s="305">
        <f>SUM(AD9:AD17)</f>
        <v>152.39792062369895</v>
      </c>
      <c r="AE8" s="305">
        <f>SUM(AE9:AE17)</f>
        <v>148.18428544436432</v>
      </c>
      <c r="AF8" s="305">
        <f>SUM(AF9:AF17)</f>
        <v>125.02801255282472</v>
      </c>
      <c r="AG8" s="306"/>
      <c r="AH8" s="305">
        <f>SUM(AH9:AH17)</f>
        <v>89.72510692260083</v>
      </c>
      <c r="AI8" s="305">
        <f>SUM(AI9:AI17)</f>
        <v>83.795898698127644</v>
      </c>
      <c r="AJ8" s="305">
        <f>SUM(AJ9:AJ17)</f>
        <v>55.963008010187892</v>
      </c>
      <c r="AK8" s="306"/>
      <c r="AL8" s="305">
        <f>SUM(AL9:AL17)</f>
        <v>28.33650235391373</v>
      </c>
      <c r="AM8" s="305">
        <f>SUM(AM9:AM17)</f>
        <v>26.623679819472734</v>
      </c>
      <c r="AN8" s="305">
        <f>SUM(AN9:AN17)</f>
        <v>25.247186491860372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104.41451820921554</v>
      </c>
      <c r="C9" s="304">
        <f t="shared" ref="B9:D17" si="0">SUM(C21,C33,C51,C63,C75,C93)</f>
        <v>107.18664968107048</v>
      </c>
      <c r="D9" s="304">
        <f t="shared" si="0"/>
        <v>118.78413991620637</v>
      </c>
      <c r="E9" s="304"/>
      <c r="F9" s="304">
        <f t="shared" ref="F9:H17" si="1">SUM(F21,F33,F51,F63,F75,F93)</f>
        <v>1.6606191686976395</v>
      </c>
      <c r="G9" s="304">
        <f t="shared" si="1"/>
        <v>1.8879286046932098</v>
      </c>
      <c r="H9" s="304">
        <f t="shared" si="1"/>
        <v>2.5199024538023624</v>
      </c>
      <c r="I9" s="304"/>
      <c r="J9" s="304">
        <f t="shared" ref="J9:L17" si="2">SUM(J21,J33,J51,J63,J75,J93)</f>
        <v>14.270024933229658</v>
      </c>
      <c r="K9" s="304">
        <f t="shared" si="2"/>
        <v>16.065764348466082</v>
      </c>
      <c r="L9" s="304">
        <f t="shared" si="2"/>
        <v>21.303801471124864</v>
      </c>
      <c r="M9" s="304"/>
      <c r="N9" s="304">
        <f t="shared" ref="N9:P17" si="3">SUM(N21,N33,N51,N63,N75,N93)</f>
        <v>29.106940205811615</v>
      </c>
      <c r="O9" s="304">
        <f t="shared" si="3"/>
        <v>30.300400218245869</v>
      </c>
      <c r="P9" s="304">
        <f t="shared" si="3"/>
        <v>35.748230753180366</v>
      </c>
      <c r="Q9" s="306"/>
      <c r="R9" s="304">
        <f t="shared" ref="R9:T9" si="4">SUM(R21,R33,R51,R63,R75,R93)</f>
        <v>6.7537812289999071</v>
      </c>
      <c r="S9" s="304">
        <f t="shared" si="4"/>
        <v>6.8985397292097641</v>
      </c>
      <c r="T9" s="304">
        <f t="shared" si="4"/>
        <v>7.9756694649130564</v>
      </c>
      <c r="U9" s="306"/>
      <c r="V9" s="304">
        <f t="shared" ref="V9:X9" si="5">SUM(V21,V33,V51,V63,V75,V93)</f>
        <v>8.4931554064021384</v>
      </c>
      <c r="W9" s="304">
        <f t="shared" si="5"/>
        <v>8.4514059766536942</v>
      </c>
      <c r="X9" s="304">
        <f t="shared" si="5"/>
        <v>9.6310604723977047</v>
      </c>
      <c r="Y9" s="306"/>
      <c r="Z9" s="304">
        <f t="shared" ref="Z9:AB9" si="6">SUM(Z21,Z33,Z51,Z63,Z75,Z93)</f>
        <v>18.557839254591148</v>
      </c>
      <c r="AA9" s="304">
        <f t="shared" si="6"/>
        <v>17.526902624878229</v>
      </c>
      <c r="AB9" s="304">
        <f t="shared" si="6"/>
        <v>18.538304467312358</v>
      </c>
      <c r="AC9" s="306"/>
      <c r="AD9" s="304">
        <f>SUM(AD21,AD33,AD51,AD63,AD75,AD93)</f>
        <v>14.648423943299701</v>
      </c>
      <c r="AE9" s="304">
        <f t="shared" ref="AE9:AF9" si="7">SUM(AE21,AE33,AE51,AE63,AE75,AE93)</f>
        <v>14.518327430078481</v>
      </c>
      <c r="AF9" s="304">
        <f t="shared" si="7"/>
        <v>12.970360592016329</v>
      </c>
      <c r="AG9" s="306"/>
      <c r="AH9" s="304">
        <f t="shared" ref="AH9:AJ9" si="8">SUM(AH21,AH33,AH51,AH63,AH75,AH93)</f>
        <v>8.9325216860887764</v>
      </c>
      <c r="AI9" s="304">
        <f t="shared" si="8"/>
        <v>9.1402066635084225</v>
      </c>
      <c r="AJ9" s="304">
        <f t="shared" si="8"/>
        <v>7.0786366997510433</v>
      </c>
      <c r="AK9" s="306"/>
      <c r="AL9" s="304">
        <f t="shared" ref="AL9:AN9" si="9">SUM(AL21,AL33,AL51,AL63,AL75,AL93)</f>
        <v>1.9912123820949561</v>
      </c>
      <c r="AM9" s="304">
        <f t="shared" si="9"/>
        <v>2.3971740853367121</v>
      </c>
      <c r="AN9" s="304">
        <f t="shared" si="9"/>
        <v>3.0181735417083035</v>
      </c>
    </row>
    <row r="10" spans="1:40" x14ac:dyDescent="0.25">
      <c r="A10" s="13" t="str">
        <f>name!E5</f>
        <v>Professional occupations</v>
      </c>
      <c r="B10" s="304">
        <f t="shared" si="0"/>
        <v>194.76118264855381</v>
      </c>
      <c r="C10" s="304">
        <f t="shared" si="0"/>
        <v>207.65575749185825</v>
      </c>
      <c r="D10" s="304">
        <f t="shared" si="0"/>
        <v>225.07731600019918</v>
      </c>
      <c r="E10" s="304"/>
      <c r="F10" s="304">
        <f t="shared" si="1"/>
        <v>10.180493194666504</v>
      </c>
      <c r="G10" s="304">
        <f t="shared" si="1"/>
        <v>11.76682972001624</v>
      </c>
      <c r="H10" s="304">
        <f t="shared" si="1"/>
        <v>14.485805822302003</v>
      </c>
      <c r="I10" s="304"/>
      <c r="J10" s="304">
        <f t="shared" si="2"/>
        <v>55.129888015338167</v>
      </c>
      <c r="K10" s="304">
        <f t="shared" si="2"/>
        <v>63.596404505838493</v>
      </c>
      <c r="L10" s="304">
        <f t="shared" si="2"/>
        <v>77.352228276589841</v>
      </c>
      <c r="M10" s="304"/>
      <c r="N10" s="304">
        <f t="shared" si="3"/>
        <v>67.324316681178544</v>
      </c>
      <c r="O10" s="304">
        <f t="shared" si="3"/>
        <v>70.746033957309564</v>
      </c>
      <c r="P10" s="304">
        <f t="shared" si="3"/>
        <v>74.67399811644178</v>
      </c>
      <c r="Q10" s="306"/>
      <c r="R10" s="304">
        <f t="shared" ref="R10:T10" si="10">SUM(R22,R34,R52,R64,R76,R94)</f>
        <v>9.9226343213343355</v>
      </c>
      <c r="S10" s="304">
        <f t="shared" si="10"/>
        <v>7.8178306076855097</v>
      </c>
      <c r="T10" s="304">
        <f t="shared" si="10"/>
        <v>6.5392168450525867</v>
      </c>
      <c r="U10" s="306"/>
      <c r="V10" s="304">
        <f t="shared" ref="V10:X10" si="11">SUM(V22,V34,V52,V64,V76,V94)</f>
        <v>10.04810532828899</v>
      </c>
      <c r="W10" s="304">
        <f t="shared" si="11"/>
        <v>10.018605788224296</v>
      </c>
      <c r="X10" s="304">
        <f t="shared" si="11"/>
        <v>10.493083467981961</v>
      </c>
      <c r="Y10" s="306"/>
      <c r="Z10" s="304">
        <f t="shared" ref="Z10:AB10" si="12">SUM(Z22,Z34,Z52,Z64,Z76,Z94)</f>
        <v>20.051858634536934</v>
      </c>
      <c r="AA10" s="304">
        <f t="shared" si="12"/>
        <v>20.4280793884591</v>
      </c>
      <c r="AB10" s="304">
        <f t="shared" si="12"/>
        <v>21.331989955342912</v>
      </c>
      <c r="AC10" s="306"/>
      <c r="AD10" s="304">
        <f t="shared" ref="AD10:AF10" si="13">SUM(AD22,AD34,AD52,AD64,AD76,AD94)</f>
        <v>13.082218928142403</v>
      </c>
      <c r="AE10" s="304">
        <f t="shared" si="13"/>
        <v>13.152079341108799</v>
      </c>
      <c r="AF10" s="304">
        <f t="shared" si="13"/>
        <v>11.314283137271074</v>
      </c>
      <c r="AG10" s="306"/>
      <c r="AH10" s="304">
        <f t="shared" ref="AH10:AJ10" si="14">SUM(AH22,AH34,AH52,AH64,AH76,AH94)</f>
        <v>7.3923423141782685</v>
      </c>
      <c r="AI10" s="304">
        <f t="shared" si="14"/>
        <v>7.8128527321126722</v>
      </c>
      <c r="AJ10" s="304">
        <f t="shared" si="14"/>
        <v>5.369046162855283</v>
      </c>
      <c r="AK10" s="306"/>
      <c r="AL10" s="304">
        <f t="shared" ref="AL10:AN10" si="15">SUM(AL22,AL34,AL52,AL64,AL76,AL94)</f>
        <v>1.6293252308896422</v>
      </c>
      <c r="AM10" s="304">
        <f t="shared" si="15"/>
        <v>2.3170414511035982</v>
      </c>
      <c r="AN10" s="304">
        <f t="shared" si="15"/>
        <v>3.5176642163617329</v>
      </c>
    </row>
    <row r="11" spans="1:40" x14ac:dyDescent="0.25">
      <c r="A11" s="13" t="str">
        <f>name!E6</f>
        <v>Associate professional occupations</v>
      </c>
      <c r="B11" s="304">
        <f>SUM(B23,B35,B53,B65,B77,B95)</f>
        <v>121.90061841665937</v>
      </c>
      <c r="C11" s="304">
        <f t="shared" si="0"/>
        <v>119.55422744802274</v>
      </c>
      <c r="D11" s="304">
        <f>SUM(D23,D35,D53,D65,D77,D95)</f>
        <v>126.80122290302293</v>
      </c>
      <c r="E11" s="304"/>
      <c r="F11" s="304">
        <f t="shared" si="1"/>
        <v>1.650742859990127</v>
      </c>
      <c r="G11" s="304">
        <f t="shared" si="1"/>
        <v>1.8504707308268971</v>
      </c>
      <c r="H11" s="304">
        <f t="shared" si="1"/>
        <v>2.4806097616985383</v>
      </c>
      <c r="I11" s="304"/>
      <c r="J11" s="304">
        <f t="shared" si="2"/>
        <v>17.86778550677673</v>
      </c>
      <c r="K11" s="304">
        <f t="shared" si="2"/>
        <v>19.659774574798355</v>
      </c>
      <c r="L11" s="304">
        <f t="shared" si="2"/>
        <v>24.991953649684451</v>
      </c>
      <c r="M11" s="304"/>
      <c r="N11" s="304">
        <f t="shared" si="3"/>
        <v>36.59396916603243</v>
      </c>
      <c r="O11" s="304">
        <f t="shared" si="3"/>
        <v>37.225945921236935</v>
      </c>
      <c r="P11" s="304">
        <f t="shared" si="3"/>
        <v>41.910149127014336</v>
      </c>
      <c r="Q11" s="306"/>
      <c r="R11" s="304">
        <f t="shared" ref="R11:T11" si="16">SUM(R23,R35,R53,R65,R77,R95)</f>
        <v>9.6783682833670373</v>
      </c>
      <c r="S11" s="304">
        <f t="shared" si="16"/>
        <v>8.9631235148473891</v>
      </c>
      <c r="T11" s="304">
        <f t="shared" si="16"/>
        <v>9.4075056240041519</v>
      </c>
      <c r="U11" s="306"/>
      <c r="V11" s="304">
        <f t="shared" ref="V11:X11" si="17">SUM(V23,V35,V53,V65,V77,V95)</f>
        <v>8.4808107860547359</v>
      </c>
      <c r="W11" s="304">
        <f t="shared" si="17"/>
        <v>7.9019558692698428</v>
      </c>
      <c r="X11" s="304">
        <f t="shared" si="17"/>
        <v>8.4205316396076064</v>
      </c>
      <c r="Y11" s="306"/>
      <c r="Z11" s="304">
        <f t="shared" ref="Z11:AB11" si="18">SUM(Z23,Z35,Z53,Z65,Z77,Z95)</f>
        <v>21.566968256510656</v>
      </c>
      <c r="AA11" s="304">
        <f t="shared" si="18"/>
        <v>19.593612609963582</v>
      </c>
      <c r="AB11" s="304">
        <f t="shared" si="18"/>
        <v>19.1840829105113</v>
      </c>
      <c r="AC11" s="306"/>
      <c r="AD11" s="304">
        <f t="shared" ref="AD11:AF11" si="19">SUM(AD23,AD35,AD53,AD65,AD77,AD95)</f>
        <v>15.633194675409785</v>
      </c>
      <c r="AE11" s="304">
        <f t="shared" si="19"/>
        <v>14.388450139202757</v>
      </c>
      <c r="AF11" s="304">
        <f t="shared" si="19"/>
        <v>11.910968031392226</v>
      </c>
      <c r="AG11" s="306"/>
      <c r="AH11" s="304">
        <f t="shared" ref="AH11:AJ11" si="20">SUM(AH23,AH35,AH53,AH65,AH77,AH95)</f>
        <v>8.5411436361062645</v>
      </c>
      <c r="AI11" s="304">
        <f t="shared" si="20"/>
        <v>7.8523174543980314</v>
      </c>
      <c r="AJ11" s="304">
        <f t="shared" si="20"/>
        <v>5.3225835929652181</v>
      </c>
      <c r="AK11" s="306"/>
      <c r="AL11" s="304">
        <f t="shared" ref="AL11:AN11" si="21">SUM(AL23,AL35,AL53,AL65,AL77,AL95)</f>
        <v>1.8876352464115989</v>
      </c>
      <c r="AM11" s="304">
        <f t="shared" si="21"/>
        <v>2.1185766334789684</v>
      </c>
      <c r="AN11" s="304">
        <f t="shared" si="21"/>
        <v>3.172838566145133</v>
      </c>
    </row>
    <row r="12" spans="1:40" x14ac:dyDescent="0.25">
      <c r="A12" s="13" t="str">
        <f>name!E7</f>
        <v>Administrative and secretarial occupations</v>
      </c>
      <c r="B12" s="304">
        <f t="shared" si="0"/>
        <v>89.848975485318036</v>
      </c>
      <c r="C12" s="304">
        <f t="shared" si="0"/>
        <v>83.076597054065672</v>
      </c>
      <c r="D12" s="304">
        <f t="shared" si="0"/>
        <v>73.164591876421639</v>
      </c>
      <c r="E12" s="304"/>
      <c r="F12" s="304">
        <f t="shared" si="1"/>
        <v>0.53151344091154773</v>
      </c>
      <c r="G12" s="304">
        <f t="shared" si="1"/>
        <v>0.62661724091329218</v>
      </c>
      <c r="H12" s="304">
        <f t="shared" si="1"/>
        <v>0.89367941376995019</v>
      </c>
      <c r="I12" s="304"/>
      <c r="J12" s="304">
        <f t="shared" si="2"/>
        <v>6.2480631907132089</v>
      </c>
      <c r="K12" s="304">
        <f t="shared" si="2"/>
        <v>7.3494909408974767</v>
      </c>
      <c r="L12" s="304">
        <f t="shared" si="2"/>
        <v>9.3003739152614031</v>
      </c>
      <c r="M12" s="304"/>
      <c r="N12" s="304">
        <f t="shared" si="3"/>
        <v>18.20523660250867</v>
      </c>
      <c r="O12" s="304">
        <f t="shared" si="3"/>
        <v>19.7644905016741</v>
      </c>
      <c r="P12" s="304">
        <f t="shared" si="3"/>
        <v>24.111327319200168</v>
      </c>
      <c r="Q12" s="306"/>
      <c r="R12" s="304">
        <f t="shared" ref="R12:T12" si="22">SUM(R24,R36,R54,R66,R78,R96)</f>
        <v>7.5478617095603422</v>
      </c>
      <c r="S12" s="304">
        <f t="shared" si="22"/>
        <v>8.0911749986069523</v>
      </c>
      <c r="T12" s="304">
        <f t="shared" si="22"/>
        <v>9.2115789141216631</v>
      </c>
      <c r="U12" s="306"/>
      <c r="V12" s="304">
        <f t="shared" ref="V12:X12" si="23">SUM(V24,V36,V54,V66,V78,V96)</f>
        <v>6.3521860578647038</v>
      </c>
      <c r="W12" s="304">
        <f t="shared" si="23"/>
        <v>6.4389684013245292</v>
      </c>
      <c r="X12" s="304">
        <f t="shared" si="23"/>
        <v>7.0743986968982311</v>
      </c>
      <c r="Y12" s="306"/>
      <c r="Z12" s="304">
        <f t="shared" ref="Z12:AA12" si="24">SUM(Z24,Z36,Z54,Z66,Z78,Z96)</f>
        <v>19.212393663388035</v>
      </c>
      <c r="AA12" s="304">
        <f t="shared" si="24"/>
        <v>16.909282298109854</v>
      </c>
      <c r="AB12" s="304">
        <f>SUM(AB24,AB36,AB54,AB66,AB78,AB96)</f>
        <v>10.544928626668304</v>
      </c>
      <c r="AC12" s="306"/>
      <c r="AD12" s="304">
        <f t="shared" ref="AD12:AE12" si="25">SUM(AD24,AD36,AD54,AD66,AD78,AD96)</f>
        <v>19.211938157750616</v>
      </c>
      <c r="AE12" s="304">
        <f t="shared" si="25"/>
        <v>15.83811592773683</v>
      </c>
      <c r="AF12" s="304">
        <f>SUM(AF24,AF36,AF54,AF66,AF78,AF96)</f>
        <v>8.7945517165930251</v>
      </c>
      <c r="AG12" s="306"/>
      <c r="AH12" s="304">
        <f t="shared" ref="AH12:AI12" si="26">SUM(AH24,AH36,AH54,AH66,AH78,AH96)</f>
        <v>10.176379479039598</v>
      </c>
      <c r="AI12" s="304">
        <f t="shared" si="26"/>
        <v>6.2242999496892368</v>
      </c>
      <c r="AJ12" s="304">
        <f>SUM(AJ24,AJ36,AJ54,AJ66,AJ78,AJ96)</f>
        <v>1.7517246037302656</v>
      </c>
      <c r="AK12" s="306"/>
      <c r="AL12" s="304">
        <f t="shared" ref="AL12:AM12" si="27">SUM(AL24,AL36,AL54,AL66,AL78,AL96)</f>
        <v>2.3634031835813181</v>
      </c>
      <c r="AM12" s="304">
        <f t="shared" si="27"/>
        <v>1.8341567951134028</v>
      </c>
      <c r="AN12" s="304">
        <f>SUM(AN24,AN36,AN54,AN66,AN78,AN96)</f>
        <v>1.4820286701786136</v>
      </c>
    </row>
    <row r="13" spans="1:40" x14ac:dyDescent="0.25">
      <c r="A13" s="13" t="str">
        <f>name!E8</f>
        <v>Skilled trades occupations</v>
      </c>
      <c r="B13" s="304">
        <f t="shared" si="0"/>
        <v>69.655886434230425</v>
      </c>
      <c r="C13" s="304">
        <f t="shared" si="0"/>
        <v>71.804188815822272</v>
      </c>
      <c r="D13" s="304">
        <f t="shared" si="0"/>
        <v>70.825003129610039</v>
      </c>
      <c r="E13" s="304"/>
      <c r="F13" s="304">
        <f t="shared" si="1"/>
        <v>0.14635248909203377</v>
      </c>
      <c r="G13" s="304">
        <f t="shared" si="1"/>
        <v>0.17849755527607802</v>
      </c>
      <c r="H13" s="304">
        <f t="shared" si="1"/>
        <v>0.23364368669739821</v>
      </c>
      <c r="I13" s="304"/>
      <c r="J13" s="304">
        <f t="shared" si="2"/>
        <v>1.7492855182702809</v>
      </c>
      <c r="K13" s="304">
        <f t="shared" si="2"/>
        <v>2.2362763243467261</v>
      </c>
      <c r="L13" s="304">
        <f t="shared" si="2"/>
        <v>3.337980626972664</v>
      </c>
      <c r="M13" s="304"/>
      <c r="N13" s="304">
        <f t="shared" si="3"/>
        <v>5.5768487834785514</v>
      </c>
      <c r="O13" s="304">
        <f t="shared" si="3"/>
        <v>6.6177387863966324</v>
      </c>
      <c r="P13" s="304">
        <f t="shared" si="3"/>
        <v>8.5609117241236383</v>
      </c>
      <c r="Q13" s="306"/>
      <c r="R13" s="304">
        <f t="shared" ref="R13:T13" si="28">SUM(R25,R37,R55,R67,R79,R97)</f>
        <v>2.383695427714573</v>
      </c>
      <c r="S13" s="304">
        <f t="shared" si="28"/>
        <v>2.6000480794722316</v>
      </c>
      <c r="T13" s="304">
        <f t="shared" si="28"/>
        <v>3.1917545293844727</v>
      </c>
      <c r="U13" s="306"/>
      <c r="V13" s="304">
        <f t="shared" ref="V13:X13" si="29">SUM(V25,V37,V55,V67,V79,V97)</f>
        <v>4.6210695880129746</v>
      </c>
      <c r="W13" s="304">
        <f t="shared" si="29"/>
        <v>4.9774223169387009</v>
      </c>
      <c r="X13" s="304">
        <f t="shared" si="29"/>
        <v>5.9699496759749522</v>
      </c>
      <c r="Y13" s="306"/>
      <c r="Z13" s="304">
        <f t="shared" ref="Z13:AB13" si="30">SUM(Z25,Z37,Z55,Z67,Z79,Z97)</f>
        <v>22.910352546645694</v>
      </c>
      <c r="AA13" s="304">
        <f t="shared" si="30"/>
        <v>22.852653751896714</v>
      </c>
      <c r="AB13" s="304">
        <f t="shared" si="30"/>
        <v>22.021961339250801</v>
      </c>
      <c r="AC13" s="306"/>
      <c r="AD13" s="304">
        <f t="shared" ref="AD13:AF13" si="31">SUM(AD25,AD37,AD55,AD67,AD79,AD97)</f>
        <v>17.698724342159913</v>
      </c>
      <c r="AE13" s="304">
        <f t="shared" si="31"/>
        <v>17.573718088006359</v>
      </c>
      <c r="AF13" s="304">
        <f t="shared" si="31"/>
        <v>16.17259591751424</v>
      </c>
      <c r="AG13" s="306"/>
      <c r="AH13" s="304">
        <f t="shared" ref="AH13:AJ13" si="32">SUM(AH25,AH37,AH55,AH67,AH79,AH97)</f>
        <v>10.408926230251927</v>
      </c>
      <c r="AI13" s="304">
        <f t="shared" si="32"/>
        <v>10.870174469690522</v>
      </c>
      <c r="AJ13" s="304">
        <f t="shared" si="32"/>
        <v>9.1705395185913101</v>
      </c>
      <c r="AK13" s="306"/>
      <c r="AL13" s="304">
        <f t="shared" ref="AL13:AN13" si="33">SUM(AL25,AL37,AL55,AL67,AL79,AL97)</f>
        <v>4.1606315086044763</v>
      </c>
      <c r="AM13" s="304">
        <f t="shared" si="33"/>
        <v>3.8976594437983056</v>
      </c>
      <c r="AN13" s="304">
        <f t="shared" si="33"/>
        <v>2.1656661111005779</v>
      </c>
    </row>
    <row r="14" spans="1:40" x14ac:dyDescent="0.25">
      <c r="A14" s="13" t="str">
        <f>name!E9</f>
        <v>Caring, leisure and other service occupations</v>
      </c>
      <c r="B14" s="304">
        <f t="shared" si="0"/>
        <v>86.488086512097624</v>
      </c>
      <c r="C14" s="304">
        <f t="shared" si="0"/>
        <v>90.844600078794599</v>
      </c>
      <c r="D14" s="304">
        <f t="shared" si="0"/>
        <v>96.156380856428768</v>
      </c>
      <c r="E14" s="304"/>
      <c r="F14" s="304">
        <f t="shared" si="1"/>
        <v>0.11062268050821118</v>
      </c>
      <c r="G14" s="304">
        <f t="shared" si="1"/>
        <v>0.14361033926998357</v>
      </c>
      <c r="H14" s="304">
        <f t="shared" si="1"/>
        <v>0.19655929152404078</v>
      </c>
      <c r="I14" s="304"/>
      <c r="J14" s="304">
        <f t="shared" si="2"/>
        <v>3.823610062069319</v>
      </c>
      <c r="K14" s="304">
        <f t="shared" si="2"/>
        <v>4.9352125906464401</v>
      </c>
      <c r="L14" s="304">
        <f t="shared" si="2"/>
        <v>6.6388751950205256</v>
      </c>
      <c r="M14" s="304"/>
      <c r="N14" s="304">
        <f t="shared" si="3"/>
        <v>11.423555242113832</v>
      </c>
      <c r="O14" s="304">
        <f t="shared" si="3"/>
        <v>13.51683445846629</v>
      </c>
      <c r="P14" s="304">
        <f t="shared" si="3"/>
        <v>16.431104322945451</v>
      </c>
      <c r="Q14" s="306"/>
      <c r="R14" s="304">
        <f>SUM(R26,R38,R56,R68,R80,R98)</f>
        <v>8.5556060008815038</v>
      </c>
      <c r="S14" s="304">
        <f t="shared" ref="S14:T14" si="34">SUM(S26,S38,S56,S68,S80,S98)</f>
        <v>9.0883842428007604</v>
      </c>
      <c r="T14" s="304">
        <f t="shared" si="34"/>
        <v>9.9529875503521446</v>
      </c>
      <c r="U14" s="306"/>
      <c r="V14" s="304">
        <f t="shared" ref="V14:X14" si="35">SUM(V26,V38,V56,V68,V80,V98)</f>
        <v>6.3737420202602664</v>
      </c>
      <c r="W14" s="304">
        <f t="shared" si="35"/>
        <v>6.9718307202823375</v>
      </c>
      <c r="X14" s="304">
        <f t="shared" si="35"/>
        <v>8.2535318315679866</v>
      </c>
      <c r="Y14" s="306"/>
      <c r="Z14" s="304">
        <f t="shared" ref="Z14:AB14" si="36">SUM(Z26,Z38,Z56,Z68,Z80,Z98)</f>
        <v>28.917049401470106</v>
      </c>
      <c r="AA14" s="304">
        <f t="shared" si="36"/>
        <v>29.873418113397829</v>
      </c>
      <c r="AB14" s="304">
        <f t="shared" si="36"/>
        <v>32.666165500431013</v>
      </c>
      <c r="AC14" s="306"/>
      <c r="AD14" s="304">
        <f t="shared" ref="AD14:AF14" si="37">SUM(AD26,AD38,AD56,AD68,AD80,AD98)</f>
        <v>20.070835682348992</v>
      </c>
      <c r="AE14" s="304">
        <f t="shared" si="37"/>
        <v>19.644254635281726</v>
      </c>
      <c r="AF14" s="304">
        <f t="shared" si="37"/>
        <v>16.337967834946781</v>
      </c>
      <c r="AG14" s="306"/>
      <c r="AH14" s="304">
        <f t="shared" ref="AH14:AJ14" si="38">SUM(AH26,AH38,AH56,AH68,AH80,AH98)</f>
        <v>5.6347406261851765</v>
      </c>
      <c r="AI14" s="304">
        <f t="shared" si="38"/>
        <v>5.0974919881747187</v>
      </c>
      <c r="AJ14" s="304">
        <f t="shared" si="38"/>
        <v>3.9630092566537347</v>
      </c>
      <c r="AK14" s="306"/>
      <c r="AL14" s="304">
        <f t="shared" ref="AL14:AN14" si="39">SUM(AL26,AL38,AL56,AL68,AL80,AL98)</f>
        <v>1.5783247962602234</v>
      </c>
      <c r="AM14" s="304">
        <f t="shared" si="39"/>
        <v>1.5735629904745068</v>
      </c>
      <c r="AN14" s="304">
        <f t="shared" si="39"/>
        <v>1.7161800729870889</v>
      </c>
    </row>
    <row r="15" spans="1:40" x14ac:dyDescent="0.25">
      <c r="A15" s="13" t="str">
        <f>name!E10</f>
        <v>Sales and customer service occupations</v>
      </c>
      <c r="B15" s="304">
        <f t="shared" si="0"/>
        <v>64.460238675661003</v>
      </c>
      <c r="C15" s="304">
        <f t="shared" si="0"/>
        <v>64.276713895867033</v>
      </c>
      <c r="D15" s="304">
        <f t="shared" si="0"/>
        <v>64.240000671250456</v>
      </c>
      <c r="E15" s="304"/>
      <c r="F15" s="304">
        <f t="shared" si="1"/>
        <v>0.19204282526131247</v>
      </c>
      <c r="G15" s="304">
        <f t="shared" si="1"/>
        <v>0.23218706141040218</v>
      </c>
      <c r="H15" s="304">
        <f t="shared" si="1"/>
        <v>0.30377862135593275</v>
      </c>
      <c r="I15" s="304"/>
      <c r="J15" s="304">
        <f t="shared" si="2"/>
        <v>2.889165345486834</v>
      </c>
      <c r="K15" s="304">
        <f t="shared" si="2"/>
        <v>3.5006618711455584</v>
      </c>
      <c r="L15" s="304">
        <f t="shared" si="2"/>
        <v>4.8649568490383883</v>
      </c>
      <c r="M15" s="304"/>
      <c r="N15" s="304">
        <f t="shared" si="3"/>
        <v>10.084135408419076</v>
      </c>
      <c r="O15" s="304">
        <f t="shared" si="3"/>
        <v>11.336581513628708</v>
      </c>
      <c r="P15" s="304">
        <f t="shared" si="3"/>
        <v>14.362460868430309</v>
      </c>
      <c r="Q15" s="306"/>
      <c r="R15" s="304">
        <f t="shared" ref="R15:T15" si="40">SUM(R27,R39,R57,R69,R81,R99)</f>
        <v>3.246626711079371</v>
      </c>
      <c r="S15" s="304">
        <f t="shared" si="40"/>
        <v>3.5212343184271577</v>
      </c>
      <c r="T15" s="304">
        <f t="shared" si="40"/>
        <v>4.225171952009493</v>
      </c>
      <c r="U15" s="306"/>
      <c r="V15" s="304">
        <f t="shared" ref="V15:X15" si="41">SUM(V27,V39,V57,V69,V81,V99)</f>
        <v>2.8382389945972317</v>
      </c>
      <c r="W15" s="304">
        <f t="shared" si="41"/>
        <v>2.989646092820621</v>
      </c>
      <c r="X15" s="304">
        <f t="shared" si="41"/>
        <v>3.4888296688518703</v>
      </c>
      <c r="Y15" s="306"/>
      <c r="Z15" s="304">
        <f t="shared" ref="Z15:AB15" si="42">SUM(Z27,Z39,Z57,Z69,Z81,Z99)</f>
        <v>17.735554940335845</v>
      </c>
      <c r="AA15" s="304">
        <f t="shared" si="42"/>
        <v>17.338738360642054</v>
      </c>
      <c r="AB15" s="304">
        <f t="shared" si="42"/>
        <v>18.152922065639956</v>
      </c>
      <c r="AC15" s="306"/>
      <c r="AD15" s="304">
        <f t="shared" ref="AD15:AF15" si="43">SUM(AD27,AD39,AD57,AD69,AD81,AD99)</f>
        <v>15.233091694272424</v>
      </c>
      <c r="AE15" s="304">
        <f t="shared" si="43"/>
        <v>14.42467970671715</v>
      </c>
      <c r="AF15" s="304">
        <f t="shared" si="43"/>
        <v>12.008105609242353</v>
      </c>
      <c r="AG15" s="306"/>
      <c r="AH15" s="304">
        <f t="shared" ref="AH15:AJ15" si="44">SUM(AH27,AH39,AH57,AH69,AH81,AH99)</f>
        <v>9.0458082035159322</v>
      </c>
      <c r="AI15" s="304">
        <f t="shared" si="44"/>
        <v>7.8247581356451716</v>
      </c>
      <c r="AJ15" s="304">
        <f t="shared" si="44"/>
        <v>4.028136368489748</v>
      </c>
      <c r="AK15" s="306"/>
      <c r="AL15" s="304">
        <f t="shared" ref="AL15:AN15" si="45">SUM(AL27,AL39,AL57,AL69,AL81,AL99)</f>
        <v>3.1955745526929831</v>
      </c>
      <c r="AM15" s="304">
        <f t="shared" si="45"/>
        <v>3.1082268354302034</v>
      </c>
      <c r="AN15" s="304">
        <f t="shared" si="45"/>
        <v>2.8056386681924033</v>
      </c>
    </row>
    <row r="16" spans="1:40" x14ac:dyDescent="0.25">
      <c r="A16" s="13" t="str">
        <f>name!E11</f>
        <v>Process, plant and machine operatives</v>
      </c>
      <c r="B16" s="304">
        <f t="shared" si="0"/>
        <v>37.895284444081774</v>
      </c>
      <c r="C16" s="304">
        <f t="shared" si="0"/>
        <v>41.449223723823557</v>
      </c>
      <c r="D16" s="304">
        <f t="shared" si="0"/>
        <v>40.885278895399985</v>
      </c>
      <c r="E16" s="304"/>
      <c r="F16" s="304">
        <f t="shared" si="1"/>
        <v>0.11992314914012184</v>
      </c>
      <c r="G16" s="304">
        <f t="shared" si="1"/>
        <v>0.16328748983503868</v>
      </c>
      <c r="H16" s="304">
        <f t="shared" si="1"/>
        <v>0.23675894431832689</v>
      </c>
      <c r="I16" s="304"/>
      <c r="J16" s="304">
        <f t="shared" si="2"/>
        <v>0.89027770935959671</v>
      </c>
      <c r="K16" s="304">
        <f t="shared" si="2"/>
        <v>1.1394931375540631</v>
      </c>
      <c r="L16" s="304">
        <f t="shared" si="2"/>
        <v>1.6521068859583394</v>
      </c>
      <c r="M16" s="304"/>
      <c r="N16" s="304">
        <f t="shared" si="3"/>
        <v>2.2102633035865109</v>
      </c>
      <c r="O16" s="304">
        <f t="shared" si="3"/>
        <v>2.6765379401311664</v>
      </c>
      <c r="P16" s="304">
        <f t="shared" si="3"/>
        <v>3.7079678258545501</v>
      </c>
      <c r="Q16" s="306"/>
      <c r="R16" s="304">
        <f t="shared" ref="R16:T16" si="46">SUM(R28,R40,R58,R70,R82,R100)</f>
        <v>0.99586837338569589</v>
      </c>
      <c r="S16" s="304">
        <f t="shared" si="46"/>
        <v>1.214012105890113</v>
      </c>
      <c r="T16" s="304">
        <f t="shared" si="46"/>
        <v>1.603129204638762</v>
      </c>
      <c r="U16" s="306"/>
      <c r="V16" s="304">
        <f t="shared" ref="V16:X16" si="47">SUM(V28,V40,V58,V70,V82,V100)</f>
        <v>1.836282511186073</v>
      </c>
      <c r="W16" s="304">
        <f t="shared" si="47"/>
        <v>2.1780969398681611</v>
      </c>
      <c r="X16" s="304">
        <f t="shared" si="47"/>
        <v>2.6707355427750654</v>
      </c>
      <c r="Y16" s="306"/>
      <c r="Z16" s="304">
        <f t="shared" ref="Z16:AB16" si="48">SUM(Z28,Z40,Z58,Z70,Z82,Z100)</f>
        <v>8.7755857899712364</v>
      </c>
      <c r="AA16" s="304">
        <f t="shared" si="48"/>
        <v>10.054348937710504</v>
      </c>
      <c r="AB16" s="304">
        <f t="shared" si="48"/>
        <v>11.320848708957783</v>
      </c>
      <c r="AC16" s="306"/>
      <c r="AD16" s="304">
        <f t="shared" ref="AD16:AF16" si="49">SUM(AD28,AD40,AD58,AD70,AD82,AD100)</f>
        <v>11.047793942311449</v>
      </c>
      <c r="AE16" s="304">
        <f t="shared" si="49"/>
        <v>12.399000525358947</v>
      </c>
      <c r="AF16" s="304">
        <f t="shared" si="49"/>
        <v>11.870544273548106</v>
      </c>
      <c r="AG16" s="306"/>
      <c r="AH16" s="304">
        <f t="shared" ref="AH16:AJ16" si="50">SUM(AH28,AH40,AH58,AH70,AH82,AH100)</f>
        <v>8.5244612266997652</v>
      </c>
      <c r="AI16" s="304">
        <f t="shared" si="50"/>
        <v>8.4288048058413931</v>
      </c>
      <c r="AJ16" s="304">
        <f t="shared" si="50"/>
        <v>5.4030113216146223</v>
      </c>
      <c r="AK16" s="306"/>
      <c r="AL16" s="304">
        <f t="shared" ref="AL16:AN16" si="51">SUM(AL28,AL40,AL58,AL70,AL82,AL100)</f>
        <v>3.4948284384413237</v>
      </c>
      <c r="AM16" s="304">
        <f t="shared" si="51"/>
        <v>3.1956418416341763</v>
      </c>
      <c r="AN16" s="304">
        <f t="shared" si="51"/>
        <v>2.4201761877344321</v>
      </c>
    </row>
    <row r="17" spans="1:40" x14ac:dyDescent="0.25">
      <c r="A17" s="13" t="str">
        <f>name!E12</f>
        <v>Elementary occupations</v>
      </c>
      <c r="B17" s="304">
        <f t="shared" si="0"/>
        <v>92.466209174182268</v>
      </c>
      <c r="C17" s="304">
        <f t="shared" si="0"/>
        <v>93.216041810675463</v>
      </c>
      <c r="D17" s="304">
        <f t="shared" si="0"/>
        <v>90.57506575146067</v>
      </c>
      <c r="E17" s="304"/>
      <c r="F17" s="304">
        <f t="shared" si="1"/>
        <v>7.1310856358882929E-2</v>
      </c>
      <c r="G17" s="304">
        <f t="shared" si="1"/>
        <v>8.4978131461466697E-2</v>
      </c>
      <c r="H17" s="304">
        <f t="shared" si="1"/>
        <v>0.10610659668274848</v>
      </c>
      <c r="I17" s="304"/>
      <c r="J17" s="304">
        <f t="shared" si="2"/>
        <v>2.5604671109019037</v>
      </c>
      <c r="K17" s="304">
        <f t="shared" si="2"/>
        <v>3.2906454066906741</v>
      </c>
      <c r="L17" s="304">
        <f t="shared" si="2"/>
        <v>4.8294437199917022</v>
      </c>
      <c r="M17" s="304"/>
      <c r="N17" s="304">
        <f t="shared" si="3"/>
        <v>8.3073074352587231</v>
      </c>
      <c r="O17" s="304">
        <f t="shared" si="3"/>
        <v>9.7170062642314665</v>
      </c>
      <c r="P17" s="304">
        <f t="shared" si="3"/>
        <v>12.93945201433136</v>
      </c>
      <c r="Q17" s="306"/>
      <c r="R17" s="304">
        <f t="shared" ref="R17:T17" si="52">SUM(R29,R41,R59,R71,R83,R101)</f>
        <v>4.2642156348077709</v>
      </c>
      <c r="S17" s="304">
        <f t="shared" si="52"/>
        <v>4.9010745785075756</v>
      </c>
      <c r="T17" s="304">
        <f t="shared" si="52"/>
        <v>6.5798435043816399</v>
      </c>
      <c r="U17" s="306"/>
      <c r="V17" s="304">
        <f t="shared" ref="V17:X17" si="53">SUM(V29,V41,V59,V71,V83,V101)</f>
        <v>4.064351619721343</v>
      </c>
      <c r="W17" s="304">
        <f t="shared" si="53"/>
        <v>4.5757016811892495</v>
      </c>
      <c r="X17" s="304">
        <f t="shared" si="53"/>
        <v>6.0429788332718628</v>
      </c>
      <c r="Y17" s="306"/>
      <c r="Z17" s="304">
        <f t="shared" ref="Z17:AB17" si="54">SUM(Z29,Z41,Z59,Z71,Z83,Z101)</f>
        <v>18.322506723657625</v>
      </c>
      <c r="AA17" s="304">
        <f t="shared" si="54"/>
        <v>17.674343855551388</v>
      </c>
      <c r="AB17" s="304">
        <f t="shared" si="54"/>
        <v>17.603464699512024</v>
      </c>
      <c r="AC17" s="306"/>
      <c r="AD17" s="304">
        <f t="shared" ref="AD17:AF17" si="55">SUM(AD29,AD41,AD59,AD71,AD83,AD101)</f>
        <v>25.771699258003682</v>
      </c>
      <c r="AE17" s="304">
        <f t="shared" si="55"/>
        <v>26.245659650873307</v>
      </c>
      <c r="AF17" s="304">
        <f t="shared" si="55"/>
        <v>23.648635440300591</v>
      </c>
      <c r="AG17" s="306"/>
      <c r="AH17" s="304">
        <f t="shared" ref="AH17:AJ17" si="56">SUM(AH29,AH41,AH59,AH71,AH83,AH101)</f>
        <v>21.068783520535117</v>
      </c>
      <c r="AI17" s="304">
        <f t="shared" si="56"/>
        <v>20.544992499067469</v>
      </c>
      <c r="AJ17" s="304">
        <f t="shared" si="56"/>
        <v>13.876320485536668</v>
      </c>
      <c r="AK17" s="306"/>
      <c r="AL17" s="304">
        <f t="shared" ref="AL17:AN17" si="57">SUM(AL29,AL41,AL59,AL71,AL83,AL101)</f>
        <v>8.0355670149372109</v>
      </c>
      <c r="AM17" s="304">
        <f t="shared" si="57"/>
        <v>6.1816397431028616</v>
      </c>
      <c r="AN17" s="304">
        <f t="shared" si="57"/>
        <v>4.9488204574520829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18.069000000000024</v>
      </c>
      <c r="C20" s="305">
        <f>SUM(C21:C29)</f>
        <v>18.582999999999998</v>
      </c>
      <c r="D20" s="305">
        <f>SUM(D21:D29)</f>
        <v>19.36699999999999</v>
      </c>
      <c r="E20" s="304"/>
      <c r="F20" s="305">
        <f>SUM(F21:F29)</f>
        <v>0.27790445489015986</v>
      </c>
      <c r="G20" s="305">
        <f>SUM(G21:G29)</f>
        <v>0.32737527787989429</v>
      </c>
      <c r="H20" s="305">
        <f>SUM(H21:H29)</f>
        <v>0.43897227608540101</v>
      </c>
      <c r="I20" s="304"/>
      <c r="J20" s="305">
        <f>SUM(J21:J29)</f>
        <v>1.5549712357392589</v>
      </c>
      <c r="K20" s="305">
        <f>SUM(K21:K29)</f>
        <v>1.7591888778272422</v>
      </c>
      <c r="L20" s="305">
        <f>SUM(L21:L29)</f>
        <v>2.28386853905742</v>
      </c>
      <c r="M20" s="304"/>
      <c r="N20" s="305">
        <f>SUM(N21:N29)</f>
        <v>3.6216344640997602</v>
      </c>
      <c r="O20" s="305">
        <f>SUM(O21:O29)</f>
        <v>3.8158945634435706</v>
      </c>
      <c r="P20" s="305">
        <f>SUM(P21:P29)</f>
        <v>4.4611728284160677</v>
      </c>
      <c r="Q20" s="306"/>
      <c r="R20" s="305">
        <f>SUM(R21:R29)</f>
        <v>0.72982641559122197</v>
      </c>
      <c r="S20" s="305">
        <f>SUM(S21:S29)</f>
        <v>0.76883911012184436</v>
      </c>
      <c r="T20" s="305">
        <f>SUM(T21:T29)</f>
        <v>0.90738182858519845</v>
      </c>
      <c r="U20" s="306"/>
      <c r="V20" s="305">
        <f>SUM(V21:V29)</f>
        <v>1.7736675209555497</v>
      </c>
      <c r="W20" s="305">
        <f>SUM(W21:W29)</f>
        <v>1.8580480419525502</v>
      </c>
      <c r="X20" s="305">
        <f>SUM(X21:X29)</f>
        <v>2.179569177642219</v>
      </c>
      <c r="Y20" s="306"/>
      <c r="Z20" s="305">
        <f>SUM(Z21:Z29)</f>
        <v>3.4971490849216962</v>
      </c>
      <c r="AA20" s="305">
        <f>SUM(AA21:AA29)</f>
        <v>3.4268179500920133</v>
      </c>
      <c r="AB20" s="305">
        <f>SUM(AB21:AB29)</f>
        <v>3.4423283992707976</v>
      </c>
      <c r="AC20" s="306"/>
      <c r="AD20" s="305">
        <f>SUM(AD21:AD29)</f>
        <v>3.2682089191579449</v>
      </c>
      <c r="AE20" s="305">
        <f>SUM(AE21:AE29)</f>
        <v>3.233372437775301</v>
      </c>
      <c r="AF20" s="305">
        <f>SUM(AF21:AF29)</f>
        <v>2.8854967160027418</v>
      </c>
      <c r="AG20" s="306"/>
      <c r="AH20" s="305">
        <f>SUM(AH21:AH29)</f>
        <v>2.225154380896389</v>
      </c>
      <c r="AI20" s="305">
        <f>SUM(AI21:AI29)</f>
        <v>2.0423191595305878</v>
      </c>
      <c r="AJ20" s="305">
        <f>SUM(AJ21:AJ29)</f>
        <v>1.4224121412756656</v>
      </c>
      <c r="AK20" s="306"/>
      <c r="AL20" s="305">
        <f>SUM(AL21:AL29)</f>
        <v>1.1204835237480451</v>
      </c>
      <c r="AM20" s="305">
        <f>SUM(AM21:AM29)</f>
        <v>1.3511445813769911</v>
      </c>
      <c r="AN20" s="305">
        <f>SUM(AN21:AN29)</f>
        <v>1.3457980936644767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2.2192025145545604</v>
      </c>
      <c r="C21" s="304">
        <f t="shared" ref="C21:D21" si="59">SUM(G21,K21,O21,S21,W21,AA21,AE21,AI21,AM21)</f>
        <v>2.4027957027966234</v>
      </c>
      <c r="D21" s="304">
        <f t="shared" si="59"/>
        <v>2.6417454173070758</v>
      </c>
      <c r="E21" s="304"/>
      <c r="F21" s="304">
        <v>6.3584904761497016E-2</v>
      </c>
      <c r="G21" s="304">
        <v>7.1392920505832597E-2</v>
      </c>
      <c r="H21" s="304">
        <v>8.8721769162649261E-2</v>
      </c>
      <c r="I21" s="304"/>
      <c r="J21" s="304">
        <v>0.40911072671481291</v>
      </c>
      <c r="K21" s="304">
        <v>0.43477151445275858</v>
      </c>
      <c r="L21" s="304">
        <v>0.50895398778028333</v>
      </c>
      <c r="M21" s="304"/>
      <c r="N21" s="304">
        <v>0.56529577309588919</v>
      </c>
      <c r="O21" s="304">
        <v>0.58413227220949704</v>
      </c>
      <c r="P21" s="304">
        <v>0.66020957360407473</v>
      </c>
      <c r="Q21" s="306"/>
      <c r="R21" s="304">
        <v>8.1501660559808689E-2</v>
      </c>
      <c r="S21" s="304">
        <v>9.0752434970180443E-2</v>
      </c>
      <c r="T21" s="304">
        <v>0.10172272084206241</v>
      </c>
      <c r="U21" s="306"/>
      <c r="V21" s="304">
        <v>0.16222069215722029</v>
      </c>
      <c r="W21" s="304">
        <v>0.15701248052382258</v>
      </c>
      <c r="X21" s="304">
        <v>0.16268290672443336</v>
      </c>
      <c r="Y21" s="306"/>
      <c r="Z21" s="304">
        <v>0.35155919485136433</v>
      </c>
      <c r="AA21" s="304">
        <v>0.40426157066277885</v>
      </c>
      <c r="AB21" s="304">
        <v>0.50630966519787723</v>
      </c>
      <c r="AC21" s="306"/>
      <c r="AD21" s="304">
        <v>0.29255113363949997</v>
      </c>
      <c r="AE21" s="304">
        <v>0.3151246530261656</v>
      </c>
      <c r="AF21" s="304">
        <v>0.26767287346548269</v>
      </c>
      <c r="AG21" s="306"/>
      <c r="AH21" s="304">
        <v>0.1850917547092687</v>
      </c>
      <c r="AI21" s="304">
        <v>0.18340115294147802</v>
      </c>
      <c r="AJ21" s="304">
        <v>0.12224770471857831</v>
      </c>
      <c r="AK21" s="306"/>
      <c r="AL21" s="304">
        <v>0.10828667406519929</v>
      </c>
      <c r="AM21" s="304">
        <v>0.1619467035041095</v>
      </c>
      <c r="AN21" s="304">
        <v>0.22322421581163435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2.8411129454647042</v>
      </c>
      <c r="C22" s="304">
        <f t="shared" ref="C22:C29" si="61">SUM(G22,K22,O22,S22,W22,AA22,AE22,AI22,AM22)</f>
        <v>3.1508266220412344</v>
      </c>
      <c r="D22" s="304">
        <f t="shared" ref="D22:D29" si="62">SUM(H22,L22,P22,T22,X22,AB22,AF22,AJ22,AN22)</f>
        <v>3.6210655295317946</v>
      </c>
      <c r="E22" s="304"/>
      <c r="F22" s="304">
        <v>0.12756568080801148</v>
      </c>
      <c r="G22" s="304">
        <v>0.15677626456187055</v>
      </c>
      <c r="H22" s="304">
        <v>0.21569366298073034</v>
      </c>
      <c r="I22" s="304"/>
      <c r="J22" s="304">
        <v>0.61476860825953239</v>
      </c>
      <c r="K22" s="304">
        <v>0.74807265926774846</v>
      </c>
      <c r="L22" s="304">
        <v>0.98911788468727202</v>
      </c>
      <c r="M22" s="304"/>
      <c r="N22" s="304">
        <v>0.9126675195493551</v>
      </c>
      <c r="O22" s="304">
        <v>0.95434239158059131</v>
      </c>
      <c r="P22" s="304">
        <v>0.99782340873340081</v>
      </c>
      <c r="Q22" s="306"/>
      <c r="R22" s="304">
        <v>8.867121360936582E-2</v>
      </c>
      <c r="S22" s="304">
        <v>9.3288636403389968E-2</v>
      </c>
      <c r="T22" s="304">
        <v>0.10277806378806836</v>
      </c>
      <c r="U22" s="306"/>
      <c r="V22" s="304">
        <v>0.40290836201849295</v>
      </c>
      <c r="W22" s="304">
        <v>0.42556689231363048</v>
      </c>
      <c r="X22" s="304">
        <v>0.47502391027707574</v>
      </c>
      <c r="Y22" s="306"/>
      <c r="Z22" s="304">
        <v>0.27002482765318297</v>
      </c>
      <c r="AA22" s="304">
        <v>0.26371245756883588</v>
      </c>
      <c r="AB22" s="304">
        <v>0.23718336092832959</v>
      </c>
      <c r="AC22" s="306"/>
      <c r="AD22" s="304">
        <v>0.2192637375398844</v>
      </c>
      <c r="AE22" s="304">
        <v>0.24302239053516522</v>
      </c>
      <c r="AF22" s="304">
        <v>0.28918329112517405</v>
      </c>
      <c r="AG22" s="306"/>
      <c r="AH22" s="304">
        <v>0.13787701847499878</v>
      </c>
      <c r="AI22" s="304">
        <v>0.15722677833997784</v>
      </c>
      <c r="AJ22" s="304">
        <v>0.13240155259977229</v>
      </c>
      <c r="AK22" s="306"/>
      <c r="AL22" s="304">
        <v>6.7365977551880007E-2</v>
      </c>
      <c r="AM22" s="304">
        <v>0.10881815147002427</v>
      </c>
      <c r="AN22" s="304">
        <v>0.18186039441197085</v>
      </c>
    </row>
    <row r="23" spans="1:40" x14ac:dyDescent="0.25">
      <c r="A23" s="13" t="str">
        <f t="shared" si="58"/>
        <v>Associate professional occupations</v>
      </c>
      <c r="B23" s="304">
        <f t="shared" si="60"/>
        <v>2.0115626919284919</v>
      </c>
      <c r="C23" s="304">
        <f t="shared" si="61"/>
        <v>1.9702355138357144</v>
      </c>
      <c r="D23" s="304">
        <f t="shared" si="62"/>
        <v>2.1658990314201607</v>
      </c>
      <c r="E23" s="304"/>
      <c r="F23" s="304">
        <v>4.0088835505627946E-2</v>
      </c>
      <c r="G23" s="304">
        <v>4.5090294849660373E-2</v>
      </c>
      <c r="H23" s="304">
        <v>6.3781831325738086E-2</v>
      </c>
      <c r="I23" s="304"/>
      <c r="J23" s="304">
        <v>0.23463610041052091</v>
      </c>
      <c r="K23" s="304">
        <v>0.25057042722895301</v>
      </c>
      <c r="L23" s="304">
        <v>0.29156361805684361</v>
      </c>
      <c r="M23" s="304"/>
      <c r="N23" s="304">
        <v>0.56074949119471085</v>
      </c>
      <c r="O23" s="304">
        <v>0.53126193216639017</v>
      </c>
      <c r="P23" s="304">
        <v>0.56886808795418886</v>
      </c>
      <c r="Q23" s="306"/>
      <c r="R23" s="304">
        <v>5.6956591398831559E-2</v>
      </c>
      <c r="S23" s="304">
        <v>5.5038550314691632E-2</v>
      </c>
      <c r="T23" s="304">
        <v>6.412956890972113E-2</v>
      </c>
      <c r="U23" s="306"/>
      <c r="V23" s="304">
        <v>0.28792353086340372</v>
      </c>
      <c r="W23" s="304">
        <v>0.29830765495492967</v>
      </c>
      <c r="X23" s="304">
        <v>0.3624246292846045</v>
      </c>
      <c r="Y23" s="306"/>
      <c r="Z23" s="304">
        <v>0.40743903373704587</v>
      </c>
      <c r="AA23" s="304">
        <v>0.35459102938914666</v>
      </c>
      <c r="AB23" s="304">
        <v>0.3608421539938062</v>
      </c>
      <c r="AC23" s="306"/>
      <c r="AD23" s="304">
        <v>0.19141590286891286</v>
      </c>
      <c r="AE23" s="304">
        <v>0.15695733740587109</v>
      </c>
      <c r="AF23" s="304">
        <v>0.12076175475869022</v>
      </c>
      <c r="AG23" s="306"/>
      <c r="AH23" s="304">
        <v>0.15927318825589284</v>
      </c>
      <c r="AI23" s="304">
        <v>0.16110007143367419</v>
      </c>
      <c r="AJ23" s="304">
        <v>0.13198677912362278</v>
      </c>
      <c r="AK23" s="306"/>
      <c r="AL23" s="304">
        <v>7.3080017693545329E-2</v>
      </c>
      <c r="AM23" s="304">
        <v>0.11731821609239786</v>
      </c>
      <c r="AN23" s="304">
        <v>0.20154060801294496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1.3277802104156058</v>
      </c>
      <c r="C24" s="304">
        <f t="shared" si="61"/>
        <v>1.1644540311889582</v>
      </c>
      <c r="D24" s="304">
        <f t="shared" si="62"/>
        <v>1.0003054395250772</v>
      </c>
      <c r="E24" s="304"/>
      <c r="F24" s="304">
        <v>4.6871437040039987E-3</v>
      </c>
      <c r="G24" s="304">
        <v>4.8565789854588641E-3</v>
      </c>
      <c r="H24" s="304">
        <v>1.0797290248048295E-2</v>
      </c>
      <c r="I24" s="304"/>
      <c r="J24" s="304">
        <v>8.3891735206500229E-2</v>
      </c>
      <c r="K24" s="304">
        <v>9.0999509614477989E-2</v>
      </c>
      <c r="L24" s="304">
        <v>0.17375359745383462</v>
      </c>
      <c r="M24" s="304"/>
      <c r="N24" s="304">
        <v>0.23441029226154475</v>
      </c>
      <c r="O24" s="304">
        <v>0.22053233540755549</v>
      </c>
      <c r="P24" s="304">
        <v>0.22791234444734901</v>
      </c>
      <c r="Q24" s="306"/>
      <c r="R24" s="304">
        <v>4.7570222383616974E-2</v>
      </c>
      <c r="S24" s="304">
        <v>4.1699841992459311E-2</v>
      </c>
      <c r="T24" s="304">
        <v>4.204473200335139E-2</v>
      </c>
      <c r="U24" s="306"/>
      <c r="V24" s="304">
        <v>0.13377913449931125</v>
      </c>
      <c r="W24" s="304">
        <v>0.13399378935738068</v>
      </c>
      <c r="X24" s="304">
        <v>0.14477968898225543</v>
      </c>
      <c r="Y24" s="306"/>
      <c r="Z24" s="304">
        <v>0.31223679362822454</v>
      </c>
      <c r="AA24" s="304">
        <v>0.25454460269438517</v>
      </c>
      <c r="AB24" s="304">
        <v>0.15891113018962622</v>
      </c>
      <c r="AC24" s="306"/>
      <c r="AD24" s="304">
        <v>0.25470104088449735</v>
      </c>
      <c r="AE24" s="304">
        <v>0.20054850032487684</v>
      </c>
      <c r="AF24" s="304">
        <v>0.1142993200003114</v>
      </c>
      <c r="AG24" s="306"/>
      <c r="AH24" s="304">
        <v>0.17243237233686864</v>
      </c>
      <c r="AI24" s="304">
        <v>0.12420497018115925</v>
      </c>
      <c r="AJ24" s="304">
        <v>5.2090273869023783E-2</v>
      </c>
      <c r="AK24" s="306"/>
      <c r="AL24" s="304">
        <v>8.4071475511038107E-2</v>
      </c>
      <c r="AM24" s="304">
        <v>9.3073902631204658E-2</v>
      </c>
      <c r="AN24" s="304">
        <v>7.5717062331277063E-2</v>
      </c>
    </row>
    <row r="25" spans="1:40" x14ac:dyDescent="0.25">
      <c r="A25" s="13" t="str">
        <f t="shared" si="58"/>
        <v>Skilled trades occupations</v>
      </c>
      <c r="B25" s="304">
        <f t="shared" si="60"/>
        <v>4.8769374163419288</v>
      </c>
      <c r="C25" s="304">
        <f t="shared" si="61"/>
        <v>5.0023997568380478</v>
      </c>
      <c r="D25" s="304">
        <f t="shared" si="62"/>
        <v>5.0638196011537895</v>
      </c>
      <c r="E25" s="304"/>
      <c r="F25" s="304">
        <v>3.1138232691318816E-2</v>
      </c>
      <c r="G25" s="304">
        <v>3.8060586229917898E-2</v>
      </c>
      <c r="H25" s="304">
        <v>4.6262121378171567E-2</v>
      </c>
      <c r="I25" s="304"/>
      <c r="J25" s="304">
        <v>0.11104253805704715</v>
      </c>
      <c r="K25" s="304">
        <v>0.12427091214690432</v>
      </c>
      <c r="L25" s="304">
        <v>0.19208263238087261</v>
      </c>
      <c r="M25" s="304"/>
      <c r="N25" s="304">
        <v>0.88633254982048637</v>
      </c>
      <c r="O25" s="304">
        <v>1.0276491220655073</v>
      </c>
      <c r="P25" s="304">
        <v>1.4145939338006954</v>
      </c>
      <c r="Q25" s="306"/>
      <c r="R25" s="304">
        <v>0.22157580991710205</v>
      </c>
      <c r="S25" s="304">
        <v>0.23780407329937317</v>
      </c>
      <c r="T25" s="304">
        <v>0.29064687931860372</v>
      </c>
      <c r="U25" s="306"/>
      <c r="V25" s="304">
        <v>0.50153281444755782</v>
      </c>
      <c r="W25" s="304">
        <v>0.53738204512374144</v>
      </c>
      <c r="X25" s="304">
        <v>0.69746089291685964</v>
      </c>
      <c r="Y25" s="306"/>
      <c r="Z25" s="304">
        <v>1.0568553791083317</v>
      </c>
      <c r="AA25" s="304">
        <v>0.98794336691337448</v>
      </c>
      <c r="AB25" s="304">
        <v>0.88026197036978548</v>
      </c>
      <c r="AC25" s="306"/>
      <c r="AD25" s="304">
        <v>1.0911034842093208</v>
      </c>
      <c r="AE25" s="304">
        <v>1.1005643418154576</v>
      </c>
      <c r="AF25" s="304">
        <v>1.0295484130710044</v>
      </c>
      <c r="AG25" s="306"/>
      <c r="AH25" s="304">
        <v>0.62563422585581796</v>
      </c>
      <c r="AI25" s="304">
        <v>0.58347667259137281</v>
      </c>
      <c r="AJ25" s="304">
        <v>0.39991568266535077</v>
      </c>
      <c r="AK25" s="306"/>
      <c r="AL25" s="304">
        <v>0.35172238223494573</v>
      </c>
      <c r="AM25" s="304">
        <v>0.3652486366523986</v>
      </c>
      <c r="AN25" s="304">
        <v>0.11304707525244632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0.61035017261271651</v>
      </c>
      <c r="C26" s="304">
        <f t="shared" si="61"/>
        <v>0.63058485645027962</v>
      </c>
      <c r="D26" s="304">
        <f t="shared" si="62"/>
        <v>0.63771665813471046</v>
      </c>
      <c r="E26" s="304"/>
      <c r="F26" s="304">
        <v>2.5259247402430679E-3</v>
      </c>
      <c r="G26" s="304">
        <v>2.9012222341793371E-3</v>
      </c>
      <c r="H26" s="304">
        <v>3.4591111672141357E-3</v>
      </c>
      <c r="I26" s="304"/>
      <c r="J26" s="304">
        <v>2.0395632572725267E-2</v>
      </c>
      <c r="K26" s="304">
        <v>2.3539874745533831E-2</v>
      </c>
      <c r="L26" s="304">
        <v>2.6192326787853704E-2</v>
      </c>
      <c r="M26" s="304"/>
      <c r="N26" s="304">
        <v>0.17436344184330752</v>
      </c>
      <c r="O26" s="304">
        <v>0.17291998143651768</v>
      </c>
      <c r="P26" s="304">
        <v>0.1630410392067185</v>
      </c>
      <c r="Q26" s="306"/>
      <c r="R26" s="304">
        <v>4.9636164942928371E-2</v>
      </c>
      <c r="S26" s="304">
        <v>6.1266026146742404E-2</v>
      </c>
      <c r="T26" s="304">
        <v>8.0274285305358614E-2</v>
      </c>
      <c r="U26" s="306"/>
      <c r="V26" s="304">
        <v>3.7627732929465356E-2</v>
      </c>
      <c r="W26" s="304">
        <v>3.9471546862537704E-2</v>
      </c>
      <c r="X26" s="304">
        <v>4.1365281654832983E-2</v>
      </c>
      <c r="Y26" s="306"/>
      <c r="Z26" s="304">
        <v>7.4656174221933741E-2</v>
      </c>
      <c r="AA26" s="304">
        <v>7.6934688362416126E-2</v>
      </c>
      <c r="AB26" s="304">
        <v>8.7761573374482038E-2</v>
      </c>
      <c r="AC26" s="306"/>
      <c r="AD26" s="304">
        <v>8.2582434231790347E-2</v>
      </c>
      <c r="AE26" s="304">
        <v>7.2950257871707905E-2</v>
      </c>
      <c r="AF26" s="304">
        <v>5.6694629569030403E-2</v>
      </c>
      <c r="AG26" s="306"/>
      <c r="AH26" s="304">
        <v>0.11167370945648841</v>
      </c>
      <c r="AI26" s="304">
        <v>0.11729865102887269</v>
      </c>
      <c r="AJ26" s="304">
        <v>0.11497173388016728</v>
      </c>
      <c r="AK26" s="306"/>
      <c r="AL26" s="304">
        <v>5.6888957673834534E-2</v>
      </c>
      <c r="AM26" s="304">
        <v>6.3302607761771934E-2</v>
      </c>
      <c r="AN26" s="304">
        <v>6.3956677189052846E-2</v>
      </c>
    </row>
    <row r="27" spans="1:40" x14ac:dyDescent="0.25">
      <c r="A27" s="13" t="str">
        <f t="shared" si="58"/>
        <v>Sales and customer service occupations</v>
      </c>
      <c r="B27" s="304">
        <f t="shared" si="60"/>
        <v>0.86154369235947637</v>
      </c>
      <c r="C27" s="304">
        <f t="shared" si="61"/>
        <v>0.87548500030951359</v>
      </c>
      <c r="D27" s="304">
        <f t="shared" si="62"/>
        <v>0.91704500059435479</v>
      </c>
      <c r="E27" s="304"/>
      <c r="F27" s="304">
        <v>7.8378532282324699E-3</v>
      </c>
      <c r="G27" s="304">
        <v>7.6644629904070588E-3</v>
      </c>
      <c r="H27" s="304">
        <v>9.3457200785725929E-3</v>
      </c>
      <c r="I27" s="304"/>
      <c r="J27" s="304">
        <v>3.7502402909668636E-2</v>
      </c>
      <c r="K27" s="304">
        <v>3.946649679270383E-2</v>
      </c>
      <c r="L27" s="304">
        <v>4.3831434204253353E-2</v>
      </c>
      <c r="M27" s="304"/>
      <c r="N27" s="304">
        <v>0.14619569535468474</v>
      </c>
      <c r="O27" s="304">
        <v>0.15281512775699138</v>
      </c>
      <c r="P27" s="304">
        <v>0.20727433081722629</v>
      </c>
      <c r="Q27" s="306"/>
      <c r="R27" s="304">
        <v>9.4223529256868402E-2</v>
      </c>
      <c r="S27" s="304">
        <v>9.4898769195600488E-2</v>
      </c>
      <c r="T27" s="304">
        <v>0.12407300257833877</v>
      </c>
      <c r="U27" s="306"/>
      <c r="V27" s="304">
        <v>6.0026843686720129E-2</v>
      </c>
      <c r="W27" s="304">
        <v>6.0923770911686652E-2</v>
      </c>
      <c r="X27" s="304">
        <v>6.4576329138298985E-2</v>
      </c>
      <c r="Y27" s="306"/>
      <c r="Z27" s="304">
        <v>0.18970522929477285</v>
      </c>
      <c r="AA27" s="304">
        <v>0.20457813261191513</v>
      </c>
      <c r="AB27" s="304">
        <v>0.23284027342078262</v>
      </c>
      <c r="AC27" s="306"/>
      <c r="AD27" s="304">
        <v>0.12414913772973263</v>
      </c>
      <c r="AE27" s="304">
        <v>0.12819300395415714</v>
      </c>
      <c r="AF27" s="304">
        <v>0.11699668063221649</v>
      </c>
      <c r="AG27" s="306"/>
      <c r="AH27" s="304">
        <v>0.15126093419327372</v>
      </c>
      <c r="AI27" s="304">
        <v>0.12892103242178507</v>
      </c>
      <c r="AJ27" s="304">
        <v>7.4690512542712084E-2</v>
      </c>
      <c r="AK27" s="306"/>
      <c r="AL27" s="304">
        <v>5.0642066705522876E-2</v>
      </c>
      <c r="AM27" s="304">
        <v>5.8024203674266903E-2</v>
      </c>
      <c r="AN27" s="304">
        <v>4.3416717181953682E-2</v>
      </c>
    </row>
    <row r="28" spans="1:40" x14ac:dyDescent="0.25">
      <c r="A28" s="13" t="str">
        <f t="shared" si="58"/>
        <v>Process, plant and machine operatives</v>
      </c>
      <c r="B28" s="304">
        <f t="shared" si="60"/>
        <v>1.4651902427294385</v>
      </c>
      <c r="C28" s="304">
        <f t="shared" si="61"/>
        <v>1.6567858179296937</v>
      </c>
      <c r="D28" s="304">
        <f t="shared" si="62"/>
        <v>1.7933454966018014</v>
      </c>
      <c r="E28" s="304"/>
      <c r="F28" s="304">
        <v>4.1222472275954014E-4</v>
      </c>
      <c r="G28" s="304">
        <v>5.6638393691690967E-4</v>
      </c>
      <c r="H28" s="304">
        <v>8.4605205530880378E-4</v>
      </c>
      <c r="I28" s="304"/>
      <c r="J28" s="304">
        <v>2.3766744562278095E-2</v>
      </c>
      <c r="K28" s="304">
        <v>2.7026190025634028E-2</v>
      </c>
      <c r="L28" s="304">
        <v>3.4818061398073571E-2</v>
      </c>
      <c r="M28" s="304"/>
      <c r="N28" s="304">
        <v>8.2836193923584045E-2</v>
      </c>
      <c r="O28" s="304">
        <v>0.11050501061890645</v>
      </c>
      <c r="P28" s="304">
        <v>0.15426324355393051</v>
      </c>
      <c r="Q28" s="306"/>
      <c r="R28" s="304">
        <v>2.4710757048854205E-2</v>
      </c>
      <c r="S28" s="304">
        <v>3.0300322325476681E-2</v>
      </c>
      <c r="T28" s="304">
        <v>4.0080832732054941E-2</v>
      </c>
      <c r="U28" s="306"/>
      <c r="V28" s="304">
        <v>5.5726316032277519E-2</v>
      </c>
      <c r="W28" s="304">
        <v>6.9271112462632206E-2</v>
      </c>
      <c r="X28" s="304">
        <v>8.525456582643999E-2</v>
      </c>
      <c r="Y28" s="306"/>
      <c r="Z28" s="304">
        <v>0.40934772055664859</v>
      </c>
      <c r="AA28" s="304">
        <v>0.47733285457146624</v>
      </c>
      <c r="AB28" s="304">
        <v>0.62002151974511899</v>
      </c>
      <c r="AC28" s="306"/>
      <c r="AD28" s="304">
        <v>0.45462226906393288</v>
      </c>
      <c r="AE28" s="304">
        <v>0.50137740739826442</v>
      </c>
      <c r="AF28" s="304">
        <v>0.50030331013834284</v>
      </c>
      <c r="AG28" s="306"/>
      <c r="AH28" s="304">
        <v>0.23299986595688219</v>
      </c>
      <c r="AI28" s="304">
        <v>0.22101283871690366</v>
      </c>
      <c r="AJ28" s="304">
        <v>0.12311271147330169</v>
      </c>
      <c r="AK28" s="306"/>
      <c r="AL28" s="304">
        <v>0.18076815086222142</v>
      </c>
      <c r="AM28" s="304">
        <v>0.21939369787349286</v>
      </c>
      <c r="AN28" s="304">
        <v>0.23464519967923028</v>
      </c>
    </row>
    <row r="29" spans="1:40" x14ac:dyDescent="0.25">
      <c r="A29" s="13" t="str">
        <f t="shared" si="58"/>
        <v>Elementary occupations</v>
      </c>
      <c r="B29" s="304">
        <f t="shared" si="60"/>
        <v>1.8553201135931037</v>
      </c>
      <c r="C29" s="304">
        <f t="shared" si="61"/>
        <v>1.7294326986099315</v>
      </c>
      <c r="D29" s="304">
        <f t="shared" si="62"/>
        <v>1.5260578257312245</v>
      </c>
      <c r="E29" s="304"/>
      <c r="F29" s="304">
        <v>6.3654728465517967E-5</v>
      </c>
      <c r="G29" s="304">
        <v>6.6563585650604272E-5</v>
      </c>
      <c r="H29" s="304">
        <v>6.471768896787354E-5</v>
      </c>
      <c r="I29" s="304"/>
      <c r="J29" s="304">
        <v>1.985674704617333E-2</v>
      </c>
      <c r="K29" s="304">
        <v>2.0471293552528018E-2</v>
      </c>
      <c r="L29" s="304">
        <v>2.3554996308133087E-2</v>
      </c>
      <c r="M29" s="304"/>
      <c r="N29" s="304">
        <v>5.878350705619774E-2</v>
      </c>
      <c r="O29" s="304">
        <v>6.1736390201613547E-2</v>
      </c>
      <c r="P29" s="304">
        <v>6.7186866298484305E-2</v>
      </c>
      <c r="Q29" s="306"/>
      <c r="R29" s="304">
        <v>6.4980466473845977E-2</v>
      </c>
      <c r="S29" s="304">
        <v>6.3790455473930349E-2</v>
      </c>
      <c r="T29" s="304">
        <v>6.1631743107639123E-2</v>
      </c>
      <c r="U29" s="306"/>
      <c r="V29" s="304">
        <v>0.1319220943211005</v>
      </c>
      <c r="W29" s="304">
        <v>0.13611874944218902</v>
      </c>
      <c r="X29" s="304">
        <v>0.14600097283741861</v>
      </c>
      <c r="Y29" s="306"/>
      <c r="Z29" s="304">
        <v>0.42532473187019199</v>
      </c>
      <c r="AA29" s="304">
        <v>0.40291924731769529</v>
      </c>
      <c r="AB29" s="304">
        <v>0.35819675205098944</v>
      </c>
      <c r="AC29" s="306"/>
      <c r="AD29" s="304">
        <v>0.55781977899037338</v>
      </c>
      <c r="AE29" s="304">
        <v>0.51463454544363574</v>
      </c>
      <c r="AF29" s="304">
        <v>0.39003644324248909</v>
      </c>
      <c r="AG29" s="306"/>
      <c r="AH29" s="304">
        <v>0.44891131165689768</v>
      </c>
      <c r="AI29" s="304">
        <v>0.36567699187536423</v>
      </c>
      <c r="AJ29" s="304">
        <v>0.27099519040313674</v>
      </c>
      <c r="AK29" s="306"/>
      <c r="AL29" s="304">
        <v>0.14765782144985762</v>
      </c>
      <c r="AM29" s="304">
        <v>0.16401846171732465</v>
      </c>
      <c r="AN29" s="304">
        <v>0.20839014379396628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51.746000000000059</v>
      </c>
      <c r="C32" s="305">
        <f>SUM(C33:C41)</f>
        <v>49.309999999999945</v>
      </c>
      <c r="D32" s="305">
        <f>SUM(D33:D41)</f>
        <v>43.2530000000001</v>
      </c>
      <c r="E32" s="304"/>
      <c r="F32" s="305">
        <f>SUM(F33:F41)</f>
        <v>0.86300451154929481</v>
      </c>
      <c r="G32" s="305">
        <f>SUM(G33:G41)</f>
        <v>0.88650531086479611</v>
      </c>
      <c r="H32" s="305">
        <f>SUM(H33:H41)</f>
        <v>0.94706384901524743</v>
      </c>
      <c r="I32" s="304"/>
      <c r="J32" s="305">
        <f>SUM(J33:J41)</f>
        <v>4.77413170850624</v>
      </c>
      <c r="K32" s="305">
        <f>SUM(K33:K41)</f>
        <v>5.0869311129529491</v>
      </c>
      <c r="L32" s="305">
        <f>SUM(L33:L41)</f>
        <v>5.6950028103965575</v>
      </c>
      <c r="M32" s="304"/>
      <c r="N32" s="305">
        <f>SUM(N33:N41)</f>
        <v>10.280141532576634</v>
      </c>
      <c r="O32" s="305">
        <f>SUM(O33:O41)</f>
        <v>10.020298878815368</v>
      </c>
      <c r="P32" s="305">
        <f>SUM(P33:P41)</f>
        <v>9.6698716978382073</v>
      </c>
      <c r="Q32" s="306"/>
      <c r="R32" s="305">
        <f>SUM(R33:R41)</f>
        <v>2.4005701786792408</v>
      </c>
      <c r="S32" s="305">
        <f>SUM(S33:S41)</f>
        <v>2.3930209978002939</v>
      </c>
      <c r="T32" s="305">
        <f>SUM(T33:T41)</f>
        <v>2.4588095645510601</v>
      </c>
      <c r="U32" s="306"/>
      <c r="V32" s="305">
        <f>SUM(V33:V41)</f>
        <v>5.290143227476376</v>
      </c>
      <c r="W32" s="305">
        <f>SUM(W33:W41)</f>
        <v>4.9644678249594154</v>
      </c>
      <c r="X32" s="305">
        <f>SUM(X33:X41)</f>
        <v>4.599560591044348</v>
      </c>
      <c r="Y32" s="306"/>
      <c r="Z32" s="305">
        <f>SUM(Z33:Z41)</f>
        <v>11.605750716693011</v>
      </c>
      <c r="AA32" s="305">
        <f>SUM(AA33:AA41)</f>
        <v>10.912020835196348</v>
      </c>
      <c r="AB32" s="305">
        <f>SUM(AB33:AB41)</f>
        <v>9.2688383192948951</v>
      </c>
      <c r="AC32" s="306"/>
      <c r="AD32" s="305">
        <f>SUM(AD33:AD41)</f>
        <v>8.9202512378104011</v>
      </c>
      <c r="AE32" s="305">
        <f>SUM(AE33:AE41)</f>
        <v>8.2811334862050803</v>
      </c>
      <c r="AF32" s="305">
        <f>SUM(AF33:AF41)</f>
        <v>6.0465176338560944</v>
      </c>
      <c r="AG32" s="306"/>
      <c r="AH32" s="305">
        <f>SUM(AH33:AH41)</f>
        <v>5.8244158249459606</v>
      </c>
      <c r="AI32" s="305">
        <f>SUM(AI33:AI41)</f>
        <v>5.1788445759717536</v>
      </c>
      <c r="AJ32" s="305">
        <f>SUM(AJ33:AJ41)</f>
        <v>3.0459368072528501</v>
      </c>
      <c r="AK32" s="306"/>
      <c r="AL32" s="305">
        <f>SUM(AL33:AL41)</f>
        <v>1.7875910617628969</v>
      </c>
      <c r="AM32" s="305">
        <f>SUM(AM33:AM41)</f>
        <v>1.5867769772339457</v>
      </c>
      <c r="AN32" s="305">
        <f>SUM(AN33:AN41)</f>
        <v>1.5213987267508409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9.0130817035811575</v>
      </c>
      <c r="C33" s="304">
        <f t="shared" ref="C33:C41" si="64">SUM(G33,K33,O33,S33,W33,AA33,AE33,AI33,AM33)</f>
        <v>8.3556541765403125</v>
      </c>
      <c r="D33" s="304">
        <f t="shared" ref="D33:D40" si="65">SUM(H33,L33,P33,T33,X33,AB33,AF33,AJ33,AN33)</f>
        <v>7.7118519815524023</v>
      </c>
      <c r="E33" s="304"/>
      <c r="F33" s="304">
        <v>0.13917756878128293</v>
      </c>
      <c r="G33" s="304">
        <v>0.12629619068985309</v>
      </c>
      <c r="H33" s="304">
        <v>0.11895032499927741</v>
      </c>
      <c r="I33" s="304"/>
      <c r="J33" s="304">
        <v>1.0838683784863492</v>
      </c>
      <c r="K33" s="304">
        <v>1.0940429513227719</v>
      </c>
      <c r="L33" s="304">
        <v>1.1806003929061106</v>
      </c>
      <c r="M33" s="304"/>
      <c r="N33" s="304">
        <v>2.557323657400012</v>
      </c>
      <c r="O33" s="304">
        <v>2.4193356032330513</v>
      </c>
      <c r="P33" s="304">
        <v>2.3555003541659008</v>
      </c>
      <c r="Q33" s="306"/>
      <c r="R33" s="304">
        <v>0.53356345333259636</v>
      </c>
      <c r="S33" s="304">
        <v>0.49573999121688261</v>
      </c>
      <c r="T33" s="304">
        <v>0.50599824758812106</v>
      </c>
      <c r="U33" s="306"/>
      <c r="V33" s="304">
        <v>1.2325205694105095</v>
      </c>
      <c r="W33" s="304">
        <v>1.1172578511373168</v>
      </c>
      <c r="X33" s="304">
        <v>1.0617409300959322</v>
      </c>
      <c r="Y33" s="306"/>
      <c r="Z33" s="304">
        <v>1.5153096499592937</v>
      </c>
      <c r="AA33" s="304">
        <v>1.32087331402688</v>
      </c>
      <c r="AB33" s="304">
        <v>1.0764588173175884</v>
      </c>
      <c r="AC33" s="306"/>
      <c r="AD33" s="304">
        <v>1.1509211270188149</v>
      </c>
      <c r="AE33" s="304">
        <v>1.0249725569376811</v>
      </c>
      <c r="AF33" s="304">
        <v>0.7829883440327744</v>
      </c>
      <c r="AG33" s="306"/>
      <c r="AH33" s="304">
        <v>0.62773628181472729</v>
      </c>
      <c r="AI33" s="304">
        <v>0.54341167204080154</v>
      </c>
      <c r="AJ33" s="304">
        <v>0.33295308293397335</v>
      </c>
      <c r="AK33" s="306"/>
      <c r="AL33" s="304">
        <v>0.17266101737757056</v>
      </c>
      <c r="AM33" s="304">
        <v>0.21372404593507605</v>
      </c>
      <c r="AN33" s="304">
        <v>0.29666148751272398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11.970630020552834</v>
      </c>
      <c r="C34" s="304">
        <f t="shared" si="64"/>
        <v>11.811002313884465</v>
      </c>
      <c r="D34" s="304">
        <f t="shared" si="65"/>
        <v>10.634950920115125</v>
      </c>
      <c r="E34" s="304"/>
      <c r="F34" s="304">
        <v>0.52774432075137179</v>
      </c>
      <c r="G34" s="304">
        <v>0.56305659165851107</v>
      </c>
      <c r="H34" s="304">
        <v>0.61622977418959901</v>
      </c>
      <c r="I34" s="304"/>
      <c r="J34" s="304">
        <v>2.0327361417895471</v>
      </c>
      <c r="K34" s="304">
        <v>2.1945558571912813</v>
      </c>
      <c r="L34" s="304">
        <v>2.4086761663764884</v>
      </c>
      <c r="M34" s="304"/>
      <c r="N34" s="304">
        <v>3.5133955171865074</v>
      </c>
      <c r="O34" s="304">
        <v>3.3889986090168964</v>
      </c>
      <c r="P34" s="304">
        <v>3.0230670907346031</v>
      </c>
      <c r="Q34" s="306"/>
      <c r="R34" s="304">
        <v>0.36577243330294112</v>
      </c>
      <c r="S34" s="304">
        <v>0.36050751823612814</v>
      </c>
      <c r="T34" s="304">
        <v>0.35451400567329056</v>
      </c>
      <c r="U34" s="306"/>
      <c r="V34" s="304">
        <v>1.6157561101038576</v>
      </c>
      <c r="W34" s="304">
        <v>1.5165779308221212</v>
      </c>
      <c r="X34" s="304">
        <v>1.3265531588621087</v>
      </c>
      <c r="Y34" s="306"/>
      <c r="Z34" s="304">
        <v>2.1055332320720894</v>
      </c>
      <c r="AA34" s="304">
        <v>2.0103049753133924</v>
      </c>
      <c r="AB34" s="304">
        <v>1.5847546767974294</v>
      </c>
      <c r="AC34" s="306"/>
      <c r="AD34" s="304">
        <v>1.0263932734213281</v>
      </c>
      <c r="AE34" s="304">
        <v>0.93221638219691272</v>
      </c>
      <c r="AF34" s="304">
        <v>0.59287448068397408</v>
      </c>
      <c r="AG34" s="306"/>
      <c r="AH34" s="304">
        <v>0.62157669409040639</v>
      </c>
      <c r="AI34" s="304">
        <v>0.6248633084312385</v>
      </c>
      <c r="AJ34" s="304">
        <v>0.4799080622496506</v>
      </c>
      <c r="AK34" s="306"/>
      <c r="AL34" s="304">
        <v>0.16172229783478573</v>
      </c>
      <c r="AM34" s="304">
        <v>0.21992114101798327</v>
      </c>
      <c r="AN34" s="304">
        <v>0.24837350454798066</v>
      </c>
    </row>
    <row r="35" spans="1:40" x14ac:dyDescent="0.25">
      <c r="A35" s="13" t="str">
        <f t="shared" si="63"/>
        <v>Associate professional occupations</v>
      </c>
      <c r="B35" s="304">
        <f t="shared" si="66"/>
        <v>8.3400303622788208</v>
      </c>
      <c r="C35" s="304">
        <f t="shared" si="64"/>
        <v>7.482611270695771</v>
      </c>
      <c r="D35" s="304">
        <f t="shared" si="65"/>
        <v>6.7491136939275194</v>
      </c>
      <c r="E35" s="304"/>
      <c r="F35" s="304">
        <v>0.12222818545116818</v>
      </c>
      <c r="G35" s="304">
        <v>0.1180573409701515</v>
      </c>
      <c r="H35" s="304">
        <v>0.12705967606554361</v>
      </c>
      <c r="I35" s="304"/>
      <c r="J35" s="304">
        <v>0.90775624207019989</v>
      </c>
      <c r="K35" s="304">
        <v>0.89623495095728434</v>
      </c>
      <c r="L35" s="304">
        <v>0.95997439079538649</v>
      </c>
      <c r="M35" s="304"/>
      <c r="N35" s="304">
        <v>2.1401919747645257</v>
      </c>
      <c r="O35" s="304">
        <v>2.0033813828407476</v>
      </c>
      <c r="P35" s="304">
        <v>1.9170997001209875</v>
      </c>
      <c r="Q35" s="306"/>
      <c r="R35" s="304">
        <v>0.62439967267197638</v>
      </c>
      <c r="S35" s="304">
        <v>0.60983077746089587</v>
      </c>
      <c r="T35" s="304">
        <v>0.62707112559618527</v>
      </c>
      <c r="U35" s="306"/>
      <c r="V35" s="304">
        <v>0.90956266697929855</v>
      </c>
      <c r="W35" s="304">
        <v>0.77084312711259018</v>
      </c>
      <c r="X35" s="304">
        <v>0.67386317051497624</v>
      </c>
      <c r="Y35" s="306"/>
      <c r="Z35" s="304">
        <v>1.8748774790829856</v>
      </c>
      <c r="AA35" s="304">
        <v>1.6198887879898802</v>
      </c>
      <c r="AB35" s="304">
        <v>1.3593552780069982</v>
      </c>
      <c r="AC35" s="306"/>
      <c r="AD35" s="304">
        <v>1.1201522805333255</v>
      </c>
      <c r="AE35" s="304">
        <v>0.95107685767139394</v>
      </c>
      <c r="AF35" s="304">
        <v>0.69762517653061595</v>
      </c>
      <c r="AG35" s="306"/>
      <c r="AH35" s="304">
        <v>0.54332779020149569</v>
      </c>
      <c r="AI35" s="304">
        <v>0.40880632304209452</v>
      </c>
      <c r="AJ35" s="304">
        <v>0.27431973648315272</v>
      </c>
      <c r="AK35" s="306"/>
      <c r="AL35" s="304">
        <v>9.7534070523845356E-2</v>
      </c>
      <c r="AM35" s="304">
        <v>0.10449172265073359</v>
      </c>
      <c r="AN35" s="304">
        <v>0.11274543981367284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4.5239679088404205</v>
      </c>
      <c r="C36" s="304">
        <f t="shared" si="64"/>
        <v>3.9566640888659146</v>
      </c>
      <c r="D36" s="304">
        <f t="shared" si="65"/>
        <v>3.233200478389147</v>
      </c>
      <c r="E36" s="304"/>
      <c r="F36" s="304">
        <v>1.5794155962744916E-2</v>
      </c>
      <c r="G36" s="304">
        <v>1.5671001676005339E-2</v>
      </c>
      <c r="H36" s="304">
        <v>1.6336696209820412E-2</v>
      </c>
      <c r="I36" s="304"/>
      <c r="J36" s="304">
        <v>0.23131297950281277</v>
      </c>
      <c r="K36" s="304">
        <v>0.24366407120359576</v>
      </c>
      <c r="L36" s="304">
        <v>0.28229576902111703</v>
      </c>
      <c r="M36" s="304"/>
      <c r="N36" s="304">
        <v>0.79418490358516758</v>
      </c>
      <c r="O36" s="304">
        <v>0.78064610910283494</v>
      </c>
      <c r="P36" s="304">
        <v>0.79091631082307734</v>
      </c>
      <c r="Q36" s="306"/>
      <c r="R36" s="304">
        <v>0.31205477511654089</v>
      </c>
      <c r="S36" s="304">
        <v>0.31116819800929635</v>
      </c>
      <c r="T36" s="304">
        <v>0.33006778379942464</v>
      </c>
      <c r="U36" s="306"/>
      <c r="V36" s="304">
        <v>0.36177712695301356</v>
      </c>
      <c r="W36" s="304">
        <v>0.3436187880010797</v>
      </c>
      <c r="X36" s="304">
        <v>0.34752243297661106</v>
      </c>
      <c r="Y36" s="306"/>
      <c r="Z36" s="304">
        <v>1.030070276659292</v>
      </c>
      <c r="AA36" s="304">
        <v>0.90452683567181258</v>
      </c>
      <c r="AB36" s="304">
        <v>0.75392902768802494</v>
      </c>
      <c r="AC36" s="306"/>
      <c r="AD36" s="304">
        <v>1.1801714740312126</v>
      </c>
      <c r="AE36" s="304">
        <v>0.95733148219488962</v>
      </c>
      <c r="AF36" s="304">
        <v>0.61510673207833955</v>
      </c>
      <c r="AG36" s="306"/>
      <c r="AH36" s="304">
        <v>0.49860470819788816</v>
      </c>
      <c r="AI36" s="304">
        <v>0.31106490699410216</v>
      </c>
      <c r="AJ36" s="304">
        <v>5.1444390990875083E-2</v>
      </c>
      <c r="AK36" s="306"/>
      <c r="AL36" s="304">
        <v>9.9997508831748641E-2</v>
      </c>
      <c r="AM36" s="304">
        <v>8.8972696012297861E-2</v>
      </c>
      <c r="AN36" s="304">
        <v>4.5581334801856638E-2</v>
      </c>
    </row>
    <row r="37" spans="1:40" x14ac:dyDescent="0.25">
      <c r="A37" s="13" t="str">
        <f t="shared" si="63"/>
        <v>Skilled trades occupations</v>
      </c>
      <c r="B37" s="304">
        <f t="shared" si="66"/>
        <v>7.8192469310112198</v>
      </c>
      <c r="C37" s="304">
        <f t="shared" si="64"/>
        <v>7.4235227495813314</v>
      </c>
      <c r="D37" s="304">
        <f t="shared" si="65"/>
        <v>5.8692564514628272</v>
      </c>
      <c r="E37" s="304"/>
      <c r="F37" s="304">
        <v>1.2741954182010178E-2</v>
      </c>
      <c r="G37" s="304">
        <v>1.5113930724191271E-2</v>
      </c>
      <c r="H37" s="304">
        <v>1.9386618488223355E-2</v>
      </c>
      <c r="I37" s="304"/>
      <c r="J37" s="304">
        <v>0.23316127315722221</v>
      </c>
      <c r="K37" s="304">
        <v>0.30860596613484398</v>
      </c>
      <c r="L37" s="304">
        <v>0.43215535819279455</v>
      </c>
      <c r="M37" s="304"/>
      <c r="N37" s="304">
        <v>0.50602221650671508</v>
      </c>
      <c r="O37" s="304">
        <v>0.57910351484346556</v>
      </c>
      <c r="P37" s="304">
        <v>0.67513164910828305</v>
      </c>
      <c r="Q37" s="306"/>
      <c r="R37" s="304">
        <v>0.23613814018571794</v>
      </c>
      <c r="S37" s="304">
        <v>0.25711777603804076</v>
      </c>
      <c r="T37" s="304">
        <v>0.25429564674685762</v>
      </c>
      <c r="U37" s="306"/>
      <c r="V37" s="304">
        <v>0.68907830955801397</v>
      </c>
      <c r="W37" s="304">
        <v>0.65463543928003731</v>
      </c>
      <c r="X37" s="304">
        <v>0.59202080349502162</v>
      </c>
      <c r="Y37" s="306"/>
      <c r="Z37" s="304">
        <v>2.9074444084926014</v>
      </c>
      <c r="AA37" s="304">
        <v>2.712672624722356</v>
      </c>
      <c r="AB37" s="304">
        <v>2.1726913317610723</v>
      </c>
      <c r="AC37" s="306"/>
      <c r="AD37" s="304">
        <v>1.7623711456894096</v>
      </c>
      <c r="AE37" s="304">
        <v>1.6018953304423202</v>
      </c>
      <c r="AF37" s="304">
        <v>0.97331093275160052</v>
      </c>
      <c r="AG37" s="306"/>
      <c r="AH37" s="304">
        <v>1.1018405524065602</v>
      </c>
      <c r="AI37" s="304">
        <v>1.0040622519642761</v>
      </c>
      <c r="AJ37" s="304">
        <v>0.55105882492372893</v>
      </c>
      <c r="AK37" s="306"/>
      <c r="AL37" s="304">
        <v>0.37044893083296959</v>
      </c>
      <c r="AM37" s="304">
        <v>0.29031591543179919</v>
      </c>
      <c r="AN37" s="304">
        <v>0.19920528599524517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0.82221997197199714</v>
      </c>
      <c r="C38" s="304">
        <f t="shared" si="64"/>
        <v>0.85850058088517955</v>
      </c>
      <c r="D38" s="304">
        <f t="shared" si="65"/>
        <v>0.81724729660345719</v>
      </c>
      <c r="E38" s="304"/>
      <c r="F38" s="304">
        <v>2.1315962405738118E-2</v>
      </c>
      <c r="G38" s="304">
        <v>2.312212111350237E-2</v>
      </c>
      <c r="H38" s="304">
        <v>2.4531555230286248E-2</v>
      </c>
      <c r="I38" s="304"/>
      <c r="J38" s="304">
        <v>1.9565648130971017E-2</v>
      </c>
      <c r="K38" s="304">
        <v>2.1280944209908798E-2</v>
      </c>
      <c r="L38" s="304">
        <v>2.1150698341639577E-2</v>
      </c>
      <c r="M38" s="304"/>
      <c r="N38" s="304">
        <v>9.3754866994221794E-2</v>
      </c>
      <c r="O38" s="304">
        <v>9.4761549199919859E-2</v>
      </c>
      <c r="P38" s="304">
        <v>8.7206426535080428E-2</v>
      </c>
      <c r="Q38" s="306"/>
      <c r="R38" s="304">
        <v>2.3704807536987501E-2</v>
      </c>
      <c r="S38" s="304">
        <v>2.1833644029094344E-2</v>
      </c>
      <c r="T38" s="304">
        <v>2.0278782952323684E-2</v>
      </c>
      <c r="U38" s="306"/>
      <c r="V38" s="304">
        <v>6.7612786991120818E-2</v>
      </c>
      <c r="W38" s="304">
        <v>7.0554534150131881E-2</v>
      </c>
      <c r="X38" s="304">
        <v>6.5326935849558676E-2</v>
      </c>
      <c r="Y38" s="306"/>
      <c r="Z38" s="304">
        <v>0.12063601407653167</v>
      </c>
      <c r="AA38" s="304">
        <v>0.10616385334068873</v>
      </c>
      <c r="AB38" s="304">
        <v>8.8520939326398693E-2</v>
      </c>
      <c r="AC38" s="306"/>
      <c r="AD38" s="304">
        <v>0.15181662770075813</v>
      </c>
      <c r="AE38" s="304">
        <v>0.14192659251769563</v>
      </c>
      <c r="AF38" s="304">
        <v>0.10744159538037359</v>
      </c>
      <c r="AG38" s="306"/>
      <c r="AH38" s="304">
        <v>0.27446736830662738</v>
      </c>
      <c r="AI38" s="304">
        <v>0.30833527950279849</v>
      </c>
      <c r="AJ38" s="304">
        <v>0.29647610343330516</v>
      </c>
      <c r="AK38" s="306"/>
      <c r="AL38" s="304">
        <v>4.9345889829040625E-2</v>
      </c>
      <c r="AM38" s="304">
        <v>7.0522062821439524E-2</v>
      </c>
      <c r="AN38" s="304">
        <v>0.10631425955449098</v>
      </c>
    </row>
    <row r="39" spans="1:40" x14ac:dyDescent="0.25">
      <c r="A39" s="13" t="str">
        <f t="shared" si="63"/>
        <v>Sales and customer service occupations</v>
      </c>
      <c r="B39" s="304">
        <f t="shared" si="66"/>
        <v>1.8012111773698933</v>
      </c>
      <c r="C39" s="304">
        <f t="shared" si="64"/>
        <v>1.8246073375485756</v>
      </c>
      <c r="D39" s="304">
        <f t="shared" si="65"/>
        <v>1.7203180330561785</v>
      </c>
      <c r="E39" s="304"/>
      <c r="F39" s="304">
        <v>1.2487260383241595E-2</v>
      </c>
      <c r="G39" s="304">
        <v>1.2478821616952646E-2</v>
      </c>
      <c r="H39" s="304">
        <v>1.1383000443505761E-2</v>
      </c>
      <c r="I39" s="304"/>
      <c r="J39" s="304">
        <v>0.14075055124836272</v>
      </c>
      <c r="K39" s="304">
        <v>0.15489132722818885</v>
      </c>
      <c r="L39" s="304">
        <v>0.17739246303661343</v>
      </c>
      <c r="M39" s="304"/>
      <c r="N39" s="304">
        <v>0.34679099928295548</v>
      </c>
      <c r="O39" s="304">
        <v>0.37101250264051222</v>
      </c>
      <c r="P39" s="304">
        <v>0.37024342069615351</v>
      </c>
      <c r="Q39" s="306"/>
      <c r="R39" s="304">
        <v>0.11134999274170533</v>
      </c>
      <c r="S39" s="304">
        <v>0.12120562403733058</v>
      </c>
      <c r="T39" s="304">
        <v>0.12080382353775736</v>
      </c>
      <c r="U39" s="306"/>
      <c r="V39" s="304">
        <v>0.12532241374280523</v>
      </c>
      <c r="W39" s="304">
        <v>0.13800967785868537</v>
      </c>
      <c r="X39" s="304">
        <v>0.13644970701477821</v>
      </c>
      <c r="Y39" s="306"/>
      <c r="Z39" s="304">
        <v>0.41223017664233541</v>
      </c>
      <c r="AA39" s="304">
        <v>0.39820693608693991</v>
      </c>
      <c r="AB39" s="304">
        <v>0.38247851079894774</v>
      </c>
      <c r="AC39" s="306"/>
      <c r="AD39" s="304">
        <v>0.33806061379637825</v>
      </c>
      <c r="AE39" s="304">
        <v>0.32751011775845656</v>
      </c>
      <c r="AF39" s="304">
        <v>0.28905807092655467</v>
      </c>
      <c r="AG39" s="306"/>
      <c r="AH39" s="304">
        <v>0.20017790350055037</v>
      </c>
      <c r="AI39" s="304">
        <v>0.15725675217686808</v>
      </c>
      <c r="AJ39" s="304">
        <v>5.6392076450434217E-2</v>
      </c>
      <c r="AK39" s="306"/>
      <c r="AL39" s="304">
        <v>0.11404126603155883</v>
      </c>
      <c r="AM39" s="304">
        <v>0.1440355781446413</v>
      </c>
      <c r="AN39" s="304">
        <v>0.17611696015143372</v>
      </c>
    </row>
    <row r="40" spans="1:40" x14ac:dyDescent="0.25">
      <c r="A40" s="13" t="str">
        <f t="shared" si="63"/>
        <v>Process, plant and machine operatives</v>
      </c>
      <c r="B40" s="304">
        <f t="shared" si="66"/>
        <v>4.8993253075012344</v>
      </c>
      <c r="C40" s="304">
        <f t="shared" si="64"/>
        <v>5.3604855026841731</v>
      </c>
      <c r="D40" s="304">
        <f t="shared" si="65"/>
        <v>4.6560263811659111</v>
      </c>
      <c r="E40" s="304"/>
      <c r="F40" s="304">
        <v>1.8826640713302404E-3</v>
      </c>
      <c r="G40" s="304">
        <v>2.098198714938113E-3</v>
      </c>
      <c r="H40" s="304">
        <v>2.074263104652353E-3</v>
      </c>
      <c r="I40" s="304"/>
      <c r="J40" s="304">
        <v>8.0016520435401708E-2</v>
      </c>
      <c r="K40" s="304">
        <v>0.12547068912942136</v>
      </c>
      <c r="L40" s="304">
        <v>0.17930121477356578</v>
      </c>
      <c r="M40" s="304"/>
      <c r="N40" s="304">
        <v>0.19105382051497752</v>
      </c>
      <c r="O40" s="304">
        <v>0.24435287744226317</v>
      </c>
      <c r="P40" s="304">
        <v>0.29544529970076538</v>
      </c>
      <c r="Q40" s="306"/>
      <c r="R40" s="305">
        <v>0.11205840647855331</v>
      </c>
      <c r="S40" s="305">
        <v>0.1378546032281327</v>
      </c>
      <c r="T40" s="305">
        <v>0.15424888771377934</v>
      </c>
      <c r="U40" s="306"/>
      <c r="V40" s="305">
        <v>0.21727165205556392</v>
      </c>
      <c r="W40" s="305">
        <v>0.28172652709630713</v>
      </c>
      <c r="X40" s="305">
        <v>0.32037198132445077</v>
      </c>
      <c r="Y40" s="306"/>
      <c r="Z40" s="305">
        <v>1.227970645722648</v>
      </c>
      <c r="AA40" s="305">
        <v>1.4862501981635061</v>
      </c>
      <c r="AB40" s="305">
        <v>1.5247594003251912</v>
      </c>
      <c r="AC40" s="306"/>
      <c r="AD40" s="305">
        <v>1.5292503057067146</v>
      </c>
      <c r="AE40" s="305">
        <v>1.7790830799284658</v>
      </c>
      <c r="AF40" s="305">
        <v>1.5441702578134191</v>
      </c>
      <c r="AG40" s="306"/>
      <c r="AH40" s="305">
        <v>1.1058007042202684</v>
      </c>
      <c r="AI40" s="305">
        <v>1.0571055604051489</v>
      </c>
      <c r="AJ40" s="305">
        <v>0.43703930714280842</v>
      </c>
      <c r="AK40" s="306"/>
      <c r="AL40" s="305">
        <v>0.43402058829577728</v>
      </c>
      <c r="AM40" s="305">
        <v>0.24654376857598947</v>
      </c>
      <c r="AN40" s="305">
        <v>0.19861576926727814</v>
      </c>
    </row>
    <row r="41" spans="1:40" x14ac:dyDescent="0.25">
      <c r="A41" s="39" t="str">
        <f t="shared" si="63"/>
        <v>Elementary occupations</v>
      </c>
      <c r="B41" s="307">
        <f t="shared" si="66"/>
        <v>2.5562866168924767</v>
      </c>
      <c r="C41" s="307">
        <f t="shared" si="64"/>
        <v>2.2369519793142287</v>
      </c>
      <c r="D41" s="307">
        <f>SUM(H41,L41,P41,T41,X41,AB41,AF41,AJ41,AN41)</f>
        <v>1.8610347637275368</v>
      </c>
      <c r="E41" s="307"/>
      <c r="F41" s="307">
        <v>9.6324395604069045E-3</v>
      </c>
      <c r="G41" s="307">
        <v>1.0611113700690563E-2</v>
      </c>
      <c r="H41" s="307">
        <v>1.1111940284339508E-2</v>
      </c>
      <c r="I41" s="307"/>
      <c r="J41" s="307">
        <v>4.4963973685372478E-2</v>
      </c>
      <c r="K41" s="307">
        <v>4.8184355575653572E-2</v>
      </c>
      <c r="L41" s="307">
        <v>5.3456356952841774E-2</v>
      </c>
      <c r="M41" s="307"/>
      <c r="N41" s="307">
        <v>0.13742357634155411</v>
      </c>
      <c r="O41" s="307">
        <v>0.13870673049567583</v>
      </c>
      <c r="P41" s="307">
        <v>0.15526144595335634</v>
      </c>
      <c r="Q41" s="308"/>
      <c r="R41" s="307">
        <v>8.1528497312221643E-2</v>
      </c>
      <c r="S41" s="307">
        <v>7.7762865544492604E-2</v>
      </c>
      <c r="T41" s="307">
        <v>9.1531260943320369E-2</v>
      </c>
      <c r="U41" s="308"/>
      <c r="V41" s="307">
        <v>7.1241591682193309E-2</v>
      </c>
      <c r="W41" s="307">
        <v>7.1243949501147374E-2</v>
      </c>
      <c r="X41" s="307">
        <v>7.5711470910910753E-2</v>
      </c>
      <c r="Y41" s="308"/>
      <c r="Z41" s="307">
        <v>0.41167883398523442</v>
      </c>
      <c r="AA41" s="307">
        <v>0.35313330988089286</v>
      </c>
      <c r="AB41" s="307">
        <v>0.32589033727324529</v>
      </c>
      <c r="AC41" s="308"/>
      <c r="AD41" s="307">
        <v>0.66111438991245741</v>
      </c>
      <c r="AE41" s="307">
        <v>0.56512108655726445</v>
      </c>
      <c r="AF41" s="307">
        <v>0.4439420436584427</v>
      </c>
      <c r="AG41" s="308"/>
      <c r="AH41" s="307">
        <v>0.85088382220743641</v>
      </c>
      <c r="AI41" s="307">
        <v>0.76393852141442586</v>
      </c>
      <c r="AJ41" s="307">
        <v>0.56634522264492115</v>
      </c>
      <c r="AK41" s="308"/>
      <c r="AL41" s="307">
        <v>0.28781949220560021</v>
      </c>
      <c r="AM41" s="307">
        <v>0.20825004664398558</v>
      </c>
      <c r="AN41" s="307">
        <v>0.13778468510615885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Brighton and Hove East Sussex West Sussex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61.279999999999902</v>
      </c>
      <c r="C50" s="305">
        <f>SUM(C51:C59)</f>
        <v>64.054000000000173</v>
      </c>
      <c r="D50" s="305">
        <f>SUM(D51:D59)</f>
        <v>67.48399999999998</v>
      </c>
      <c r="E50" s="304"/>
      <c r="F50" s="305">
        <f>SUM(F51:F59)</f>
        <v>0.25323664303507615</v>
      </c>
      <c r="G50" s="305">
        <f>SUM(G51:G59)</f>
        <v>0.30767798056108919</v>
      </c>
      <c r="H50" s="305">
        <f>SUM(H51:H59)</f>
        <v>0.45584733181724357</v>
      </c>
      <c r="I50" s="304"/>
      <c r="J50" s="305">
        <f>SUM(J51:J59)</f>
        <v>3.9121025219681616</v>
      </c>
      <c r="K50" s="305">
        <f>SUM(K51:K59)</f>
        <v>4.785585332553838</v>
      </c>
      <c r="L50" s="305">
        <f>SUM(L51:L59)</f>
        <v>6.8272528370901986</v>
      </c>
      <c r="M50" s="304"/>
      <c r="N50" s="305">
        <f>SUM(N51:N59)</f>
        <v>6.7137238742623069</v>
      </c>
      <c r="O50" s="305">
        <f>SUM(O51:O59)</f>
        <v>7.1583865997069651</v>
      </c>
      <c r="P50" s="305">
        <f>SUM(P51:P59)</f>
        <v>8.4884700097377053</v>
      </c>
      <c r="Q50" s="304"/>
      <c r="R50" s="305">
        <f>SUM(R51:R59)</f>
        <v>2.3786623694268298</v>
      </c>
      <c r="S50" s="305">
        <f>SUM(S51:S59)</f>
        <v>2.501666262369556</v>
      </c>
      <c r="T50" s="305">
        <f>SUM(T51:T59)</f>
        <v>3.0986104480436079</v>
      </c>
      <c r="U50" s="304"/>
      <c r="V50" s="305">
        <f>SUM(V51:V59)</f>
        <v>4.9405085461756304</v>
      </c>
      <c r="W50" s="305">
        <f>SUM(W51:W59)</f>
        <v>5.0066343805327822</v>
      </c>
      <c r="X50" s="305">
        <f>SUM(X51:X59)</f>
        <v>5.7757112513440649</v>
      </c>
      <c r="Y50" s="304"/>
      <c r="Z50" s="305">
        <f>SUM(Z51:Z59)</f>
        <v>18.133213676412694</v>
      </c>
      <c r="AA50" s="305">
        <f>SUM(AA51:AA59)</f>
        <v>18.484616208516378</v>
      </c>
      <c r="AB50" s="305">
        <f>SUM(AB51:AB59)</f>
        <v>19.351532709845852</v>
      </c>
      <c r="AC50" s="304"/>
      <c r="AD50" s="305">
        <f>SUM(AD51:AD59)</f>
        <v>13.944913829313514</v>
      </c>
      <c r="AE50" s="305">
        <f>SUM(AE51:AE59)</f>
        <v>14.755829099185995</v>
      </c>
      <c r="AF50" s="305">
        <f>SUM(AF51:AF59)</f>
        <v>14.720762840756986</v>
      </c>
      <c r="AG50" s="304"/>
      <c r="AH50" s="305">
        <f>SUM(AH51:AH59)</f>
        <v>8.340417725373916</v>
      </c>
      <c r="AI50" s="305">
        <f>SUM(AI51:AI59)</f>
        <v>8.8085499348295961</v>
      </c>
      <c r="AJ50" s="305">
        <f>SUM(AJ51:AJ59)</f>
        <v>7.4377184327522183</v>
      </c>
      <c r="AK50" s="304"/>
      <c r="AL50" s="305">
        <f>SUM(AL51:AL59)</f>
        <v>2.6632208140317726</v>
      </c>
      <c r="AM50" s="305">
        <f>SUM(AM51:AM59)</f>
        <v>2.2450542017439861</v>
      </c>
      <c r="AN50" s="305">
        <f>SUM(AN51:AN59)</f>
        <v>1.3280941386121075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9.3115264510390059</v>
      </c>
      <c r="C51" s="304">
        <f t="shared" ref="C51:D51" si="68">SUM(G51,K51,O51,S51,W51,AA51,AE51,AI51,AM51)</f>
        <v>9.154061017428937</v>
      </c>
      <c r="D51" s="304">
        <f t="shared" si="68"/>
        <v>10.496129445465741</v>
      </c>
      <c r="E51" s="304"/>
      <c r="F51" s="304">
        <v>5.5242049663433719E-2</v>
      </c>
      <c r="G51" s="304">
        <v>6.8967873992992576E-2</v>
      </c>
      <c r="H51" s="304">
        <v>0.10468106961636571</v>
      </c>
      <c r="I51" s="304"/>
      <c r="J51" s="304">
        <v>1.1037374167026492</v>
      </c>
      <c r="K51" s="304">
        <v>1.2893400656475758</v>
      </c>
      <c r="L51" s="304">
        <v>1.9109909110626373</v>
      </c>
      <c r="M51" s="304"/>
      <c r="N51" s="304">
        <v>1.7378406993771904</v>
      </c>
      <c r="O51" s="304">
        <v>1.7194187972679837</v>
      </c>
      <c r="P51" s="304">
        <v>1.9645379440680852</v>
      </c>
      <c r="Q51" s="304"/>
      <c r="R51" s="304">
        <v>0.4599038567670678</v>
      </c>
      <c r="S51" s="304">
        <v>0.41299959903123801</v>
      </c>
      <c r="T51" s="304">
        <v>0.43609684693518314</v>
      </c>
      <c r="U51" s="304"/>
      <c r="V51" s="304">
        <v>1.1415032260970384</v>
      </c>
      <c r="W51" s="304">
        <v>1.0646335899034767</v>
      </c>
      <c r="X51" s="304">
        <v>1.2348689479711266</v>
      </c>
      <c r="Y51" s="304"/>
      <c r="Z51" s="304">
        <v>2.3374834030360172</v>
      </c>
      <c r="AA51" s="304">
        <v>2.1549363036624056</v>
      </c>
      <c r="AB51" s="304">
        <v>2.51029594648847</v>
      </c>
      <c r="AC51" s="304"/>
      <c r="AD51" s="304">
        <v>1.3976881188572818</v>
      </c>
      <c r="AE51" s="304">
        <v>1.3071894054566862</v>
      </c>
      <c r="AF51" s="304">
        <v>1.2766383052318362</v>
      </c>
      <c r="AG51" s="304"/>
      <c r="AH51" s="304">
        <v>0.79533654230460715</v>
      </c>
      <c r="AI51" s="304">
        <v>0.77637254723303062</v>
      </c>
      <c r="AJ51" s="304">
        <v>0.63078064872680373</v>
      </c>
      <c r="AK51" s="304"/>
      <c r="AL51" s="304">
        <v>0.28279113823372104</v>
      </c>
      <c r="AM51" s="304">
        <v>0.36020283523354779</v>
      </c>
      <c r="AN51" s="304">
        <v>0.42723882536523289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8.6757985214759952</v>
      </c>
      <c r="C52" s="304">
        <f t="shared" ref="C52:C59" si="70">SUM(G52,K52,O52,S52,W52,AA52,AE52,AI52,AM52)</f>
        <v>9.4854925875342371</v>
      </c>
      <c r="D52" s="304">
        <f t="shared" ref="D52:D59" si="71">SUM(H52,L52,P52,T52,X52,AB52,AF52,AJ52,AN52)</f>
        <v>11.137787864074198</v>
      </c>
      <c r="E52" s="304"/>
      <c r="F52" s="304">
        <v>0.1017559638757871</v>
      </c>
      <c r="G52" s="304">
        <v>0.1145190414450685</v>
      </c>
      <c r="H52" s="304">
        <v>0.14984652495949327</v>
      </c>
      <c r="I52" s="304"/>
      <c r="J52" s="304">
        <v>1.5766402209718782</v>
      </c>
      <c r="K52" s="304">
        <v>1.9998992221458016</v>
      </c>
      <c r="L52" s="304">
        <v>2.8329241874237052</v>
      </c>
      <c r="M52" s="304"/>
      <c r="N52" s="304">
        <v>1.9966682282975174</v>
      </c>
      <c r="O52" s="304">
        <v>2.0325137547493872</v>
      </c>
      <c r="P52" s="304">
        <v>2.183980522902417</v>
      </c>
      <c r="Q52" s="304"/>
      <c r="R52" s="304">
        <v>0.2721311932431324</v>
      </c>
      <c r="S52" s="304">
        <v>0.23789647288866639</v>
      </c>
      <c r="T52" s="304">
        <v>0.28704755252783037</v>
      </c>
      <c r="U52" s="304"/>
      <c r="V52" s="304">
        <v>0.77957608635950537</v>
      </c>
      <c r="W52" s="304">
        <v>0.65161075226750942</v>
      </c>
      <c r="X52" s="304">
        <v>0.47965671565702683</v>
      </c>
      <c r="Y52" s="304"/>
      <c r="Z52" s="304">
        <v>2.1908750604307015</v>
      </c>
      <c r="AA52" s="304">
        <v>2.4782452658853291</v>
      </c>
      <c r="AB52" s="304">
        <v>3.1953827142600773</v>
      </c>
      <c r="AC52" s="304"/>
      <c r="AD52" s="304">
        <v>1.1538404451179105</v>
      </c>
      <c r="AE52" s="304">
        <v>1.2675623485884076</v>
      </c>
      <c r="AF52" s="304">
        <v>1.3551320261208752</v>
      </c>
      <c r="AG52" s="304"/>
      <c r="AH52" s="304">
        <v>0.45075507835149664</v>
      </c>
      <c r="AI52" s="304">
        <v>0.50681116768883361</v>
      </c>
      <c r="AJ52" s="304">
        <v>0.44455912692847777</v>
      </c>
      <c r="AK52" s="304"/>
      <c r="AL52" s="304">
        <v>0.15355624482806626</v>
      </c>
      <c r="AM52" s="304">
        <v>0.19643456187523486</v>
      </c>
      <c r="AN52" s="304">
        <v>0.20925849329429469</v>
      </c>
    </row>
    <row r="53" spans="1:40" x14ac:dyDescent="0.25">
      <c r="A53" s="13" t="str">
        <f t="shared" si="67"/>
        <v>Associate professional occupations</v>
      </c>
      <c r="B53" s="304">
        <f t="shared" si="69"/>
        <v>4.7911051967328886</v>
      </c>
      <c r="C53" s="304">
        <f t="shared" si="70"/>
        <v>4.6245414484504437</v>
      </c>
      <c r="D53" s="304">
        <f t="shared" si="71"/>
        <v>5.1760952932433568</v>
      </c>
      <c r="E53" s="304"/>
      <c r="F53" s="304">
        <v>1.4939170819644009E-2</v>
      </c>
      <c r="G53" s="304">
        <v>1.6650617198920241E-2</v>
      </c>
      <c r="H53" s="304">
        <v>2.5689223260265629E-2</v>
      </c>
      <c r="I53" s="304"/>
      <c r="J53" s="304">
        <v>0.48402183490218836</v>
      </c>
      <c r="K53" s="304">
        <v>0.53985998397402701</v>
      </c>
      <c r="L53" s="304">
        <v>0.76046299540177054</v>
      </c>
      <c r="M53" s="304"/>
      <c r="N53" s="304">
        <v>0.83632429395678987</v>
      </c>
      <c r="O53" s="304">
        <v>0.81386970811164461</v>
      </c>
      <c r="P53" s="304">
        <v>0.92084098555744687</v>
      </c>
      <c r="Q53" s="304"/>
      <c r="R53" s="304">
        <v>0.39529179356038258</v>
      </c>
      <c r="S53" s="304">
        <v>0.41956444681633259</v>
      </c>
      <c r="T53" s="304">
        <v>0.52285446540413716</v>
      </c>
      <c r="U53" s="304"/>
      <c r="V53" s="304">
        <v>0.70043786878342218</v>
      </c>
      <c r="W53" s="304">
        <v>0.61963635777347847</v>
      </c>
      <c r="X53" s="304">
        <v>0.67986164569071361</v>
      </c>
      <c r="Y53" s="304"/>
      <c r="Z53" s="304">
        <v>0.94482057934814068</v>
      </c>
      <c r="AA53" s="304">
        <v>0.78674456584690355</v>
      </c>
      <c r="AB53" s="304">
        <v>0.77306556659568559</v>
      </c>
      <c r="AC53" s="304"/>
      <c r="AD53" s="304">
        <v>0.79755354263984324</v>
      </c>
      <c r="AE53" s="304">
        <v>0.78715882493045364</v>
      </c>
      <c r="AF53" s="304">
        <v>0.83228258282122858</v>
      </c>
      <c r="AG53" s="304"/>
      <c r="AH53" s="304">
        <v>0.52832317797347328</v>
      </c>
      <c r="AI53" s="304">
        <v>0.55829598996879959</v>
      </c>
      <c r="AJ53" s="304">
        <v>0.51485665840883466</v>
      </c>
      <c r="AK53" s="304"/>
      <c r="AL53" s="304">
        <v>8.9392934749004185E-2</v>
      </c>
      <c r="AM53" s="304">
        <v>8.2760953829884035E-2</v>
      </c>
      <c r="AN53" s="304">
        <v>0.14618117010327381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5.5171147169535706</v>
      </c>
      <c r="C54" s="304">
        <f t="shared" si="70"/>
        <v>5.4327675298386939</v>
      </c>
      <c r="D54" s="304">
        <f t="shared" si="71"/>
        <v>5.144062676483002</v>
      </c>
      <c r="E54" s="304"/>
      <c r="F54" s="304">
        <v>5.5991346840561423E-2</v>
      </c>
      <c r="G54" s="304">
        <v>7.1461134614893992E-2</v>
      </c>
      <c r="H54" s="304">
        <v>0.12127843079153384</v>
      </c>
      <c r="I54" s="304"/>
      <c r="J54" s="304">
        <v>0.29571018309259711</v>
      </c>
      <c r="K54" s="304">
        <v>0.38920155941364865</v>
      </c>
      <c r="L54" s="304">
        <v>0.5041383842180529</v>
      </c>
      <c r="M54" s="304"/>
      <c r="N54" s="304">
        <v>0.90476827706288054</v>
      </c>
      <c r="O54" s="304">
        <v>1.0975896938743277</v>
      </c>
      <c r="P54" s="304">
        <v>1.5397978207044047</v>
      </c>
      <c r="Q54" s="304"/>
      <c r="R54" s="304">
        <v>0.53863846397916537</v>
      </c>
      <c r="S54" s="304">
        <v>0.58808478495419869</v>
      </c>
      <c r="T54" s="304">
        <v>0.7789720662729458</v>
      </c>
      <c r="U54" s="304"/>
      <c r="V54" s="304">
        <v>0.3879428481276736</v>
      </c>
      <c r="W54" s="304">
        <v>0.4446025922786927</v>
      </c>
      <c r="X54" s="304">
        <v>0.62427239598230533</v>
      </c>
      <c r="Y54" s="304"/>
      <c r="Z54" s="304">
        <v>0.99476187180483844</v>
      </c>
      <c r="AA54" s="304">
        <v>0.84878247370841109</v>
      </c>
      <c r="AB54" s="304">
        <v>0.413226557473237</v>
      </c>
      <c r="AC54" s="304"/>
      <c r="AD54" s="304">
        <v>0.86775415676967049</v>
      </c>
      <c r="AE54" s="304">
        <v>0.69697395552647712</v>
      </c>
      <c r="AF54" s="304">
        <v>0.31508869630531405</v>
      </c>
      <c r="AG54" s="304"/>
      <c r="AH54" s="304">
        <v>1.2308282922004374</v>
      </c>
      <c r="AI54" s="304">
        <v>1.2648981722142705</v>
      </c>
      <c r="AJ54" s="304">
        <v>0.84075138414255191</v>
      </c>
      <c r="AK54" s="304"/>
      <c r="AL54" s="304">
        <v>0.24071927707574678</v>
      </c>
      <c r="AM54" s="304">
        <v>3.1173163253774033E-2</v>
      </c>
      <c r="AN54" s="304">
        <v>6.5369405926564194E-3</v>
      </c>
    </row>
    <row r="55" spans="1:40" x14ac:dyDescent="0.25">
      <c r="A55" s="13" t="str">
        <f t="shared" si="67"/>
        <v>Skilled trades occupations</v>
      </c>
      <c r="B55" s="304">
        <f t="shared" si="69"/>
        <v>23.804900675078159</v>
      </c>
      <c r="C55" s="304">
        <f t="shared" si="70"/>
        <v>25.16807412104113</v>
      </c>
      <c r="D55" s="304">
        <f t="shared" si="71"/>
        <v>24.783235800178172</v>
      </c>
      <c r="E55" s="304"/>
      <c r="F55" s="304">
        <v>4.8052027177352867E-3</v>
      </c>
      <c r="G55" s="304">
        <v>5.4793468142157967E-3</v>
      </c>
      <c r="H55" s="304">
        <v>6.9371223742842412E-3</v>
      </c>
      <c r="I55" s="304"/>
      <c r="J55" s="304">
        <v>0.25975626787135836</v>
      </c>
      <c r="K55" s="304">
        <v>0.32437674823834201</v>
      </c>
      <c r="L55" s="304">
        <v>0.46729668328747631</v>
      </c>
      <c r="M55" s="304"/>
      <c r="N55" s="304">
        <v>0.85050136775583662</v>
      </c>
      <c r="O55" s="304">
        <v>1.0323616614177582</v>
      </c>
      <c r="P55" s="304">
        <v>1.3005242848614276</v>
      </c>
      <c r="Q55" s="304"/>
      <c r="R55" s="304">
        <v>0.53035557369658637</v>
      </c>
      <c r="S55" s="304">
        <v>0.61174943999740006</v>
      </c>
      <c r="T55" s="304">
        <v>0.75448754423172815</v>
      </c>
      <c r="U55" s="304"/>
      <c r="V55" s="304">
        <v>1.4293914866472011</v>
      </c>
      <c r="W55" s="304">
        <v>1.6222986555509962</v>
      </c>
      <c r="X55" s="304">
        <v>2.0203881436483431</v>
      </c>
      <c r="Y55" s="304"/>
      <c r="Z55" s="304">
        <v>9.0437484457721311</v>
      </c>
      <c r="AA55" s="304">
        <v>9.0844193154829522</v>
      </c>
      <c r="AB55" s="304">
        <v>8.4921408309635744</v>
      </c>
      <c r="AC55" s="304"/>
      <c r="AD55" s="304">
        <v>7.1444526822353041</v>
      </c>
      <c r="AE55" s="304">
        <v>7.7185428696985943</v>
      </c>
      <c r="AF55" s="304">
        <v>7.7803908360288858</v>
      </c>
      <c r="AG55" s="304"/>
      <c r="AH55" s="304">
        <v>3.2935268457154221</v>
      </c>
      <c r="AI55" s="304">
        <v>3.6629458451514139</v>
      </c>
      <c r="AJ55" s="304">
        <v>3.7036439881134502</v>
      </c>
      <c r="AK55" s="304"/>
      <c r="AL55" s="304">
        <v>1.2483628026665796</v>
      </c>
      <c r="AM55" s="304">
        <v>1.1059002386894565</v>
      </c>
      <c r="AN55" s="304">
        <v>0.25742636666900492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0.23123743482452094</v>
      </c>
      <c r="C56" s="304">
        <f t="shared" si="70"/>
        <v>0.23971280609416687</v>
      </c>
      <c r="D56" s="304">
        <f t="shared" si="71"/>
        <v>0.26109514604200856</v>
      </c>
      <c r="E56" s="304"/>
      <c r="F56" s="304">
        <v>2.7103030313682756E-4</v>
      </c>
      <c r="G56" s="304">
        <v>2.2927327892745118E-4</v>
      </c>
      <c r="H56" s="304">
        <v>2.9385523515832531E-4</v>
      </c>
      <c r="I56" s="304"/>
      <c r="J56" s="304">
        <v>7.6045301554888926E-3</v>
      </c>
      <c r="K56" s="304">
        <v>8.9291199104779475E-3</v>
      </c>
      <c r="L56" s="304">
        <v>1.0736725644105006E-2</v>
      </c>
      <c r="M56" s="304"/>
      <c r="N56" s="304">
        <v>1.0657809063160053E-2</v>
      </c>
      <c r="O56" s="304">
        <v>1.0604612596500151E-2</v>
      </c>
      <c r="P56" s="304">
        <v>1.1484892564324042E-2</v>
      </c>
      <c r="Q56" s="304"/>
      <c r="R56" s="304">
        <v>1.9647348127327163E-3</v>
      </c>
      <c r="S56" s="304">
        <v>2.2332564245890235E-3</v>
      </c>
      <c r="T56" s="304">
        <v>2.602077913552046E-3</v>
      </c>
      <c r="U56" s="304"/>
      <c r="V56" s="304">
        <v>7.5577760745243498E-3</v>
      </c>
      <c r="W56" s="304">
        <v>7.5326747999623659E-3</v>
      </c>
      <c r="X56" s="304">
        <v>8.534708244043409E-3</v>
      </c>
      <c r="Y56" s="304"/>
      <c r="Z56" s="304">
        <v>6.878489630894738E-2</v>
      </c>
      <c r="AA56" s="304">
        <v>7.9991767864970031E-2</v>
      </c>
      <c r="AB56" s="304">
        <v>9.8773335356547157E-2</v>
      </c>
      <c r="AC56" s="304"/>
      <c r="AD56" s="304">
        <v>1.3926548357156522E-2</v>
      </c>
      <c r="AE56" s="304">
        <v>1.3295032077480878E-2</v>
      </c>
      <c r="AF56" s="304">
        <v>1.456611654204463E-2</v>
      </c>
      <c r="AG56" s="304"/>
      <c r="AH56" s="304">
        <v>6.7606663401288472E-2</v>
      </c>
      <c r="AI56" s="304">
        <v>6.0342103858233971E-2</v>
      </c>
      <c r="AJ56" s="304">
        <v>5.97806861590824E-2</v>
      </c>
      <c r="AK56" s="304"/>
      <c r="AL56" s="304">
        <v>5.2863446348085728E-2</v>
      </c>
      <c r="AM56" s="304">
        <v>5.655496528302504E-2</v>
      </c>
      <c r="AN56" s="304">
        <v>5.4322748383151535E-2</v>
      </c>
    </row>
    <row r="57" spans="1:40" x14ac:dyDescent="0.25">
      <c r="A57" s="13" t="str">
        <f t="shared" si="67"/>
        <v>Sales and customer service occupations</v>
      </c>
      <c r="B57" s="304">
        <f t="shared" si="69"/>
        <v>1.037952026497944</v>
      </c>
      <c r="C57" s="304">
        <f t="shared" si="70"/>
        <v>1.1879010301138027</v>
      </c>
      <c r="D57" s="304">
        <f t="shared" si="71"/>
        <v>1.2611978851476984</v>
      </c>
      <c r="E57" s="304"/>
      <c r="F57" s="304">
        <v>3.724087316295672E-3</v>
      </c>
      <c r="G57" s="304">
        <v>5.3524412984813927E-3</v>
      </c>
      <c r="H57" s="304">
        <v>8.11762939063756E-3</v>
      </c>
      <c r="I57" s="304"/>
      <c r="J57" s="304">
        <v>7.5465708832956127E-2</v>
      </c>
      <c r="K57" s="304">
        <v>8.2161573153763087E-2</v>
      </c>
      <c r="L57" s="304">
        <v>9.5599499873942131E-2</v>
      </c>
      <c r="M57" s="304"/>
      <c r="N57" s="304">
        <v>0.19372718949009943</v>
      </c>
      <c r="O57" s="304">
        <v>0.23490336278046764</v>
      </c>
      <c r="P57" s="304">
        <v>0.28227459467748256</v>
      </c>
      <c r="Q57" s="304"/>
      <c r="R57" s="304">
        <v>4.9922925841614743E-2</v>
      </c>
      <c r="S57" s="304">
        <v>6.2885381236479715E-2</v>
      </c>
      <c r="T57" s="304">
        <v>7.7028648803722635E-2</v>
      </c>
      <c r="U57" s="304"/>
      <c r="V57" s="304">
        <v>6.2239799242484337E-2</v>
      </c>
      <c r="W57" s="304">
        <v>7.4602265518878427E-2</v>
      </c>
      <c r="X57" s="304">
        <v>8.9711217612120586E-2</v>
      </c>
      <c r="Y57" s="304"/>
      <c r="Z57" s="304">
        <v>0.39657951461521768</v>
      </c>
      <c r="AA57" s="304">
        <v>0.43959347248324149</v>
      </c>
      <c r="AB57" s="304">
        <v>0.51396877495019455</v>
      </c>
      <c r="AC57" s="304"/>
      <c r="AD57" s="304">
        <v>6.0314810515492659E-2</v>
      </c>
      <c r="AE57" s="304">
        <v>4.6862340992844746E-2</v>
      </c>
      <c r="AF57" s="304">
        <v>2.8482900869466671E-2</v>
      </c>
      <c r="AG57" s="304"/>
      <c r="AH57" s="304">
        <v>0.10802225964030475</v>
      </c>
      <c r="AI57" s="304">
        <v>0.12404400862881372</v>
      </c>
      <c r="AJ57" s="304">
        <v>2.3834807302246453E-2</v>
      </c>
      <c r="AK57" s="304"/>
      <c r="AL57" s="304">
        <v>8.7955731003478574E-2</v>
      </c>
      <c r="AM57" s="304">
        <v>0.11749618402083237</v>
      </c>
      <c r="AN57" s="304">
        <v>0.14217981166788501</v>
      </c>
    </row>
    <row r="58" spans="1:40" x14ac:dyDescent="0.25">
      <c r="A58" s="13" t="str">
        <f t="shared" si="67"/>
        <v>Process, plant and machine operatives</v>
      </c>
      <c r="B58" s="304">
        <f t="shared" si="69"/>
        <v>4.6291424413152829</v>
      </c>
      <c r="C58" s="304">
        <f t="shared" si="70"/>
        <v>5.5397203166073536</v>
      </c>
      <c r="D58" s="304">
        <f t="shared" si="71"/>
        <v>5.8132558243568004</v>
      </c>
      <c r="E58" s="304"/>
      <c r="F58" s="304">
        <v>1.6121694332740247E-2</v>
      </c>
      <c r="G58" s="304">
        <v>2.4466292451365262E-2</v>
      </c>
      <c r="H58" s="304">
        <v>3.8305952862278711E-2</v>
      </c>
      <c r="I58" s="304"/>
      <c r="J58" s="304">
        <v>6.2008829124491786E-2</v>
      </c>
      <c r="K58" s="304">
        <v>9.1793628346202319E-2</v>
      </c>
      <c r="L58" s="304">
        <v>0.15437885741697993</v>
      </c>
      <c r="M58" s="304"/>
      <c r="N58" s="304">
        <v>9.4256062292702406E-2</v>
      </c>
      <c r="O58" s="304">
        <v>0.12301677593647085</v>
      </c>
      <c r="P58" s="304">
        <v>0.18582793868075578</v>
      </c>
      <c r="Q58" s="304"/>
      <c r="R58" s="304">
        <v>0.10994412046295544</v>
      </c>
      <c r="S58" s="304">
        <v>0.14551062631251963</v>
      </c>
      <c r="T58" s="304">
        <v>0.21957515542382236</v>
      </c>
      <c r="U58" s="304"/>
      <c r="V58" s="304">
        <v>0.25753152045363259</v>
      </c>
      <c r="W58" s="304">
        <v>0.32344387305887745</v>
      </c>
      <c r="X58" s="304">
        <v>0.40751946393329991</v>
      </c>
      <c r="Y58" s="304"/>
      <c r="Z58" s="304">
        <v>1.2770968434420971</v>
      </c>
      <c r="AA58" s="304">
        <v>1.6072129190938709</v>
      </c>
      <c r="AB58" s="304">
        <v>1.9888645542954786</v>
      </c>
      <c r="AC58" s="304"/>
      <c r="AD58" s="304">
        <v>1.571821004125862</v>
      </c>
      <c r="AE58" s="304">
        <v>1.964251462021622</v>
      </c>
      <c r="AF58" s="304">
        <v>2.1305263378616419</v>
      </c>
      <c r="AG58" s="304"/>
      <c r="AH58" s="304">
        <v>1.0069173925242858</v>
      </c>
      <c r="AI58" s="304">
        <v>1.0368568887064853</v>
      </c>
      <c r="AJ58" s="304">
        <v>0.62757685079734593</v>
      </c>
      <c r="AK58" s="304"/>
      <c r="AL58" s="304">
        <v>0.23344497455651622</v>
      </c>
      <c r="AM58" s="304">
        <v>0.22316785067994013</v>
      </c>
      <c r="AN58" s="304">
        <v>6.0680713085197548E-2</v>
      </c>
    </row>
    <row r="59" spans="1:40" x14ac:dyDescent="0.25">
      <c r="A59" s="13" t="str">
        <f t="shared" si="67"/>
        <v>Elementary occupations</v>
      </c>
      <c r="B59" s="304">
        <f t="shared" si="69"/>
        <v>3.2812225360825344</v>
      </c>
      <c r="C59" s="304">
        <f t="shared" si="70"/>
        <v>3.2217291428914163</v>
      </c>
      <c r="D59" s="304">
        <f t="shared" si="71"/>
        <v>3.4111400650090018</v>
      </c>
      <c r="E59" s="304"/>
      <c r="F59" s="304">
        <v>3.8609716574182035E-4</v>
      </c>
      <c r="G59" s="304">
        <v>5.5195946622391817E-4</v>
      </c>
      <c r="H59" s="304">
        <v>6.9752332722629686E-4</v>
      </c>
      <c r="I59" s="304"/>
      <c r="J59" s="304">
        <v>4.7157530314553268E-2</v>
      </c>
      <c r="K59" s="304">
        <v>6.0023431723998953E-2</v>
      </c>
      <c r="L59" s="304">
        <v>9.0724592761529069E-2</v>
      </c>
      <c r="M59" s="304"/>
      <c r="N59" s="304">
        <v>8.8979946966130138E-2</v>
      </c>
      <c r="O59" s="304">
        <v>9.410823297242403E-2</v>
      </c>
      <c r="P59" s="304">
        <v>9.92010257213604E-2</v>
      </c>
      <c r="Q59" s="304"/>
      <c r="R59" s="304">
        <v>2.0509707063192183E-2</v>
      </c>
      <c r="S59" s="304">
        <v>2.0742254708131968E-2</v>
      </c>
      <c r="T59" s="304">
        <v>1.9946090530686071E-2</v>
      </c>
      <c r="U59" s="304"/>
      <c r="V59" s="304">
        <v>0.17432793439014863</v>
      </c>
      <c r="W59" s="304">
        <v>0.19827361938091037</v>
      </c>
      <c r="X59" s="304">
        <v>0.23089801260508691</v>
      </c>
      <c r="Y59" s="304"/>
      <c r="Z59" s="304">
        <v>0.87906306165460202</v>
      </c>
      <c r="AA59" s="304">
        <v>1.0046901244882935</v>
      </c>
      <c r="AB59" s="304">
        <v>1.3658144294625834</v>
      </c>
      <c r="AC59" s="304"/>
      <c r="AD59" s="304">
        <v>0.93756252069499146</v>
      </c>
      <c r="AE59" s="304">
        <v>0.95399285989342664</v>
      </c>
      <c r="AF59" s="304">
        <v>0.98765503897569351</v>
      </c>
      <c r="AG59" s="304"/>
      <c r="AH59" s="304">
        <v>0.85910147326260111</v>
      </c>
      <c r="AI59" s="304">
        <v>0.81798321137971541</v>
      </c>
      <c r="AJ59" s="304">
        <v>0.59193428217342514</v>
      </c>
      <c r="AK59" s="304"/>
      <c r="AL59" s="304">
        <v>0.27413426457057377</v>
      </c>
      <c r="AM59" s="304">
        <v>7.1363448878291352E-2</v>
      </c>
      <c r="AN59" s="304">
        <v>2.4269069451410757E-2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244.76599999999976</v>
      </c>
      <c r="C62" s="305">
        <f>SUM(C63:C71)</f>
        <v>248.01399999999995</v>
      </c>
      <c r="D62" s="305">
        <f>SUM(D63:D71)</f>
        <v>259.84599999999989</v>
      </c>
      <c r="E62" s="304"/>
      <c r="F62" s="305">
        <f>SUM(F63:F71)</f>
        <v>0.91371198161093181</v>
      </c>
      <c r="G62" s="305">
        <f>SUM(G63:G71)</f>
        <v>1.1430253533370507</v>
      </c>
      <c r="H62" s="305">
        <f>SUM(H63:H71)</f>
        <v>1.7652786260660762</v>
      </c>
      <c r="I62" s="304"/>
      <c r="J62" s="305">
        <f>SUM(J63:J71)</f>
        <v>11.459027187752529</v>
      </c>
      <c r="K62" s="305">
        <f>SUM(K63:K71)</f>
        <v>13.864588959692346</v>
      </c>
      <c r="L62" s="305">
        <f>SUM(L63:L71)</f>
        <v>20.812268583545809</v>
      </c>
      <c r="M62" s="304"/>
      <c r="N62" s="305">
        <f>SUM(N63:N71)</f>
        <v>38.176916387852621</v>
      </c>
      <c r="O62" s="305">
        <f>SUM(O63:O71)</f>
        <v>42.732556402447635</v>
      </c>
      <c r="P62" s="305">
        <f>SUM(P63:P71)</f>
        <v>56.816093764746576</v>
      </c>
      <c r="Q62" s="304"/>
      <c r="R62" s="305">
        <f>SUM(R63:R71)</f>
        <v>11.477904741920192</v>
      </c>
      <c r="S62" s="305">
        <f>SUM(S63:S71)</f>
        <v>12.475102580723908</v>
      </c>
      <c r="T62" s="305">
        <f>SUM(T63:T71)</f>
        <v>16.323206713751667</v>
      </c>
      <c r="U62" s="304"/>
      <c r="V62" s="305">
        <f>SUM(V63:V71)</f>
        <v>13.240163078540055</v>
      </c>
      <c r="W62" s="305">
        <f>SUM(W63:W71)</f>
        <v>14.077099162130491</v>
      </c>
      <c r="X62" s="305">
        <f>SUM(X63:X71)</f>
        <v>17.901488740298777</v>
      </c>
      <c r="Y62" s="304"/>
      <c r="Z62" s="305">
        <f>SUM(Z63:Z71)</f>
        <v>59.498245800375777</v>
      </c>
      <c r="AA62" s="305">
        <f>SUM(AA63:AA71)</f>
        <v>58.915266432061379</v>
      </c>
      <c r="AB62" s="305">
        <f>SUM(AB63:AB71)</f>
        <v>63.294389237873567</v>
      </c>
      <c r="AC62" s="304"/>
      <c r="AD62" s="305">
        <f>SUM(AD63:AD71)</f>
        <v>59.700357472610641</v>
      </c>
      <c r="AE62" s="305">
        <f>SUM(AE63:AE71)</f>
        <v>58.661847092084315</v>
      </c>
      <c r="AF62" s="305">
        <f>SUM(AF63:AF71)</f>
        <v>52.532194290836436</v>
      </c>
      <c r="AG62" s="304"/>
      <c r="AH62" s="305">
        <f>SUM(AH63:AH71)</f>
        <v>37.717988215903425</v>
      </c>
      <c r="AI62" s="305">
        <f>SUM(AI63:AI71)</f>
        <v>34.803676226791183</v>
      </c>
      <c r="AJ62" s="305">
        <f>SUM(AJ63:AJ71)</f>
        <v>19.808794838773007</v>
      </c>
      <c r="AK62" s="304"/>
      <c r="AL62" s="305">
        <f>SUM(AL63:AL71)</f>
        <v>12.581685133433606</v>
      </c>
      <c r="AM62" s="305">
        <f>SUM(AM63:AM71)</f>
        <v>11.340837790731635</v>
      </c>
      <c r="AN62" s="305">
        <f>SUM(AN63:AN71)</f>
        <v>10.592285204107956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31.801305731171354</v>
      </c>
      <c r="C63" s="304">
        <f t="shared" ref="C63:C71" si="73">SUM(G63,K63,O63,S63,W63,AA63,AE63,AI63,AM63)</f>
        <v>33.267346025654923</v>
      </c>
      <c r="D63" s="304">
        <f t="shared" ref="D63:D71" si="74">SUM(H63,L63,P63,T63,X63,AB63,AF63,AJ63,AN63)</f>
        <v>38.212176247490937</v>
      </c>
      <c r="E63" s="304"/>
      <c r="F63" s="304">
        <v>0.14963154680345758</v>
      </c>
      <c r="G63" s="304">
        <v>0.18835712206095515</v>
      </c>
      <c r="H63" s="304">
        <v>0.3006047820106485</v>
      </c>
      <c r="I63" s="304"/>
      <c r="J63" s="304">
        <v>2.3536422759149458</v>
      </c>
      <c r="K63" s="304">
        <v>2.7848247155840991</v>
      </c>
      <c r="L63" s="304">
        <v>4.1855822654429149</v>
      </c>
      <c r="M63" s="304"/>
      <c r="N63" s="304">
        <v>8.0016617258051621</v>
      </c>
      <c r="O63" s="304">
        <v>8.8476783323992283</v>
      </c>
      <c r="P63" s="304">
        <v>11.764433205217223</v>
      </c>
      <c r="Q63" s="304"/>
      <c r="R63" s="304">
        <v>1.6121757953086711</v>
      </c>
      <c r="S63" s="304">
        <v>1.7055366910297096</v>
      </c>
      <c r="T63" s="304">
        <v>2.2631632767760244</v>
      </c>
      <c r="U63" s="304"/>
      <c r="V63" s="304">
        <v>2.0477524824650448</v>
      </c>
      <c r="W63" s="304">
        <v>2.0693092920842941</v>
      </c>
      <c r="X63" s="304">
        <v>2.5216049358872952</v>
      </c>
      <c r="Y63" s="304"/>
      <c r="Z63" s="304">
        <v>6.3871834357598907</v>
      </c>
      <c r="AA63" s="304">
        <v>6.2542261662886665</v>
      </c>
      <c r="AB63" s="304">
        <v>7.2697823861574209</v>
      </c>
      <c r="AC63" s="304"/>
      <c r="AD63" s="304">
        <v>6.3027160447207056</v>
      </c>
      <c r="AE63" s="304">
        <v>6.2977294435254469</v>
      </c>
      <c r="AF63" s="304">
        <v>5.720939636784518</v>
      </c>
      <c r="AG63" s="304"/>
      <c r="AH63" s="304">
        <v>4.4007581090085885</v>
      </c>
      <c r="AI63" s="304">
        <v>4.5693880282186417</v>
      </c>
      <c r="AJ63" s="304">
        <v>3.5396234422670769</v>
      </c>
      <c r="AK63" s="304"/>
      <c r="AL63" s="304">
        <v>0.54578431538488759</v>
      </c>
      <c r="AM63" s="304">
        <v>0.5502962344638761</v>
      </c>
      <c r="AN63" s="304">
        <v>0.64644231694781251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20.708208432094771</v>
      </c>
      <c r="C64" s="304">
        <f t="shared" si="73"/>
        <v>22.732490743071498</v>
      </c>
      <c r="D64" s="304">
        <f t="shared" si="74"/>
        <v>26.265187496758781</v>
      </c>
      <c r="E64" s="304"/>
      <c r="F64" s="304">
        <v>0.38155488063547732</v>
      </c>
      <c r="G64" s="304">
        <v>0.49032601795119374</v>
      </c>
      <c r="H64" s="304">
        <v>0.76284655482535735</v>
      </c>
      <c r="I64" s="304"/>
      <c r="J64" s="304">
        <v>2.4974539916265317</v>
      </c>
      <c r="K64" s="304">
        <v>3.1038123860200804</v>
      </c>
      <c r="L64" s="304">
        <v>4.467729976894609</v>
      </c>
      <c r="M64" s="304"/>
      <c r="N64" s="304">
        <v>5.7905052044335985</v>
      </c>
      <c r="O64" s="304">
        <v>6.5526550434501338</v>
      </c>
      <c r="P64" s="304">
        <v>8.2846370428549587</v>
      </c>
      <c r="Q64" s="304"/>
      <c r="R64" s="304">
        <v>0.87830627036356523</v>
      </c>
      <c r="S64" s="304">
        <v>0.89076781756271417</v>
      </c>
      <c r="T64" s="304">
        <v>0.99251770284671481</v>
      </c>
      <c r="U64" s="304"/>
      <c r="V64" s="304">
        <v>1.3232995849237097</v>
      </c>
      <c r="W64" s="304">
        <v>1.3810937426070979</v>
      </c>
      <c r="X64" s="304">
        <v>1.6943930842660193</v>
      </c>
      <c r="Y64" s="304"/>
      <c r="Z64" s="304">
        <v>4.2762526202433477</v>
      </c>
      <c r="AA64" s="304">
        <v>4.6058032529849822</v>
      </c>
      <c r="AB64" s="304">
        <v>5.3153370826245157</v>
      </c>
      <c r="AC64" s="304"/>
      <c r="AD64" s="304">
        <v>3.2098864317090618</v>
      </c>
      <c r="AE64" s="304">
        <v>3.1875339184047826</v>
      </c>
      <c r="AF64" s="304">
        <v>2.6636954941683713</v>
      </c>
      <c r="AG64" s="304"/>
      <c r="AH64" s="304">
        <v>1.9511467571847891</v>
      </c>
      <c r="AI64" s="304">
        <v>2.0521277082534337</v>
      </c>
      <c r="AJ64" s="304">
        <v>1.2070808041812344</v>
      </c>
      <c r="AK64" s="304"/>
      <c r="AL64" s="304">
        <v>0.39980269097468801</v>
      </c>
      <c r="AM64" s="304">
        <v>0.46837085583707949</v>
      </c>
      <c r="AN64" s="304">
        <v>0.87694975409699905</v>
      </c>
    </row>
    <row r="65" spans="1:40" x14ac:dyDescent="0.25">
      <c r="A65" s="13" t="str">
        <f t="shared" si="72"/>
        <v>Associate professional occupations</v>
      </c>
      <c r="B65" s="304">
        <f t="shared" si="75"/>
        <v>21.045835850141795</v>
      </c>
      <c r="C65" s="304">
        <f t="shared" si="73"/>
        <v>20.76809114474149</v>
      </c>
      <c r="D65" s="304">
        <f t="shared" si="74"/>
        <v>23.281715339549017</v>
      </c>
      <c r="E65" s="304"/>
      <c r="F65" s="304">
        <v>0.15224859817016945</v>
      </c>
      <c r="G65" s="304">
        <v>0.17148342497056587</v>
      </c>
      <c r="H65" s="304">
        <v>0.24644020366933034</v>
      </c>
      <c r="I65" s="304"/>
      <c r="J65" s="304">
        <v>1.3224263779581016</v>
      </c>
      <c r="K65" s="304">
        <v>1.4425779259261</v>
      </c>
      <c r="L65" s="304">
        <v>1.9737932538674305</v>
      </c>
      <c r="M65" s="304"/>
      <c r="N65" s="304">
        <v>4.7203317864379279</v>
      </c>
      <c r="O65" s="304">
        <v>4.8442341709350947</v>
      </c>
      <c r="P65" s="304">
        <v>6.0544283002375163</v>
      </c>
      <c r="Q65" s="304"/>
      <c r="R65" s="304">
        <v>1.1196394856850147</v>
      </c>
      <c r="S65" s="304">
        <v>1.1236860000995981</v>
      </c>
      <c r="T65" s="304">
        <v>1.4226732378022415</v>
      </c>
      <c r="U65" s="304"/>
      <c r="V65" s="304">
        <v>1.4330636306471083</v>
      </c>
      <c r="W65" s="304">
        <v>1.4406917684493428</v>
      </c>
      <c r="X65" s="304">
        <v>1.792297302903807</v>
      </c>
      <c r="Y65" s="304"/>
      <c r="Z65" s="304">
        <v>4.9696162567060922</v>
      </c>
      <c r="AA65" s="304">
        <v>4.7773703411304496</v>
      </c>
      <c r="AB65" s="304">
        <v>5.5399904613865472</v>
      </c>
      <c r="AC65" s="304"/>
      <c r="AD65" s="304">
        <v>4.4388649439646457</v>
      </c>
      <c r="AE65" s="304">
        <v>4.371110575867668</v>
      </c>
      <c r="AF65" s="304">
        <v>4.3610883109375456</v>
      </c>
      <c r="AG65" s="304"/>
      <c r="AH65" s="304">
        <v>2.3539902896773119</v>
      </c>
      <c r="AI65" s="304">
        <v>2.0940397888490785</v>
      </c>
      <c r="AJ65" s="304">
        <v>1.1444925162688244</v>
      </c>
      <c r="AK65" s="304"/>
      <c r="AL65" s="304">
        <v>0.53565448089542367</v>
      </c>
      <c r="AM65" s="304">
        <v>0.50289714851359446</v>
      </c>
      <c r="AN65" s="304">
        <v>0.74651175247577717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21.967997526245554</v>
      </c>
      <c r="C66" s="304">
        <f t="shared" si="73"/>
        <v>21.142597355504424</v>
      </c>
      <c r="D66" s="304">
        <f t="shared" si="74"/>
        <v>20.880263958079414</v>
      </c>
      <c r="E66" s="304"/>
      <c r="F66" s="304">
        <v>6.2395086116059525E-2</v>
      </c>
      <c r="G66" s="304">
        <v>8.6719330943162545E-2</v>
      </c>
      <c r="H66" s="304">
        <v>0.15274324261530609</v>
      </c>
      <c r="I66" s="304"/>
      <c r="J66" s="304">
        <v>1.1004523776373172</v>
      </c>
      <c r="K66" s="304">
        <v>1.2974126136058639</v>
      </c>
      <c r="L66" s="304">
        <v>2.0070841596895983</v>
      </c>
      <c r="M66" s="304"/>
      <c r="N66" s="304">
        <v>3.6386007080982012</v>
      </c>
      <c r="O66" s="304">
        <v>4.0611011139681139</v>
      </c>
      <c r="P66" s="304">
        <v>5.4812049761301775</v>
      </c>
      <c r="Q66" s="304"/>
      <c r="R66" s="304">
        <v>1.2425963095064501</v>
      </c>
      <c r="S66" s="304">
        <v>1.3475173240283731</v>
      </c>
      <c r="T66" s="304">
        <v>1.6775335951619905</v>
      </c>
      <c r="U66" s="304"/>
      <c r="V66" s="304">
        <v>1.0785990050451719</v>
      </c>
      <c r="W66" s="304">
        <v>1.0644229933135234</v>
      </c>
      <c r="X66" s="304">
        <v>1.2340507164990882</v>
      </c>
      <c r="Y66" s="304"/>
      <c r="Z66" s="304">
        <v>5.5917221923713845</v>
      </c>
      <c r="AA66" s="304">
        <v>5.2656189247626841</v>
      </c>
      <c r="AB66" s="304">
        <v>5.0185588007534072</v>
      </c>
      <c r="AC66" s="304"/>
      <c r="AD66" s="304">
        <v>6.2137751406530768</v>
      </c>
      <c r="AE66" s="304">
        <v>5.9823000841506895</v>
      </c>
      <c r="AF66" s="304">
        <v>4.7851686393926229</v>
      </c>
      <c r="AG66" s="304"/>
      <c r="AH66" s="304">
        <v>2.5937043456050985</v>
      </c>
      <c r="AI66" s="304">
        <v>1.6996979720525902</v>
      </c>
      <c r="AJ66" s="304">
        <v>0.27924948035460678</v>
      </c>
      <c r="AK66" s="304"/>
      <c r="AL66" s="304">
        <v>0.446152361212796</v>
      </c>
      <c r="AM66" s="304">
        <v>0.33780699867942343</v>
      </c>
      <c r="AN66" s="304">
        <v>0.2446703474826159</v>
      </c>
    </row>
    <row r="67" spans="1:40" x14ac:dyDescent="0.25">
      <c r="A67" s="13" t="str">
        <f t="shared" si="72"/>
        <v>Skilled trades occupations</v>
      </c>
      <c r="B67" s="304">
        <f t="shared" si="75"/>
        <v>21.171986166101114</v>
      </c>
      <c r="C67" s="304">
        <f t="shared" si="73"/>
        <v>21.299135872337501</v>
      </c>
      <c r="D67" s="304">
        <f t="shared" si="74"/>
        <v>21.654065536576624</v>
      </c>
      <c r="E67" s="304"/>
      <c r="F67" s="304">
        <v>1.2418119419316228E-2</v>
      </c>
      <c r="G67" s="304">
        <v>1.4242317522083223E-2</v>
      </c>
      <c r="H67" s="304">
        <v>2.1823918610036307E-2</v>
      </c>
      <c r="I67" s="304"/>
      <c r="J67" s="304">
        <v>0.4504426750352874</v>
      </c>
      <c r="K67" s="304">
        <v>0.55569047379361947</v>
      </c>
      <c r="L67" s="304">
        <v>0.92593104745553689</v>
      </c>
      <c r="M67" s="304"/>
      <c r="N67" s="304">
        <v>1.4176246737762639</v>
      </c>
      <c r="O67" s="304">
        <v>1.6994116738995704</v>
      </c>
      <c r="P67" s="304">
        <v>2.285021544947377</v>
      </c>
      <c r="Q67" s="304"/>
      <c r="R67" s="304">
        <v>0.67229457656442193</v>
      </c>
      <c r="S67" s="304">
        <v>0.69755408592326951</v>
      </c>
      <c r="T67" s="304">
        <v>0.86591976183581776</v>
      </c>
      <c r="U67" s="304"/>
      <c r="V67" s="304">
        <v>1.18019337667233</v>
      </c>
      <c r="W67" s="304">
        <v>1.2917654128887934</v>
      </c>
      <c r="X67" s="304">
        <v>1.6170251686183899</v>
      </c>
      <c r="Y67" s="304"/>
      <c r="Z67" s="304">
        <v>7.1983793719745774</v>
      </c>
      <c r="AA67" s="304">
        <v>7.5102998266160084</v>
      </c>
      <c r="AB67" s="304">
        <v>8.2069696794453346</v>
      </c>
      <c r="AC67" s="304"/>
      <c r="AD67" s="304">
        <v>4.8892155215145499</v>
      </c>
      <c r="AE67" s="304">
        <v>4.3143287122155005</v>
      </c>
      <c r="AF67" s="304">
        <v>3.9473914188517649</v>
      </c>
      <c r="AG67" s="304"/>
      <c r="AH67" s="304">
        <v>3.8703876689231644</v>
      </c>
      <c r="AI67" s="304">
        <v>3.9837758099330194</v>
      </c>
      <c r="AJ67" s="304">
        <v>3.1053295032245041</v>
      </c>
      <c r="AK67" s="304"/>
      <c r="AL67" s="304">
        <v>1.4810301822212</v>
      </c>
      <c r="AM67" s="304">
        <v>1.2320675595456354</v>
      </c>
      <c r="AN67" s="304">
        <v>0.67865349358786442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8.8737601840257483</v>
      </c>
      <c r="C68" s="304">
        <f t="shared" si="73"/>
        <v>9.0219368977711678</v>
      </c>
      <c r="D68" s="304">
        <f t="shared" si="74"/>
        <v>10.62277590165365</v>
      </c>
      <c r="E68" s="304"/>
      <c r="F68" s="304">
        <v>1.1741945137560741E-2</v>
      </c>
      <c r="G68" s="304">
        <v>1.5212193518327368E-2</v>
      </c>
      <c r="H68" s="304">
        <v>2.3374979185240362E-2</v>
      </c>
      <c r="I68" s="304"/>
      <c r="J68" s="304">
        <v>0.22147928108108922</v>
      </c>
      <c r="K68" s="304">
        <v>0.27672405865926669</v>
      </c>
      <c r="L68" s="304">
        <v>0.41585291320259626</v>
      </c>
      <c r="M68" s="304"/>
      <c r="N68" s="304">
        <v>1.2276497308902676</v>
      </c>
      <c r="O68" s="304">
        <v>1.3180615683117449</v>
      </c>
      <c r="P68" s="304">
        <v>1.6869439772453036</v>
      </c>
      <c r="Q68" s="304"/>
      <c r="R68" s="304">
        <v>0.95783980524543844</v>
      </c>
      <c r="S68" s="304">
        <v>1.0696999025080827</v>
      </c>
      <c r="T68" s="304">
        <v>1.5470136071421361</v>
      </c>
      <c r="U68" s="304"/>
      <c r="V68" s="304">
        <v>0.95773188992105129</v>
      </c>
      <c r="W68" s="304">
        <v>1.067719912000842</v>
      </c>
      <c r="X68" s="304">
        <v>1.5148515787571886</v>
      </c>
      <c r="Y68" s="304"/>
      <c r="Z68" s="304">
        <v>1.7999127415373193</v>
      </c>
      <c r="AA68" s="304">
        <v>1.7270314539590834</v>
      </c>
      <c r="AB68" s="304">
        <v>1.9472566434364322</v>
      </c>
      <c r="AC68" s="304"/>
      <c r="AD68" s="304">
        <v>2.1098505698970045</v>
      </c>
      <c r="AE68" s="304">
        <v>2.0626153757013932</v>
      </c>
      <c r="AF68" s="304">
        <v>2.1600360245618195</v>
      </c>
      <c r="AG68" s="304"/>
      <c r="AH68" s="304">
        <v>1.0252492140346285</v>
      </c>
      <c r="AI68" s="304">
        <v>0.99191272431187494</v>
      </c>
      <c r="AJ68" s="304">
        <v>0.79559039207973281</v>
      </c>
      <c r="AK68" s="304"/>
      <c r="AL68" s="304">
        <v>0.5623050062813878</v>
      </c>
      <c r="AM68" s="304">
        <v>0.49295970880055073</v>
      </c>
      <c r="AN68" s="304">
        <v>0.5318557860432005</v>
      </c>
    </row>
    <row r="69" spans="1:40" x14ac:dyDescent="0.25">
      <c r="A69" s="13" t="str">
        <f t="shared" si="72"/>
        <v>Sales and customer service occupations</v>
      </c>
      <c r="B69" s="304">
        <f t="shared" si="75"/>
        <v>46.089972772724039</v>
      </c>
      <c r="C69" s="304">
        <f t="shared" si="73"/>
        <v>44.267761200340736</v>
      </c>
      <c r="D69" s="304">
        <f t="shared" si="74"/>
        <v>43.580058443494394</v>
      </c>
      <c r="E69" s="304"/>
      <c r="F69" s="304">
        <v>6.3067194875448027E-2</v>
      </c>
      <c r="G69" s="304">
        <v>7.4419548055196724E-2</v>
      </c>
      <c r="H69" s="304">
        <v>0.10741545378926171</v>
      </c>
      <c r="I69" s="304"/>
      <c r="J69" s="304">
        <v>1.4821999932146244</v>
      </c>
      <c r="K69" s="304">
        <v>1.7709878318088998</v>
      </c>
      <c r="L69" s="304">
        <v>2.6836505720383821</v>
      </c>
      <c r="M69" s="304"/>
      <c r="N69" s="304">
        <v>6.1617990036817121</v>
      </c>
      <c r="O69" s="304">
        <v>6.8585574933860345</v>
      </c>
      <c r="P69" s="304">
        <v>9.1454125924684018</v>
      </c>
      <c r="Q69" s="304"/>
      <c r="R69" s="304">
        <v>1.8846464733927069</v>
      </c>
      <c r="S69" s="304">
        <v>2.0338213695436211</v>
      </c>
      <c r="T69" s="304">
        <v>2.505966332859443</v>
      </c>
      <c r="U69" s="304"/>
      <c r="V69" s="304">
        <v>1.5654433247157915</v>
      </c>
      <c r="W69" s="304">
        <v>1.5472591318018205</v>
      </c>
      <c r="X69" s="304">
        <v>1.8721869814819236</v>
      </c>
      <c r="Y69" s="304"/>
      <c r="Z69" s="304">
        <v>13.732646645207616</v>
      </c>
      <c r="AA69" s="304">
        <v>13.263213105183187</v>
      </c>
      <c r="AB69" s="304">
        <v>14.28957335083836</v>
      </c>
      <c r="AC69" s="304"/>
      <c r="AD69" s="304">
        <v>11.526336495310263</v>
      </c>
      <c r="AE69" s="304">
        <v>10.462021394156654</v>
      </c>
      <c r="AF69" s="304">
        <v>8.5593657875868967</v>
      </c>
      <c r="AG69" s="304"/>
      <c r="AH69" s="304">
        <v>7.2127572716780897</v>
      </c>
      <c r="AI69" s="304">
        <v>6.0772961419903631</v>
      </c>
      <c r="AJ69" s="304">
        <v>2.7823536209722293</v>
      </c>
      <c r="AK69" s="304"/>
      <c r="AL69" s="304">
        <v>2.4610763706477905</v>
      </c>
      <c r="AM69" s="304">
        <v>2.1801851844149565</v>
      </c>
      <c r="AN69" s="304">
        <v>1.6341337514594938</v>
      </c>
    </row>
    <row r="70" spans="1:40" x14ac:dyDescent="0.25">
      <c r="A70" s="13" t="str">
        <f t="shared" si="72"/>
        <v>Process, plant and machine operatives</v>
      </c>
      <c r="B70" s="304">
        <f t="shared" si="75"/>
        <v>19.627505887765953</v>
      </c>
      <c r="C70" s="304">
        <f t="shared" si="73"/>
        <v>20.628093640419056</v>
      </c>
      <c r="D70" s="304">
        <f t="shared" si="74"/>
        <v>20.375200181988351</v>
      </c>
      <c r="E70" s="304"/>
      <c r="F70" s="304">
        <v>6.0240798643394711E-2</v>
      </c>
      <c r="G70" s="304">
        <v>7.8048165489202584E-2</v>
      </c>
      <c r="H70" s="304">
        <v>0.11947458380209144</v>
      </c>
      <c r="I70" s="304"/>
      <c r="J70" s="304">
        <v>0.40017489730473982</v>
      </c>
      <c r="K70" s="304">
        <v>0.47848992207953456</v>
      </c>
      <c r="L70" s="304">
        <v>0.71768031853634762</v>
      </c>
      <c r="M70" s="304"/>
      <c r="N70" s="304">
        <v>1.1642473358681502</v>
      </c>
      <c r="O70" s="304">
        <v>1.3473317125235895</v>
      </c>
      <c r="P70" s="304">
        <v>2.0737918758598735</v>
      </c>
      <c r="Q70" s="304"/>
      <c r="R70" s="304">
        <v>0.49042610302642869</v>
      </c>
      <c r="S70" s="304">
        <v>0.56218246600818467</v>
      </c>
      <c r="T70" s="304">
        <v>0.75301602496511089</v>
      </c>
      <c r="U70" s="304"/>
      <c r="V70" s="304">
        <v>0.82510247178600937</v>
      </c>
      <c r="W70" s="304">
        <v>0.94264925509924391</v>
      </c>
      <c r="X70" s="304">
        <v>1.1797226264092375</v>
      </c>
      <c r="Y70" s="304"/>
      <c r="Z70" s="304">
        <v>3.963958463213511</v>
      </c>
      <c r="AA70" s="304">
        <v>4.3281867242097061</v>
      </c>
      <c r="AB70" s="304">
        <v>4.7357557588774544</v>
      </c>
      <c r="AC70" s="304"/>
      <c r="AD70" s="304">
        <v>6.108075610285109</v>
      </c>
      <c r="AE70" s="304">
        <v>6.6652021133393431</v>
      </c>
      <c r="AF70" s="304">
        <v>6.4289305673128121</v>
      </c>
      <c r="AG70" s="304"/>
      <c r="AH70" s="304">
        <v>4.7107878218523913</v>
      </c>
      <c r="AI70" s="304">
        <v>4.5599391082558869</v>
      </c>
      <c r="AJ70" s="304">
        <v>3.2593349633426185</v>
      </c>
      <c r="AK70" s="304"/>
      <c r="AL70" s="304">
        <v>1.9044923857862155</v>
      </c>
      <c r="AM70" s="304">
        <v>1.6660641734143673</v>
      </c>
      <c r="AN70" s="304">
        <v>1.1074934628828086</v>
      </c>
    </row>
    <row r="71" spans="1:40" x14ac:dyDescent="0.25">
      <c r="A71" s="13" t="str">
        <f t="shared" si="72"/>
        <v>Elementary occupations</v>
      </c>
      <c r="B71" s="304">
        <f t="shared" si="75"/>
        <v>53.47942744972945</v>
      </c>
      <c r="C71" s="304">
        <f t="shared" si="73"/>
        <v>54.88654712015915</v>
      </c>
      <c r="D71" s="304">
        <f t="shared" si="74"/>
        <v>54.974556894408686</v>
      </c>
      <c r="E71" s="304"/>
      <c r="F71" s="304">
        <v>2.0413811810048282E-2</v>
      </c>
      <c r="G71" s="304">
        <v>2.4217232826363247E-2</v>
      </c>
      <c r="H71" s="304">
        <v>3.0554907558803829E-2</v>
      </c>
      <c r="I71" s="304"/>
      <c r="J71" s="304">
        <v>1.6307553179798928</v>
      </c>
      <c r="K71" s="304">
        <v>2.1540690322148812</v>
      </c>
      <c r="L71" s="304">
        <v>3.4349640764183929</v>
      </c>
      <c r="M71" s="304"/>
      <c r="N71" s="304">
        <v>6.0544962188613356</v>
      </c>
      <c r="O71" s="304">
        <v>7.2035252935741232</v>
      </c>
      <c r="P71" s="304">
        <v>10.040220249785733</v>
      </c>
      <c r="Q71" s="304"/>
      <c r="R71" s="304">
        <v>2.6199799228274951</v>
      </c>
      <c r="S71" s="304">
        <v>3.0443369240203548</v>
      </c>
      <c r="T71" s="304">
        <v>4.2954031743621854</v>
      </c>
      <c r="U71" s="304"/>
      <c r="V71" s="304">
        <v>2.8289773123638375</v>
      </c>
      <c r="W71" s="304">
        <v>3.2721876538855312</v>
      </c>
      <c r="X71" s="304">
        <v>4.4753563454758281</v>
      </c>
      <c r="Y71" s="304"/>
      <c r="Z71" s="304">
        <v>11.578574073362034</v>
      </c>
      <c r="AA71" s="304">
        <v>11.183516636926614</v>
      </c>
      <c r="AB71" s="304">
        <v>10.971165074354097</v>
      </c>
      <c r="AC71" s="304"/>
      <c r="AD71" s="304">
        <v>14.901636714556226</v>
      </c>
      <c r="AE71" s="304">
        <v>15.319005474722836</v>
      </c>
      <c r="AF71" s="304">
        <v>13.905578411240088</v>
      </c>
      <c r="AG71" s="304"/>
      <c r="AH71" s="304">
        <v>9.59920673793936</v>
      </c>
      <c r="AI71" s="304">
        <v>8.7754989449262961</v>
      </c>
      <c r="AJ71" s="304">
        <v>3.695740116082181</v>
      </c>
      <c r="AK71" s="304"/>
      <c r="AL71" s="304">
        <v>4.2453873400292164</v>
      </c>
      <c r="AM71" s="304">
        <v>3.9101899270621523</v>
      </c>
      <c r="AN71" s="304">
        <v>4.1255745391313852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255.80799999999994</v>
      </c>
      <c r="C74" s="305">
        <f>SUM(C75:C83)</f>
        <v>263.80399999999997</v>
      </c>
      <c r="D74" s="305">
        <f>SUM(D75:D83)</f>
        <v>278.50000000000011</v>
      </c>
      <c r="E74" s="304"/>
      <c r="F74" s="305">
        <f>SUM(F75:F83)</f>
        <v>5.2495640550950098</v>
      </c>
      <c r="G74" s="305">
        <f>SUM(G75:G83)</f>
        <v>6.0768068265502126</v>
      </c>
      <c r="H74" s="305">
        <f>SUM(H75:H83)</f>
        <v>7.8553736171032815</v>
      </c>
      <c r="I74" s="304"/>
      <c r="J74" s="305">
        <f>SUM(J75:J83)</f>
        <v>41.050364511868381</v>
      </c>
      <c r="K74" s="305">
        <f>SUM(K75:K83)</f>
        <v>47.67277681281066</v>
      </c>
      <c r="L74" s="305">
        <f>SUM(L75:L83)</f>
        <v>61.414456805062905</v>
      </c>
      <c r="M74" s="304"/>
      <c r="N74" s="305">
        <f>SUM(N75:N83)</f>
        <v>72.578762388709819</v>
      </c>
      <c r="O74" s="305">
        <f>SUM(O75:O83)</f>
        <v>76.203266929015186</v>
      </c>
      <c r="P74" s="305">
        <f>SUM(P75:P83)</f>
        <v>84.472310374856804</v>
      </c>
      <c r="Q74" s="304"/>
      <c r="R74" s="305">
        <f>SUM(R75:R83)</f>
        <v>14.087145280251917</v>
      </c>
      <c r="S74" s="305">
        <f>SUM(S75:S83)</f>
        <v>14.873630126389777</v>
      </c>
      <c r="T74" s="305">
        <f>SUM(T75:T83)</f>
        <v>17.628607612965144</v>
      </c>
      <c r="U74" s="304"/>
      <c r="V74" s="305">
        <f>SUM(V75:V83)</f>
        <v>16.402788150736352</v>
      </c>
      <c r="W74" s="305">
        <f>SUM(W75:W83)</f>
        <v>16.868956072866435</v>
      </c>
      <c r="X74" s="305">
        <f>SUM(X75:X83)</f>
        <v>19.210072585648103</v>
      </c>
      <c r="Y74" s="304"/>
      <c r="Z74" s="305">
        <f>SUM(Z75:Z83)</f>
        <v>38.528791230607311</v>
      </c>
      <c r="AA74" s="305">
        <f>SUM(AA75:AA83)</f>
        <v>35.322875398790543</v>
      </c>
      <c r="AB74" s="305">
        <f>SUM(AB75:AB83)</f>
        <v>31.57047578201044</v>
      </c>
      <c r="AC74" s="304"/>
      <c r="AD74" s="305">
        <f>SUM(AD75:AD83)</f>
        <v>35.504195810193366</v>
      </c>
      <c r="AE74" s="305">
        <f>SUM(AE75:AE83)</f>
        <v>34.127039139399933</v>
      </c>
      <c r="AF74" s="305">
        <f>SUM(AF75:AF83)</f>
        <v>28.283010378335465</v>
      </c>
      <c r="AG74" s="304"/>
      <c r="AH74" s="305">
        <f>SUM(AH75:AH83)</f>
        <v>24.385112292510801</v>
      </c>
      <c r="AI74" s="305">
        <f>SUM(AI75:AI83)</f>
        <v>24.506823630396092</v>
      </c>
      <c r="AJ74" s="305">
        <f>SUM(AJ75:AJ83)</f>
        <v>19.993894020193554</v>
      </c>
      <c r="AK74" s="304"/>
      <c r="AL74" s="305">
        <f>SUM(AL75:AL83)</f>
        <v>8.021276280027017</v>
      </c>
      <c r="AM74" s="305">
        <f>SUM(AM75:AM83)</f>
        <v>8.1518250637810965</v>
      </c>
      <c r="AN74" s="305">
        <f>SUM(AN75:AN83)</f>
        <v>8.0717988238243965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39.823606918095052</v>
      </c>
      <c r="C75" s="305">
        <f t="shared" ref="C75:C83" si="77">SUM(G75,K75,O75,S75,W75,AA75,AE75,AI75,AM75)</f>
        <v>41.738655222666807</v>
      </c>
      <c r="D75" s="305">
        <f t="shared" ref="D75:D83" si="78">SUM(H75,L75,P75,T75,X75,AB75,AF75,AJ75,AN75)</f>
        <v>46.543614771515124</v>
      </c>
      <c r="E75" s="304"/>
      <c r="F75" s="304">
        <v>0.98459617797007681</v>
      </c>
      <c r="G75" s="304">
        <v>1.1414586837304919</v>
      </c>
      <c r="H75" s="304">
        <v>1.5403860440442119</v>
      </c>
      <c r="I75" s="304"/>
      <c r="J75" s="304">
        <v>6.7210581962771636</v>
      </c>
      <c r="K75" s="304">
        <v>7.6987621792961098</v>
      </c>
      <c r="L75" s="304">
        <v>10.286118478112211</v>
      </c>
      <c r="M75" s="304"/>
      <c r="N75" s="304">
        <v>12.506283750319719</v>
      </c>
      <c r="O75" s="304">
        <v>12.892159816781341</v>
      </c>
      <c r="P75" s="304">
        <v>14.614303274954031</v>
      </c>
      <c r="Q75" s="304"/>
      <c r="R75" s="304">
        <v>1.9726185350410534</v>
      </c>
      <c r="S75" s="304">
        <v>2.1205521469914794</v>
      </c>
      <c r="T75" s="304">
        <v>2.4618437550492835</v>
      </c>
      <c r="U75" s="304"/>
      <c r="V75" s="304">
        <v>3.3531773147883106</v>
      </c>
      <c r="W75" s="304">
        <v>3.5389632898157632</v>
      </c>
      <c r="X75" s="304">
        <v>4.1583865963984774</v>
      </c>
      <c r="Y75" s="304"/>
      <c r="Z75" s="304">
        <v>6.203565020340962</v>
      </c>
      <c r="AA75" s="304">
        <v>5.8233783138545281</v>
      </c>
      <c r="AB75" s="304">
        <v>5.7727044376003604</v>
      </c>
      <c r="AC75" s="304"/>
      <c r="AD75" s="304">
        <v>4.7441232267232083</v>
      </c>
      <c r="AE75" s="304">
        <v>4.8564679336997525</v>
      </c>
      <c r="AF75" s="304">
        <v>4.3317372050548038</v>
      </c>
      <c r="AG75" s="304"/>
      <c r="AH75" s="304">
        <v>2.6277137768760976</v>
      </c>
      <c r="AI75" s="304">
        <v>2.7953901382744752</v>
      </c>
      <c r="AJ75" s="304">
        <v>2.2566885501544318</v>
      </c>
      <c r="AK75" s="304"/>
      <c r="AL75" s="304">
        <v>0.71047091975845889</v>
      </c>
      <c r="AM75" s="304">
        <v>0.8715227202228617</v>
      </c>
      <c r="AN75" s="304">
        <v>1.1214464301473226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67.571110803713125</v>
      </c>
      <c r="C76" s="305">
        <f t="shared" si="77"/>
        <v>73.506770823911197</v>
      </c>
      <c r="D76" s="305">
        <f>SUM(H76,L76,P76,T76,X76,AB76,AF76,AJ76,AN76)</f>
        <v>80.671322399394015</v>
      </c>
      <c r="E76" s="304"/>
      <c r="F76" s="304">
        <v>2.8536149039936851</v>
      </c>
      <c r="G76" s="304">
        <v>3.315215184380726</v>
      </c>
      <c r="H76" s="304">
        <v>4.1471919344402508</v>
      </c>
      <c r="I76" s="304"/>
      <c r="J76" s="304">
        <v>18.362568387817717</v>
      </c>
      <c r="K76" s="304">
        <v>21.664317405453243</v>
      </c>
      <c r="L76" s="304">
        <v>27.349006287082183</v>
      </c>
      <c r="M76" s="304"/>
      <c r="N76" s="304">
        <v>26.02006035168646</v>
      </c>
      <c r="O76" s="304">
        <v>27.456305104824871</v>
      </c>
      <c r="P76" s="304">
        <v>28.275435035109091</v>
      </c>
      <c r="Q76" s="304"/>
      <c r="R76" s="304">
        <v>2.4788003256840221</v>
      </c>
      <c r="S76" s="304">
        <v>2.6084755382589582</v>
      </c>
      <c r="T76" s="304">
        <v>2.9650470446393187</v>
      </c>
      <c r="U76" s="304"/>
      <c r="V76" s="304">
        <v>4.018317900599051</v>
      </c>
      <c r="W76" s="304">
        <v>4.1462455266259211</v>
      </c>
      <c r="X76" s="304">
        <v>4.539125270101418</v>
      </c>
      <c r="Y76" s="304"/>
      <c r="Z76" s="304">
        <v>6.1349234906178074</v>
      </c>
      <c r="AA76" s="304">
        <v>5.9483908001535335</v>
      </c>
      <c r="AB76" s="304">
        <v>5.6544657351530203</v>
      </c>
      <c r="AC76" s="304"/>
      <c r="AD76" s="304">
        <v>4.5533079411241912</v>
      </c>
      <c r="AE76" s="304">
        <v>4.7238222359025066</v>
      </c>
      <c r="AF76" s="304">
        <v>4.3339705105435398</v>
      </c>
      <c r="AG76" s="304"/>
      <c r="AH76" s="304">
        <v>2.5325422480866644</v>
      </c>
      <c r="AI76" s="304">
        <v>2.6712814601264143</v>
      </c>
      <c r="AJ76" s="304">
        <v>1.9217202103860005</v>
      </c>
      <c r="AK76" s="304"/>
      <c r="AL76" s="304">
        <v>0.61697525410352028</v>
      </c>
      <c r="AM76" s="304">
        <v>0.97271756818502797</v>
      </c>
      <c r="AN76" s="304">
        <v>1.4853603719391959</v>
      </c>
    </row>
    <row r="77" spans="1:40" x14ac:dyDescent="0.25">
      <c r="A77" s="13" t="str">
        <f t="shared" si="76"/>
        <v>Associate professional occupations</v>
      </c>
      <c r="B77" s="305">
        <f t="shared" si="79"/>
        <v>49.907893933167664</v>
      </c>
      <c r="C77" s="305">
        <f t="shared" si="77"/>
        <v>48.468242368111206</v>
      </c>
      <c r="D77" s="305">
        <f t="shared" si="78"/>
        <v>51.578527717900414</v>
      </c>
      <c r="E77" s="304"/>
      <c r="F77" s="304">
        <v>0.97986172398842375</v>
      </c>
      <c r="G77" s="304">
        <v>1.0914700422676502</v>
      </c>
      <c r="H77" s="304">
        <v>1.4598937339899878</v>
      </c>
      <c r="I77" s="304"/>
      <c r="J77" s="304">
        <v>10.052395329053036</v>
      </c>
      <c r="K77" s="304">
        <v>11.079403088853754</v>
      </c>
      <c r="L77" s="304">
        <v>14.313205283190831</v>
      </c>
      <c r="M77" s="304"/>
      <c r="N77" s="304">
        <v>17.537941898696822</v>
      </c>
      <c r="O77" s="304">
        <v>17.201887030435216</v>
      </c>
      <c r="P77" s="304">
        <v>18.415927239848909</v>
      </c>
      <c r="Q77" s="304"/>
      <c r="R77" s="304">
        <v>3.0627847271522142</v>
      </c>
      <c r="S77" s="304">
        <v>2.9867836008487583</v>
      </c>
      <c r="T77" s="304">
        <v>3.5038940980118953</v>
      </c>
      <c r="U77" s="304"/>
      <c r="V77" s="304">
        <v>3.0248728450504334</v>
      </c>
      <c r="W77" s="304">
        <v>2.7850965182465099</v>
      </c>
      <c r="X77" s="304">
        <v>2.7944781602875191</v>
      </c>
      <c r="Y77" s="304"/>
      <c r="Z77" s="304">
        <v>6.7035671405555473</v>
      </c>
      <c r="AA77" s="304">
        <v>5.6141241776733208</v>
      </c>
      <c r="AB77" s="304">
        <v>4.70003786896502</v>
      </c>
      <c r="AC77" s="304"/>
      <c r="AD77" s="304">
        <v>4.7311987095681864</v>
      </c>
      <c r="AE77" s="304">
        <v>3.9888209786758146</v>
      </c>
      <c r="AF77" s="304">
        <v>2.8516160347387713</v>
      </c>
      <c r="AG77" s="304"/>
      <c r="AH77" s="304">
        <v>3.0061359072930629</v>
      </c>
      <c r="AI77" s="304">
        <v>2.7183486669483377</v>
      </c>
      <c r="AJ77" s="304">
        <v>2.0757178782021439</v>
      </c>
      <c r="AK77" s="304"/>
      <c r="AL77" s="304">
        <v>0.80913565180993563</v>
      </c>
      <c r="AM77" s="304">
        <v>1.0023082641618482</v>
      </c>
      <c r="AN77" s="304">
        <v>1.4637574206653472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30.967388999410829</v>
      </c>
      <c r="C78" s="305">
        <f t="shared" si="77"/>
        <v>28.394708876124341</v>
      </c>
      <c r="D78" s="305">
        <f t="shared" si="78"/>
        <v>26.062860023737542</v>
      </c>
      <c r="E78" s="304"/>
      <c r="F78" s="304">
        <v>0.21508969082543833</v>
      </c>
      <c r="G78" s="304">
        <v>0.2508328992206818</v>
      </c>
      <c r="H78" s="304">
        <v>0.33349025681519245</v>
      </c>
      <c r="I78" s="304"/>
      <c r="J78" s="304">
        <v>2.5356993027479069</v>
      </c>
      <c r="K78" s="304">
        <v>2.9385410936195213</v>
      </c>
      <c r="L78" s="304">
        <v>3.7813772468878422</v>
      </c>
      <c r="M78" s="304"/>
      <c r="N78" s="304">
        <v>7.5967019197480097</v>
      </c>
      <c r="O78" s="304">
        <v>8.1553579709534247</v>
      </c>
      <c r="P78" s="304">
        <v>10.205576917448376</v>
      </c>
      <c r="Q78" s="304"/>
      <c r="R78" s="304">
        <v>2.3054897583621052</v>
      </c>
      <c r="S78" s="304">
        <v>2.331207046381671</v>
      </c>
      <c r="T78" s="304">
        <v>2.6189317755428085</v>
      </c>
      <c r="U78" s="304"/>
      <c r="V78" s="304">
        <v>2.4903629258030109</v>
      </c>
      <c r="W78" s="304">
        <v>2.5238668398224822</v>
      </c>
      <c r="X78" s="304">
        <v>2.8366589369823014</v>
      </c>
      <c r="Y78" s="304"/>
      <c r="Z78" s="304">
        <v>5.5799828319443012</v>
      </c>
      <c r="AA78" s="304">
        <v>4.3903093265688833</v>
      </c>
      <c r="AB78" s="304">
        <v>2.2317684231198438</v>
      </c>
      <c r="AC78" s="304"/>
      <c r="AD78" s="304">
        <v>5.9458070141277064</v>
      </c>
      <c r="AE78" s="304">
        <v>4.6589201830489566</v>
      </c>
      <c r="AF78" s="304">
        <v>2.4474675394442729</v>
      </c>
      <c r="AG78" s="304"/>
      <c r="AH78" s="304">
        <v>3.1158747543233849</v>
      </c>
      <c r="AI78" s="304">
        <v>1.9299050072446713</v>
      </c>
      <c r="AJ78" s="304">
        <v>0.52298905500983228</v>
      </c>
      <c r="AK78" s="304"/>
      <c r="AL78" s="304">
        <v>1.1823808015289665</v>
      </c>
      <c r="AM78" s="304">
        <v>1.2157685092640527</v>
      </c>
      <c r="AN78" s="304">
        <v>1.0845998724870669</v>
      </c>
    </row>
    <row r="79" spans="1:40" x14ac:dyDescent="0.25">
      <c r="A79" s="13" t="str">
        <f t="shared" si="76"/>
        <v>Skilled trades occupations</v>
      </c>
      <c r="B79" s="305">
        <f t="shared" si="79"/>
        <v>9.4323370200572025</v>
      </c>
      <c r="C79" s="305">
        <f t="shared" si="77"/>
        <v>10.480217565805038</v>
      </c>
      <c r="D79" s="305">
        <f t="shared" si="78"/>
        <v>11.357551751786762</v>
      </c>
      <c r="E79" s="304"/>
      <c r="F79" s="304">
        <v>5.7532481978701415E-2</v>
      </c>
      <c r="G79" s="304">
        <v>7.3152739022636845E-2</v>
      </c>
      <c r="H79" s="304">
        <v>9.9560883933378169E-2</v>
      </c>
      <c r="I79" s="304"/>
      <c r="J79" s="304">
        <v>0.61409724387407527</v>
      </c>
      <c r="K79" s="304">
        <v>0.81853951647022383</v>
      </c>
      <c r="L79" s="304">
        <v>1.1508433571429115</v>
      </c>
      <c r="M79" s="304"/>
      <c r="N79" s="304">
        <v>1.5701144052127547</v>
      </c>
      <c r="O79" s="304">
        <v>1.8676641200226152</v>
      </c>
      <c r="P79" s="304">
        <v>2.4369528278559542</v>
      </c>
      <c r="Q79" s="304"/>
      <c r="R79" s="304">
        <v>0.59073463182575425</v>
      </c>
      <c r="S79" s="304">
        <v>0.65563126142193751</v>
      </c>
      <c r="T79" s="304">
        <v>0.87123507059495153</v>
      </c>
      <c r="U79" s="304"/>
      <c r="V79" s="304">
        <v>0.69036784491895464</v>
      </c>
      <c r="W79" s="304">
        <v>0.731616014354318</v>
      </c>
      <c r="X79" s="304">
        <v>0.86436207427994582</v>
      </c>
      <c r="Y79" s="304"/>
      <c r="Z79" s="304">
        <v>2.1070733303030726</v>
      </c>
      <c r="AA79" s="304">
        <v>2.0727953374199002</v>
      </c>
      <c r="AB79" s="304">
        <v>1.9215577286083898</v>
      </c>
      <c r="AC79" s="304"/>
      <c r="AD79" s="304">
        <v>2.045242437283274</v>
      </c>
      <c r="AE79" s="304">
        <v>2.1742726986497516</v>
      </c>
      <c r="AF79" s="304">
        <v>2.0375414931477467</v>
      </c>
      <c r="AG79" s="304"/>
      <c r="AH79" s="304">
        <v>1.1422460088829494</v>
      </c>
      <c r="AI79" s="304">
        <v>1.278030459386827</v>
      </c>
      <c r="AJ79" s="304">
        <v>1.1163790872038581</v>
      </c>
      <c r="AK79" s="304"/>
      <c r="AL79" s="304">
        <v>0.61492863577766654</v>
      </c>
      <c r="AM79" s="304">
        <v>0.808515419056828</v>
      </c>
      <c r="AN79" s="304">
        <v>0.85911922901962645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18.882872762940419</v>
      </c>
      <c r="C80" s="305">
        <f t="shared" si="77"/>
        <v>19.561857085969564</v>
      </c>
      <c r="D80" s="305">
        <f t="shared" si="78"/>
        <v>20.294435700172649</v>
      </c>
      <c r="E80" s="304"/>
      <c r="F80" s="304">
        <v>2.1471587319290563E-2</v>
      </c>
      <c r="G80" s="304">
        <v>2.8287118020930913E-2</v>
      </c>
      <c r="H80" s="304">
        <v>4.3701092403547658E-2</v>
      </c>
      <c r="I80" s="304"/>
      <c r="J80" s="304">
        <v>0.99020788657588321</v>
      </c>
      <c r="K80" s="304">
        <v>1.2520324015902979</v>
      </c>
      <c r="L80" s="304">
        <v>1.6665216582307565</v>
      </c>
      <c r="M80" s="304"/>
      <c r="N80" s="304">
        <v>2.8680482199630966</v>
      </c>
      <c r="O80" s="304">
        <v>3.4991563474334466</v>
      </c>
      <c r="P80" s="304">
        <v>4.4782438289410749</v>
      </c>
      <c r="Q80" s="304"/>
      <c r="R80" s="304">
        <v>1.7180797088680955</v>
      </c>
      <c r="S80" s="304">
        <v>1.8918662544970239</v>
      </c>
      <c r="T80" s="304">
        <v>2.2873235160010172</v>
      </c>
      <c r="U80" s="304"/>
      <c r="V80" s="304">
        <v>1.3610008024643954</v>
      </c>
      <c r="W80" s="304">
        <v>1.5530311761610323</v>
      </c>
      <c r="X80" s="304">
        <v>2.091769923030927</v>
      </c>
      <c r="Y80" s="304"/>
      <c r="Z80" s="304">
        <v>5.1283385666450183</v>
      </c>
      <c r="AA80" s="304">
        <v>4.8778739695046882</v>
      </c>
      <c r="AB80" s="304">
        <v>4.6042118138723964</v>
      </c>
      <c r="AC80" s="304"/>
      <c r="AD80" s="304">
        <v>3.8785457465575006</v>
      </c>
      <c r="AE80" s="304">
        <v>3.4609888049194977</v>
      </c>
      <c r="AF80" s="304">
        <v>2.5718806634190496</v>
      </c>
      <c r="AG80" s="304"/>
      <c r="AH80" s="304">
        <v>2.3835156181280652</v>
      </c>
      <c r="AI80" s="304">
        <v>2.441288355593239</v>
      </c>
      <c r="AJ80" s="304">
        <v>1.9354509916890912</v>
      </c>
      <c r="AK80" s="304"/>
      <c r="AL80" s="304">
        <v>0.53366462641907242</v>
      </c>
      <c r="AM80" s="304">
        <v>0.55733265824940537</v>
      </c>
      <c r="AN80" s="304">
        <v>0.61533221258478532</v>
      </c>
    </row>
    <row r="81" spans="1:40" x14ac:dyDescent="0.25">
      <c r="A81" s="13" t="str">
        <f t="shared" si="76"/>
        <v>Sales and customer service occupations</v>
      </c>
      <c r="B81" s="305">
        <f t="shared" si="79"/>
        <v>11.803364455405621</v>
      </c>
      <c r="C81" s="305">
        <f t="shared" si="77"/>
        <v>12.953817213017871</v>
      </c>
      <c r="D81" s="305">
        <f t="shared" si="78"/>
        <v>13.666116010918238</v>
      </c>
      <c r="E81" s="304"/>
      <c r="F81" s="304">
        <v>8.7476715359690968E-2</v>
      </c>
      <c r="G81" s="304">
        <v>0.11006672229985241</v>
      </c>
      <c r="H81" s="304">
        <v>0.14053860698793075</v>
      </c>
      <c r="I81" s="304"/>
      <c r="J81" s="304">
        <v>0.82942188494159041</v>
      </c>
      <c r="K81" s="304">
        <v>1.0491142617330165</v>
      </c>
      <c r="L81" s="304">
        <v>1.4014246859677986</v>
      </c>
      <c r="M81" s="304"/>
      <c r="N81" s="304">
        <v>2.5235222442668048</v>
      </c>
      <c r="O81" s="304">
        <v>2.8895656267421246</v>
      </c>
      <c r="P81" s="304">
        <v>3.4503015452663433</v>
      </c>
      <c r="Q81" s="304"/>
      <c r="R81" s="304">
        <v>0.72507856341217714</v>
      </c>
      <c r="S81" s="304">
        <v>0.82161078929344433</v>
      </c>
      <c r="T81" s="304">
        <v>1.0170694571900307</v>
      </c>
      <c r="U81" s="304"/>
      <c r="V81" s="304">
        <v>0.78052572538531739</v>
      </c>
      <c r="W81" s="304">
        <v>0.89095705247262924</v>
      </c>
      <c r="X81" s="304">
        <v>1.0251894793542471</v>
      </c>
      <c r="Y81" s="304"/>
      <c r="Z81" s="304">
        <v>2.4332814553742508</v>
      </c>
      <c r="AA81" s="304">
        <v>2.4266525389039679</v>
      </c>
      <c r="AB81" s="304">
        <v>2.1632105859689919</v>
      </c>
      <c r="AC81" s="304"/>
      <c r="AD81" s="304">
        <v>2.7533661947776986</v>
      </c>
      <c r="AE81" s="304">
        <v>3.023612885317136</v>
      </c>
      <c r="AF81" s="304">
        <v>2.7555460988026983</v>
      </c>
      <c r="AG81" s="304"/>
      <c r="AH81" s="304">
        <v>1.2430111869161253</v>
      </c>
      <c r="AI81" s="304">
        <v>1.2166290921304794</v>
      </c>
      <c r="AJ81" s="304">
        <v>1.0341028645003962</v>
      </c>
      <c r="AK81" s="304"/>
      <c r="AL81" s="304">
        <v>0.42768048497196537</v>
      </c>
      <c r="AM81" s="304">
        <v>0.52560824412522056</v>
      </c>
      <c r="AN81" s="304">
        <v>0.67873268687980026</v>
      </c>
    </row>
    <row r="82" spans="1:40" x14ac:dyDescent="0.25">
      <c r="A82" s="13" t="str">
        <f t="shared" si="76"/>
        <v>Process, plant and machine operatives</v>
      </c>
      <c r="B82" s="305">
        <f t="shared" si="79"/>
        <v>4.4208695617470379</v>
      </c>
      <c r="C82" s="305">
        <f t="shared" si="77"/>
        <v>5.0288440740109621</v>
      </c>
      <c r="D82" s="305">
        <f t="shared" si="78"/>
        <v>5.2110522293784891</v>
      </c>
      <c r="E82" s="304"/>
      <c r="F82" s="304">
        <v>1.7813952008487774E-2</v>
      </c>
      <c r="G82" s="304">
        <v>2.6310198571872764E-2</v>
      </c>
      <c r="H82" s="304">
        <v>3.4405165351996198E-2</v>
      </c>
      <c r="I82" s="304"/>
      <c r="J82" s="304">
        <v>0.25783138891731566</v>
      </c>
      <c r="K82" s="304">
        <v>0.32324681043649878</v>
      </c>
      <c r="L82" s="304">
        <v>0.45341685625990918</v>
      </c>
      <c r="M82" s="304"/>
      <c r="N82" s="304">
        <v>0.41385026538623815</v>
      </c>
      <c r="O82" s="304">
        <v>0.52084264576541706</v>
      </c>
      <c r="P82" s="304">
        <v>0.62461116144471429</v>
      </c>
      <c r="Q82" s="304"/>
      <c r="R82" s="304">
        <v>0.14305474874704707</v>
      </c>
      <c r="S82" s="304">
        <v>0.18123519860307755</v>
      </c>
      <c r="T82" s="304">
        <v>0.24485555136305515</v>
      </c>
      <c r="U82" s="304"/>
      <c r="V82" s="304">
        <v>0.15176703363671357</v>
      </c>
      <c r="W82" s="304">
        <v>0.17321764546810722</v>
      </c>
      <c r="X82" s="304">
        <v>0.21425055676144988</v>
      </c>
      <c r="Y82" s="304"/>
      <c r="Z82" s="304">
        <v>1.1278620265307073</v>
      </c>
      <c r="AA82" s="304">
        <v>1.2946447015393221</v>
      </c>
      <c r="AB82" s="304">
        <v>1.5741196505363875</v>
      </c>
      <c r="AC82" s="304"/>
      <c r="AD82" s="304">
        <v>0.85577964446291399</v>
      </c>
      <c r="AE82" s="304">
        <v>0.95008089907534954</v>
      </c>
      <c r="AF82" s="304">
        <v>0.92771670277613949</v>
      </c>
      <c r="AG82" s="304"/>
      <c r="AH82" s="304">
        <v>0.84848069721654473</v>
      </c>
      <c r="AI82" s="304">
        <v>0.8909740335493036</v>
      </c>
      <c r="AJ82" s="304">
        <v>0.59775891365606526</v>
      </c>
      <c r="AK82" s="304"/>
      <c r="AL82" s="304">
        <v>0.60442980484106956</v>
      </c>
      <c r="AM82" s="304">
        <v>0.66829194100201372</v>
      </c>
      <c r="AN82" s="304">
        <v>0.53991767122877232</v>
      </c>
    </row>
    <row r="83" spans="1:40" x14ac:dyDescent="0.25">
      <c r="A83" s="39" t="str">
        <f t="shared" si="76"/>
        <v>Elementary occupations</v>
      </c>
      <c r="B83" s="307">
        <f t="shared" si="79"/>
        <v>22.998555545463049</v>
      </c>
      <c r="C83" s="307">
        <f t="shared" si="77"/>
        <v>23.670886770382946</v>
      </c>
      <c r="D83" s="307">
        <f t="shared" si="78"/>
        <v>23.114519395196872</v>
      </c>
      <c r="E83" s="307"/>
      <c r="F83" s="307">
        <v>3.2106821651213931E-2</v>
      </c>
      <c r="G83" s="307">
        <v>4.0013239035369866E-2</v>
      </c>
      <c r="H83" s="307">
        <v>5.6205899136786017E-2</v>
      </c>
      <c r="I83" s="307"/>
      <c r="J83" s="307">
        <v>0.68708489166369557</v>
      </c>
      <c r="K83" s="307">
        <v>0.84882005535799199</v>
      </c>
      <c r="L83" s="307">
        <v>1.0125429521884708</v>
      </c>
      <c r="M83" s="307"/>
      <c r="N83" s="307">
        <v>1.5422393334299191</v>
      </c>
      <c r="O83" s="307">
        <v>1.7203282660567385</v>
      </c>
      <c r="P83" s="307">
        <v>1.9709585439883182</v>
      </c>
      <c r="Q83" s="307"/>
      <c r="R83" s="307">
        <v>1.0905042811594476</v>
      </c>
      <c r="S83" s="307">
        <v>1.2762682900934252</v>
      </c>
      <c r="T83" s="307">
        <v>1.6584073445727825</v>
      </c>
      <c r="U83" s="307"/>
      <c r="V83" s="307">
        <v>0.53239575809016593</v>
      </c>
      <c r="W83" s="307">
        <v>0.52596200989967312</v>
      </c>
      <c r="X83" s="307">
        <v>0.68585158845182059</v>
      </c>
      <c r="Y83" s="307"/>
      <c r="Z83" s="307">
        <v>3.1101973682956467</v>
      </c>
      <c r="AA83" s="307">
        <v>2.8747062331723936</v>
      </c>
      <c r="AB83" s="307">
        <v>2.9483995381860297</v>
      </c>
      <c r="AC83" s="307"/>
      <c r="AD83" s="307">
        <v>5.9968248955686922</v>
      </c>
      <c r="AE83" s="307">
        <v>6.2900525201111686</v>
      </c>
      <c r="AF83" s="307">
        <v>6.025534130408448</v>
      </c>
      <c r="AG83" s="307"/>
      <c r="AH83" s="307">
        <v>7.4855920947879069</v>
      </c>
      <c r="AI83" s="307">
        <v>8.5649764171423453</v>
      </c>
      <c r="AJ83" s="307">
        <v>8.5330864693917352</v>
      </c>
      <c r="AK83" s="307"/>
      <c r="AL83" s="307">
        <v>2.5216101008163618</v>
      </c>
      <c r="AM83" s="307">
        <v>1.5297597395138374</v>
      </c>
      <c r="AN83" s="307">
        <v>0.22353292887247916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Brighton and Hove East Sussex West Sussex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230.22200000000007</v>
      </c>
      <c r="C92" s="305">
        <f>SUM(C93:C101)</f>
        <v>235.29900000000009</v>
      </c>
      <c r="D92" s="305">
        <f>SUM(D93:D101)</f>
        <v>238.05900000000003</v>
      </c>
      <c r="E92" s="304"/>
      <c r="F92" s="305">
        <f>SUM(F93:F101)</f>
        <v>7.106199018445909</v>
      </c>
      <c r="G92" s="305">
        <f>SUM(G93:G101)</f>
        <v>8.1930161245095654</v>
      </c>
      <c r="H92" s="305">
        <f>SUM(H93:H101)</f>
        <v>9.9943088920640548</v>
      </c>
      <c r="I92" s="304"/>
      <c r="J92" s="305">
        <f>SUM(J93:J101)</f>
        <v>42.677970226311125</v>
      </c>
      <c r="K92" s="305">
        <f>SUM(K93:K101)</f>
        <v>48.604652604546835</v>
      </c>
      <c r="L92" s="305">
        <f>SUM(L93:L101)</f>
        <v>57.238871014489277</v>
      </c>
      <c r="M92" s="304"/>
      <c r="N92" s="305">
        <f>SUM(N93:N101)</f>
        <v>57.46139418088682</v>
      </c>
      <c r="O92" s="305">
        <f>SUM(O93:O101)</f>
        <v>61.971166187892003</v>
      </c>
      <c r="P92" s="305">
        <f>SUM(P93:P101)</f>
        <v>68.537683395926592</v>
      </c>
      <c r="Q92" s="304"/>
      <c r="R92" s="305">
        <f>SUM(R93:R101)</f>
        <v>22.274548705261136</v>
      </c>
      <c r="S92" s="305">
        <f>SUM(S93:S101)</f>
        <v>20.083163098042082</v>
      </c>
      <c r="T92" s="305">
        <f>SUM(T93:T101)</f>
        <v>18.270241420961295</v>
      </c>
      <c r="U92" s="304"/>
      <c r="V92" s="305">
        <f>SUM(V93:V101)</f>
        <v>11.460671788504495</v>
      </c>
      <c r="W92" s="305">
        <f>SUM(W93:W101)</f>
        <v>11.728428304129755</v>
      </c>
      <c r="X92" s="305">
        <f>SUM(X93:X101)</f>
        <v>12.378697483349724</v>
      </c>
      <c r="Y92" s="304"/>
      <c r="Z92" s="305">
        <f>SUM(Z93:Z101)</f>
        <v>44.786958702096797</v>
      </c>
      <c r="AA92" s="305">
        <f>SUM(AA93:AA101)</f>
        <v>45.189783115952586</v>
      </c>
      <c r="AB92" s="305">
        <f>SUM(AB93:AB101)</f>
        <v>44.437103825330901</v>
      </c>
      <c r="AC92" s="304"/>
      <c r="AD92" s="305">
        <f>SUM(AD93:AD101)</f>
        <v>31.059993354613091</v>
      </c>
      <c r="AE92" s="305">
        <f>SUM(AE93:AE101)</f>
        <v>29.125064189713736</v>
      </c>
      <c r="AF92" s="305">
        <f>SUM(AF93:AF101)</f>
        <v>20.560030693036985</v>
      </c>
      <c r="AG92" s="304"/>
      <c r="AH92" s="305">
        <f>SUM(AH93:AH101)</f>
        <v>11.23201848297033</v>
      </c>
      <c r="AI92" s="305">
        <f>SUM(AI93:AI101)</f>
        <v>8.4556851706084188</v>
      </c>
      <c r="AJ92" s="305">
        <f>SUM(AJ93:AJ101)</f>
        <v>4.2542517699405966</v>
      </c>
      <c r="AK92" s="304"/>
      <c r="AL92" s="305">
        <f>SUM(AL93:AL101)</f>
        <v>2.1622455409103947</v>
      </c>
      <c r="AM92" s="305">
        <f>SUM(AM93:AM101)</f>
        <v>1.9480412046050826</v>
      </c>
      <c r="AN92" s="305">
        <f>SUM(AN93:AN101)</f>
        <v>2.3878115049005899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12.245794890774414</v>
      </c>
      <c r="C93" s="305">
        <f t="shared" ref="C93:D93" si="81">SUM(G93,K93,O93,S93,W93,AA93,AE93,AI93,AM93)</f>
        <v>12.268137535982868</v>
      </c>
      <c r="D93" s="305">
        <f t="shared" si="81"/>
        <v>13.178622052875101</v>
      </c>
      <c r="E93" s="304"/>
      <c r="F93" s="304">
        <v>0.2683869207178915</v>
      </c>
      <c r="G93" s="304">
        <v>0.2914558137130846</v>
      </c>
      <c r="H93" s="304">
        <v>0.36655846396920971</v>
      </c>
      <c r="I93" s="304"/>
      <c r="J93" s="304">
        <v>2.5986079391337369</v>
      </c>
      <c r="K93" s="304">
        <v>2.764022922162765</v>
      </c>
      <c r="L93" s="304">
        <v>3.2315554358207055</v>
      </c>
      <c r="M93" s="304"/>
      <c r="N93" s="304">
        <v>3.7385345998136432</v>
      </c>
      <c r="O93" s="304">
        <v>3.837675396354769</v>
      </c>
      <c r="P93" s="304">
        <v>4.3892464011710501</v>
      </c>
      <c r="Q93" s="304"/>
      <c r="R93" s="304">
        <v>2.0940179279907096</v>
      </c>
      <c r="S93" s="304">
        <v>2.0729588659702745</v>
      </c>
      <c r="T93" s="304">
        <v>2.2068446177223819</v>
      </c>
      <c r="U93" s="304"/>
      <c r="V93" s="304">
        <v>0.55598112148401568</v>
      </c>
      <c r="W93" s="304">
        <v>0.50422947318902012</v>
      </c>
      <c r="X93" s="304">
        <v>0.49177615532044083</v>
      </c>
      <c r="Y93" s="304"/>
      <c r="Z93" s="304">
        <v>1.7627385506436213</v>
      </c>
      <c r="AA93" s="304">
        <v>1.5692269563829688</v>
      </c>
      <c r="AB93" s="304">
        <v>1.4027532145506423</v>
      </c>
      <c r="AC93" s="304"/>
      <c r="AD93" s="304">
        <v>0.76042429234018905</v>
      </c>
      <c r="AE93" s="304">
        <v>0.71684343743274903</v>
      </c>
      <c r="AF93" s="304">
        <v>0.59038422744691377</v>
      </c>
      <c r="AG93" s="304"/>
      <c r="AH93" s="304">
        <v>0.29588522137548617</v>
      </c>
      <c r="AI93" s="304">
        <v>0.27224312479999546</v>
      </c>
      <c r="AJ93" s="304">
        <v>0.19634327095017962</v>
      </c>
      <c r="AK93" s="304"/>
      <c r="AL93" s="304">
        <v>0.17121831727511874</v>
      </c>
      <c r="AM93" s="304">
        <v>0.23948154597724136</v>
      </c>
      <c r="AN93" s="304">
        <v>0.30316026592357709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82.994321925252365</v>
      </c>
      <c r="C94" s="305">
        <f t="shared" ref="C94:C101" si="83">SUM(G94,K94,O94,S94,W94,AA94,AE94,AI94,AM94)</f>
        <v>86.969174401415628</v>
      </c>
      <c r="D94" s="305">
        <f t="shared" ref="D94:D101" si="84">SUM(H94,L94,P94,T94,X94,AB94,AF94,AJ94,AN94)</f>
        <v>92.747001790325271</v>
      </c>
      <c r="E94" s="305"/>
      <c r="F94" s="304">
        <v>6.1882574446021712</v>
      </c>
      <c r="G94" s="304">
        <v>7.1269366200188706</v>
      </c>
      <c r="H94" s="304">
        <v>8.5939973709065729</v>
      </c>
      <c r="I94" s="304"/>
      <c r="J94" s="304">
        <v>30.04572066487296</v>
      </c>
      <c r="K94" s="304">
        <v>33.885746975760334</v>
      </c>
      <c r="L94" s="304">
        <v>39.304773774125586</v>
      </c>
      <c r="M94" s="304"/>
      <c r="N94" s="304">
        <v>29.091019860025114</v>
      </c>
      <c r="O94" s="304">
        <v>30.36121905368768</v>
      </c>
      <c r="P94" s="304">
        <v>31.909055016107313</v>
      </c>
      <c r="Q94" s="304"/>
      <c r="R94" s="304">
        <v>5.8389528851313095</v>
      </c>
      <c r="S94" s="304">
        <v>3.626894624335653</v>
      </c>
      <c r="T94" s="304">
        <v>1.837312475577364</v>
      </c>
      <c r="U94" s="304"/>
      <c r="V94" s="304">
        <v>1.9082472842843745</v>
      </c>
      <c r="W94" s="304">
        <v>1.8975109435880155</v>
      </c>
      <c r="X94" s="304">
        <v>1.9783313288183126</v>
      </c>
      <c r="Y94" s="304"/>
      <c r="Z94" s="304">
        <v>5.0742494035198034</v>
      </c>
      <c r="AA94" s="304">
        <v>5.1216226365530284</v>
      </c>
      <c r="AB94" s="304">
        <v>5.3448663855795377</v>
      </c>
      <c r="AC94" s="304"/>
      <c r="AD94" s="304">
        <v>2.9195270992300268</v>
      </c>
      <c r="AE94" s="304">
        <v>2.7979220654810253</v>
      </c>
      <c r="AF94" s="304">
        <v>2.079427334629139</v>
      </c>
      <c r="AG94" s="304"/>
      <c r="AH94" s="304">
        <v>1.6984445179899121</v>
      </c>
      <c r="AI94" s="304">
        <v>1.8005423092727748</v>
      </c>
      <c r="AJ94" s="304">
        <v>1.1833764065101471</v>
      </c>
      <c r="AK94" s="304"/>
      <c r="AL94" s="304">
        <v>0.22990276559670184</v>
      </c>
      <c r="AM94" s="304">
        <v>0.35077917271824827</v>
      </c>
      <c r="AN94" s="304">
        <v>0.51586169807129156</v>
      </c>
    </row>
    <row r="95" spans="1:40" x14ac:dyDescent="0.25">
      <c r="A95" s="13" t="str">
        <f t="shared" si="80"/>
        <v>Associate professional occupations</v>
      </c>
      <c r="B95" s="305">
        <f t="shared" si="82"/>
        <v>35.804190382409701</v>
      </c>
      <c r="C95" s="305">
        <f t="shared" si="83"/>
        <v>36.240505702188123</v>
      </c>
      <c r="D95" s="305">
        <f t="shared" si="84"/>
        <v>37.849871826982472</v>
      </c>
      <c r="E95" s="305"/>
      <c r="F95" s="304">
        <v>0.34137634605509359</v>
      </c>
      <c r="G95" s="304">
        <v>0.40771901056994891</v>
      </c>
      <c r="H95" s="304">
        <v>0.55774509338767297</v>
      </c>
      <c r="I95" s="304"/>
      <c r="J95" s="304">
        <v>4.8665496223826823</v>
      </c>
      <c r="K95" s="304">
        <v>5.4511281978582362</v>
      </c>
      <c r="L95" s="304">
        <v>6.6929541083721871</v>
      </c>
      <c r="M95" s="304"/>
      <c r="N95" s="304">
        <v>10.798429720981654</v>
      </c>
      <c r="O95" s="304">
        <v>11.831311696747841</v>
      </c>
      <c r="P95" s="304">
        <v>14.032984813295284</v>
      </c>
      <c r="Q95" s="304"/>
      <c r="R95" s="304">
        <v>4.4192960128986183</v>
      </c>
      <c r="S95" s="304">
        <v>3.7682201393071129</v>
      </c>
      <c r="T95" s="304">
        <v>3.2668831282799715</v>
      </c>
      <c r="U95" s="304"/>
      <c r="V95" s="304">
        <v>2.1249502437310701</v>
      </c>
      <c r="W95" s="304">
        <v>1.9873804427329915</v>
      </c>
      <c r="X95" s="304">
        <v>2.1176067309259858</v>
      </c>
      <c r="Y95" s="304"/>
      <c r="Z95" s="304">
        <v>6.6666477670808435</v>
      </c>
      <c r="AA95" s="304">
        <v>6.4408937079338813</v>
      </c>
      <c r="AB95" s="304">
        <v>6.4507915815632435</v>
      </c>
      <c r="AC95" s="304"/>
      <c r="AD95" s="304">
        <v>4.3540092958348708</v>
      </c>
      <c r="AE95" s="304">
        <v>4.1333255646515559</v>
      </c>
      <c r="AF95" s="304">
        <v>3.0475941716053745</v>
      </c>
      <c r="AG95" s="304"/>
      <c r="AH95" s="304">
        <v>1.9500932827050275</v>
      </c>
      <c r="AI95" s="304">
        <v>1.9117266141560463</v>
      </c>
      <c r="AJ95" s="304">
        <v>1.1812100244786394</v>
      </c>
      <c r="AK95" s="304"/>
      <c r="AL95" s="304">
        <v>0.28283809073984467</v>
      </c>
      <c r="AM95" s="304">
        <v>0.30880032823051023</v>
      </c>
      <c r="AN95" s="304">
        <v>0.50210217507411703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25.544726123452055</v>
      </c>
      <c r="C96" s="305">
        <f t="shared" si="83"/>
        <v>22.985405172543338</v>
      </c>
      <c r="D96" s="305">
        <f t="shared" si="84"/>
        <v>16.84389930020745</v>
      </c>
      <c r="E96" s="305"/>
      <c r="F96" s="304">
        <v>0.1775560174627395</v>
      </c>
      <c r="G96" s="304">
        <v>0.19707629547308964</v>
      </c>
      <c r="H96" s="304">
        <v>0.25903349709004914</v>
      </c>
      <c r="I96" s="304"/>
      <c r="J96" s="304">
        <v>2.0009966125260745</v>
      </c>
      <c r="K96" s="304">
        <v>2.3896720934403697</v>
      </c>
      <c r="L96" s="304">
        <v>2.5517247579909572</v>
      </c>
      <c r="M96" s="304"/>
      <c r="N96" s="304">
        <v>5.0365705017528679</v>
      </c>
      <c r="O96" s="304">
        <v>5.4492632783678419</v>
      </c>
      <c r="P96" s="304">
        <v>5.8659189496467841</v>
      </c>
      <c r="Q96" s="304"/>
      <c r="R96" s="304">
        <v>3.1015121802124632</v>
      </c>
      <c r="S96" s="304">
        <v>3.4714978032409545</v>
      </c>
      <c r="T96" s="304">
        <v>3.7640289613411433</v>
      </c>
      <c r="U96" s="304"/>
      <c r="V96" s="304">
        <v>1.8997250174365223</v>
      </c>
      <c r="W96" s="304">
        <v>1.9284633985513702</v>
      </c>
      <c r="X96" s="304">
        <v>1.8871145254756696</v>
      </c>
      <c r="Y96" s="304"/>
      <c r="Z96" s="304">
        <v>5.7036196969799953</v>
      </c>
      <c r="AA96" s="304">
        <v>5.2455001347036783</v>
      </c>
      <c r="AB96" s="304">
        <v>1.9685346874441645</v>
      </c>
      <c r="AC96" s="304"/>
      <c r="AD96" s="304">
        <v>4.7497293312844526</v>
      </c>
      <c r="AE96" s="304">
        <v>3.3420417224909409</v>
      </c>
      <c r="AF96" s="304">
        <v>0.51742078937216562</v>
      </c>
      <c r="AG96" s="304"/>
      <c r="AH96" s="304">
        <v>2.5649350063759209</v>
      </c>
      <c r="AI96" s="304">
        <v>0.89452892100244319</v>
      </c>
      <c r="AJ96" s="304">
        <v>5.2000193633755798E-3</v>
      </c>
      <c r="AK96" s="304"/>
      <c r="AL96" s="304">
        <v>0.31008175942102179</v>
      </c>
      <c r="AM96" s="304">
        <v>6.7361525272650269E-2</v>
      </c>
      <c r="AN96" s="304">
        <v>2.4923112483140736E-2</v>
      </c>
    </row>
    <row r="97" spans="1:40" x14ac:dyDescent="0.25">
      <c r="A97" s="13" t="str">
        <f t="shared" si="80"/>
        <v>Skilled trades occupations</v>
      </c>
      <c r="B97" s="305">
        <f t="shared" si="82"/>
        <v>2.5504782256408043</v>
      </c>
      <c r="C97" s="305">
        <f t="shared" si="83"/>
        <v>2.4308387502192179</v>
      </c>
      <c r="D97" s="305">
        <f t="shared" si="84"/>
        <v>2.097073988451867</v>
      </c>
      <c r="E97" s="304"/>
      <c r="F97" s="304">
        <v>2.7716498102951851E-2</v>
      </c>
      <c r="G97" s="304">
        <v>3.2448634963033005E-2</v>
      </c>
      <c r="H97" s="304">
        <v>3.9673021913304581E-2</v>
      </c>
      <c r="I97" s="304"/>
      <c r="J97" s="304">
        <v>8.0785520275290457E-2</v>
      </c>
      <c r="K97" s="304">
        <v>0.10479270756279258</v>
      </c>
      <c r="L97" s="304">
        <v>0.16967154851307165</v>
      </c>
      <c r="M97" s="304"/>
      <c r="N97" s="304">
        <v>0.34625357040649446</v>
      </c>
      <c r="O97" s="304">
        <v>0.41154869414771533</v>
      </c>
      <c r="P97" s="304">
        <v>0.44868748354989962</v>
      </c>
      <c r="Q97" s="304"/>
      <c r="R97" s="304">
        <v>0.13259669552499037</v>
      </c>
      <c r="S97" s="304">
        <v>0.14019144279221085</v>
      </c>
      <c r="T97" s="304">
        <v>0.1551696266565139</v>
      </c>
      <c r="U97" s="304"/>
      <c r="V97" s="304">
        <v>0.1305057557689174</v>
      </c>
      <c r="W97" s="304">
        <v>0.13972474974081528</v>
      </c>
      <c r="X97" s="304">
        <v>0.17869259301639243</v>
      </c>
      <c r="Y97" s="304"/>
      <c r="Z97" s="304">
        <v>0.59685161099497797</v>
      </c>
      <c r="AA97" s="304">
        <v>0.4845232807421197</v>
      </c>
      <c r="AB97" s="304">
        <v>0.34833979810264215</v>
      </c>
      <c r="AC97" s="304"/>
      <c r="AD97" s="304">
        <v>0.76633907122805389</v>
      </c>
      <c r="AE97" s="304">
        <v>0.66411413518473084</v>
      </c>
      <c r="AF97" s="304">
        <v>0.40441282366323517</v>
      </c>
      <c r="AG97" s="304"/>
      <c r="AH97" s="304">
        <v>0.37529092846801387</v>
      </c>
      <c r="AI97" s="304">
        <v>0.35788343066361189</v>
      </c>
      <c r="AJ97" s="304">
        <v>0.29421243246041706</v>
      </c>
      <c r="AK97" s="304"/>
      <c r="AL97" s="304">
        <v>9.4138574871114086E-2</v>
      </c>
      <c r="AM97" s="304">
        <v>9.561167442218832E-2</v>
      </c>
      <c r="AN97" s="304">
        <v>5.8214660576390458E-2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57.067645985722223</v>
      </c>
      <c r="C98" s="305">
        <f t="shared" si="83"/>
        <v>60.532007851624243</v>
      </c>
      <c r="D98" s="305">
        <f t="shared" si="84"/>
        <v>63.523110153822287</v>
      </c>
      <c r="E98" s="304"/>
      <c r="F98" s="304">
        <v>5.3296230602241867E-2</v>
      </c>
      <c r="G98" s="304">
        <v>7.3858411104116145E-2</v>
      </c>
      <c r="H98" s="304">
        <v>0.10119869830259406</v>
      </c>
      <c r="I98" s="304"/>
      <c r="J98" s="304">
        <v>2.5643570835531615</v>
      </c>
      <c r="K98" s="304">
        <v>3.3527061915309551</v>
      </c>
      <c r="L98" s="304">
        <v>4.4984208728135746</v>
      </c>
      <c r="M98" s="304"/>
      <c r="N98" s="304">
        <v>7.0490811733597782</v>
      </c>
      <c r="O98" s="304">
        <v>8.421330399488161</v>
      </c>
      <c r="P98" s="304">
        <v>10.004184158452951</v>
      </c>
      <c r="Q98" s="304"/>
      <c r="R98" s="304">
        <v>5.8043807794753217</v>
      </c>
      <c r="S98" s="304">
        <v>6.0414851591952283</v>
      </c>
      <c r="T98" s="304">
        <v>6.0154952810377562</v>
      </c>
      <c r="U98" s="304"/>
      <c r="V98" s="304">
        <v>3.9422110318797086</v>
      </c>
      <c r="W98" s="304">
        <v>4.2335208763078311</v>
      </c>
      <c r="X98" s="304">
        <v>4.531683404031436</v>
      </c>
      <c r="Y98" s="304"/>
      <c r="Z98" s="304">
        <v>21.724721008680355</v>
      </c>
      <c r="AA98" s="304">
        <v>23.005422380365982</v>
      </c>
      <c r="AB98" s="304">
        <v>25.839641195064754</v>
      </c>
      <c r="AC98" s="304"/>
      <c r="AD98" s="304">
        <v>13.834113755604783</v>
      </c>
      <c r="AE98" s="304">
        <v>13.892478572193951</v>
      </c>
      <c r="AF98" s="304">
        <v>11.427348805474461</v>
      </c>
      <c r="AG98" s="304"/>
      <c r="AH98" s="304">
        <v>1.7722280528580783</v>
      </c>
      <c r="AI98" s="304">
        <v>1.1783148738797</v>
      </c>
      <c r="AJ98" s="304">
        <v>0.76073934941235599</v>
      </c>
      <c r="AK98" s="304"/>
      <c r="AL98" s="304">
        <v>0.3232568697088023</v>
      </c>
      <c r="AM98" s="304">
        <v>0.33289098755831426</v>
      </c>
      <c r="AN98" s="304">
        <v>0.34439838923240762</v>
      </c>
    </row>
    <row r="99" spans="1:40" x14ac:dyDescent="0.25">
      <c r="A99" s="13" t="str">
        <f t="shared" si="80"/>
        <v>Sales and customer service occupations</v>
      </c>
      <c r="B99" s="305">
        <f t="shared" si="82"/>
        <v>2.8661945513040323</v>
      </c>
      <c r="C99" s="305">
        <f t="shared" si="83"/>
        <v>3.1671421145365328</v>
      </c>
      <c r="D99" s="305">
        <f>SUM(H99,L99,P99,T99,X99,AB99,AF99,AJ99,AN99)</f>
        <v>3.0952652980395956</v>
      </c>
      <c r="E99" s="304"/>
      <c r="F99" s="304">
        <v>1.7449714098403752E-2</v>
      </c>
      <c r="G99" s="304">
        <v>2.2205065149511958E-2</v>
      </c>
      <c r="H99" s="304">
        <v>2.6978210666024387E-2</v>
      </c>
      <c r="I99" s="304"/>
      <c r="J99" s="304">
        <v>0.32382480433963146</v>
      </c>
      <c r="K99" s="304">
        <v>0.40404038042898616</v>
      </c>
      <c r="L99" s="304">
        <v>0.46305819391739855</v>
      </c>
      <c r="M99" s="304"/>
      <c r="N99" s="304">
        <v>0.71210027634282047</v>
      </c>
      <c r="O99" s="304">
        <v>0.82972740032257863</v>
      </c>
      <c r="P99" s="304">
        <v>0.90695438450470067</v>
      </c>
      <c r="Q99" s="304"/>
      <c r="R99" s="304">
        <v>0.38140522643429858</v>
      </c>
      <c r="S99" s="304">
        <v>0.38681238512068139</v>
      </c>
      <c r="T99" s="304">
        <v>0.38023068704020097</v>
      </c>
      <c r="U99" s="304"/>
      <c r="V99" s="304">
        <v>0.2446808878241129</v>
      </c>
      <c r="W99" s="304">
        <v>0.27789419425692041</v>
      </c>
      <c r="X99" s="304">
        <v>0.30071595425050163</v>
      </c>
      <c r="Y99" s="304"/>
      <c r="Z99" s="304">
        <v>0.57111191920165183</v>
      </c>
      <c r="AA99" s="304">
        <v>0.60649417537280215</v>
      </c>
      <c r="AB99" s="304">
        <v>0.57085056966268244</v>
      </c>
      <c r="AC99" s="304"/>
      <c r="AD99" s="304">
        <v>0.43086444214285896</v>
      </c>
      <c r="AE99" s="304">
        <v>0.43647996453790305</v>
      </c>
      <c r="AF99" s="304">
        <v>0.25865607042452032</v>
      </c>
      <c r="AG99" s="304"/>
      <c r="AH99" s="304">
        <v>0.13057864758758728</v>
      </c>
      <c r="AI99" s="304">
        <v>0.12061110829686267</v>
      </c>
      <c r="AJ99" s="304">
        <v>5.6762486721729843E-2</v>
      </c>
      <c r="AK99" s="304"/>
      <c r="AL99" s="304">
        <v>5.4178633332666933E-2</v>
      </c>
      <c r="AM99" s="304">
        <v>8.2877441050286077E-2</v>
      </c>
      <c r="AN99" s="304">
        <v>0.13105874085183675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2.8532510030228271</v>
      </c>
      <c r="C100" s="305">
        <f t="shared" si="83"/>
        <v>3.2352943721723193</v>
      </c>
      <c r="D100" s="305">
        <f t="shared" si="84"/>
        <v>3.0363987819086304</v>
      </c>
      <c r="E100" s="304"/>
      <c r="F100" s="304">
        <v>2.3451815361409317E-2</v>
      </c>
      <c r="G100" s="304">
        <v>3.1798250670743079E-2</v>
      </c>
      <c r="H100" s="304">
        <v>4.1652927141999391E-2</v>
      </c>
      <c r="I100" s="304"/>
      <c r="J100" s="304">
        <v>6.647932901536964E-2</v>
      </c>
      <c r="K100" s="304">
        <v>9.3465897536772105E-2</v>
      </c>
      <c r="L100" s="304">
        <v>0.11251157757346324</v>
      </c>
      <c r="M100" s="304"/>
      <c r="N100" s="304">
        <v>0.26401962560085884</v>
      </c>
      <c r="O100" s="304">
        <v>0.33048891784451917</v>
      </c>
      <c r="P100" s="304">
        <v>0.3740283066145107</v>
      </c>
      <c r="Q100" s="304"/>
      <c r="R100" s="304">
        <v>0.11567423762185713</v>
      </c>
      <c r="S100" s="304">
        <v>0.15692888941272179</v>
      </c>
      <c r="T100" s="304">
        <v>0.19135275244093963</v>
      </c>
      <c r="U100" s="304"/>
      <c r="V100" s="304">
        <v>0.32888351722187603</v>
      </c>
      <c r="W100" s="304">
        <v>0.38778852668299302</v>
      </c>
      <c r="X100" s="304">
        <v>0.46361634852018729</v>
      </c>
      <c r="Y100" s="304"/>
      <c r="Z100" s="304">
        <v>0.76935009050562297</v>
      </c>
      <c r="AA100" s="304">
        <v>0.86072154013263091</v>
      </c>
      <c r="AB100" s="304">
        <v>0.87732782517815278</v>
      </c>
      <c r="AC100" s="304"/>
      <c r="AD100" s="304">
        <v>0.52824510866691665</v>
      </c>
      <c r="AE100" s="304">
        <v>0.53900556359590102</v>
      </c>
      <c r="AF100" s="304">
        <v>0.33889709764574993</v>
      </c>
      <c r="AG100" s="304"/>
      <c r="AH100" s="304">
        <v>0.61947474492939281</v>
      </c>
      <c r="AI100" s="304">
        <v>0.66291637620766486</v>
      </c>
      <c r="AJ100" s="304">
        <v>0.35818857520248237</v>
      </c>
      <c r="AK100" s="304"/>
      <c r="AL100" s="304">
        <v>0.13767253409952376</v>
      </c>
      <c r="AM100" s="304">
        <v>0.17218041008837293</v>
      </c>
      <c r="AN100" s="304">
        <v>0.27882337159114556</v>
      </c>
    </row>
    <row r="101" spans="1:40" x14ac:dyDescent="0.25">
      <c r="A101" s="39" t="str">
        <f t="shared" si="80"/>
        <v>Elementary occupations</v>
      </c>
      <c r="B101" s="307">
        <f t="shared" si="82"/>
        <v>8.295396912421646</v>
      </c>
      <c r="C101" s="307">
        <f t="shared" si="83"/>
        <v>7.4704940993177882</v>
      </c>
      <c r="D101" s="307">
        <f t="shared" si="84"/>
        <v>5.6877568073873528</v>
      </c>
      <c r="E101" s="307"/>
      <c r="F101" s="307">
        <v>8.7080314430064629E-3</v>
      </c>
      <c r="G101" s="307">
        <v>9.5180228471685065E-3</v>
      </c>
      <c r="H101" s="307">
        <v>7.4716086866249525E-3</v>
      </c>
      <c r="I101" s="307"/>
      <c r="J101" s="307">
        <v>0.13064865021221633</v>
      </c>
      <c r="K101" s="307">
        <v>0.1590772382656204</v>
      </c>
      <c r="L101" s="307">
        <v>0.21420074536233455</v>
      </c>
      <c r="M101" s="307"/>
      <c r="N101" s="307">
        <v>0.42538485260358772</v>
      </c>
      <c r="O101" s="307">
        <v>0.49860135093089197</v>
      </c>
      <c r="P101" s="307">
        <v>0.6066238825841086</v>
      </c>
      <c r="Q101" s="307"/>
      <c r="R101" s="307">
        <v>0.38671275997156884</v>
      </c>
      <c r="S101" s="307">
        <v>0.41817378866724125</v>
      </c>
      <c r="T101" s="307">
        <v>0.4529238908650266</v>
      </c>
      <c r="U101" s="307"/>
      <c r="V101" s="307">
        <v>0.32548692887389707</v>
      </c>
      <c r="W101" s="307">
        <v>0.37191569907979766</v>
      </c>
      <c r="X101" s="307">
        <v>0.42916044299079831</v>
      </c>
      <c r="Y101" s="307"/>
      <c r="Z101" s="307">
        <v>1.9176686544899162</v>
      </c>
      <c r="AA101" s="307">
        <v>1.8553783037655007</v>
      </c>
      <c r="AB101" s="307">
        <v>1.633998568185079</v>
      </c>
      <c r="AC101" s="307"/>
      <c r="AD101" s="307">
        <v>2.7167409582809405</v>
      </c>
      <c r="AE101" s="307">
        <v>2.6028531641449777</v>
      </c>
      <c r="AF101" s="307">
        <v>1.8958893727754293</v>
      </c>
      <c r="AG101" s="307"/>
      <c r="AH101" s="307">
        <v>1.8250880806809122</v>
      </c>
      <c r="AI101" s="307">
        <v>1.2569184123293202</v>
      </c>
      <c r="AJ101" s="307">
        <v>0.21821920484126839</v>
      </c>
      <c r="AK101" s="307"/>
      <c r="AL101" s="307">
        <v>0.55895799586560069</v>
      </c>
      <c r="AM101" s="307">
        <v>0.298058119287271</v>
      </c>
      <c r="AN101" s="307">
        <v>0.22926909109668292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topLeftCell="A75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Brighton and Hove East Sussex West Sussex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Brighton and Hove East Sussex West Sussex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Brighton and Hove East Sussex West Sussex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Brighton and Hove East Sussex West Sussex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Brighton and Hove East Sussex West Sussex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Brighton and Hove East Sussex West Sussex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Brighton and Hove East Sussex West Sussex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Brighton and Hove East Sussex West Sussex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Brighton and Hove East Sussex West Sussex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3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0.84867454084311122</v>
      </c>
      <c r="C8" s="69">
        <v>1.0914828950979665</v>
      </c>
      <c r="D8" s="69">
        <v>1.2274886084828562</v>
      </c>
      <c r="E8" s="69">
        <v>1.280907655465189</v>
      </c>
      <c r="F8" s="69">
        <v>1.6762226893636905</v>
      </c>
      <c r="G8" s="10"/>
      <c r="H8" s="69">
        <f>F8-D8</f>
        <v>0.44873408088083422</v>
      </c>
      <c r="I8" s="69">
        <f>'RD T1'!E36</f>
        <v>0.75454832456652332</v>
      </c>
      <c r="J8" s="69">
        <f>SUM(H8:I8)</f>
        <v>1.2032824054473577</v>
      </c>
      <c r="L8" t="str">
        <f>A8</f>
        <v>11 Corporate managers and directors</v>
      </c>
      <c r="M8" s="69">
        <v>7.0264432567803174</v>
      </c>
      <c r="N8" s="69">
        <v>9.5587546987726917</v>
      </c>
      <c r="O8" s="69">
        <v>10.39119887806255</v>
      </c>
      <c r="P8" s="69">
        <v>10.636365218069853</v>
      </c>
      <c r="Q8" s="69">
        <v>13.652254026640342</v>
      </c>
      <c r="R8" s="10"/>
      <c r="S8" s="69">
        <f>Q8-O8</f>
        <v>3.2610551485777926</v>
      </c>
      <c r="T8" s="69">
        <f>'RD T1'!E65</f>
        <v>6.268557183512586</v>
      </c>
      <c r="U8" s="69">
        <f>SUM(S8:T8)</f>
        <v>9.5296123320903785</v>
      </c>
      <c r="W8" t="str">
        <f>A8</f>
        <v>11 Corporate managers and directors</v>
      </c>
      <c r="X8" s="69">
        <v>17.921532086077526</v>
      </c>
      <c r="Y8" s="69">
        <v>22.252673317378946</v>
      </c>
      <c r="Z8" s="69">
        <v>21.718182684971413</v>
      </c>
      <c r="AA8" s="69">
        <v>20.762632154019276</v>
      </c>
      <c r="AB8" s="69">
        <v>23.820266477345779</v>
      </c>
      <c r="AC8" s="69"/>
      <c r="AD8" s="69">
        <f>AB8-Z8</f>
        <v>2.1020837923743656</v>
      </c>
      <c r="AE8" s="69">
        <f>'RD T1'!E94</f>
        <v>12.547445276438577</v>
      </c>
      <c r="AF8" s="69">
        <f>SUM(AD8:AE8)</f>
        <v>14.649529068812942</v>
      </c>
      <c r="AH8" t="str">
        <f>L8</f>
        <v>11 Corporate managers and directors</v>
      </c>
      <c r="AI8" s="69">
        <v>3.5893888203579905</v>
      </c>
      <c r="AJ8" s="69">
        <v>4.3175897753149055</v>
      </c>
      <c r="AK8" s="69">
        <v>4.3778919619768102</v>
      </c>
      <c r="AL8" s="69">
        <v>3.9816429041681052</v>
      </c>
      <c r="AM8" s="69">
        <v>4.3394986272597071</v>
      </c>
      <c r="AN8" s="69"/>
      <c r="AO8" s="69">
        <f>AM8-AK8</f>
        <v>-3.8393334717103045E-2</v>
      </c>
      <c r="AP8" s="69">
        <f>'RD T1'!E123</f>
        <v>2.2047760814348671</v>
      </c>
      <c r="AQ8" s="69">
        <f>SUM(AO8:AP8)</f>
        <v>2.1663827467177641</v>
      </c>
      <c r="AS8" t="str">
        <f>W8</f>
        <v>11 Corporate managers and directors</v>
      </c>
      <c r="AT8" s="69">
        <v>5.0223546960930836</v>
      </c>
      <c r="AU8" s="69">
        <v>6.1061373184907897</v>
      </c>
      <c r="AV8" s="69">
        <v>6.0937057185676311</v>
      </c>
      <c r="AW8" s="69">
        <v>5.4352421383270269</v>
      </c>
      <c r="AX8" s="69">
        <v>5.9963534436195625</v>
      </c>
      <c r="AY8" s="69"/>
      <c r="AZ8" s="69">
        <f>AX8-AV8</f>
        <v>-9.735227494806864E-2</v>
      </c>
      <c r="BA8" s="69">
        <f>'RD T1'!E152</f>
        <v>3.0299596571902461</v>
      </c>
      <c r="BB8" s="69">
        <f>SUM(AZ8:BA8)</f>
        <v>2.9326073822421774</v>
      </c>
      <c r="BD8" t="str">
        <f>AH8</f>
        <v>11 Corporate managers and directors</v>
      </c>
      <c r="BE8" s="69">
        <v>11.29060196585918</v>
      </c>
      <c r="BF8" s="69">
        <v>12.11380210805199</v>
      </c>
      <c r="BG8" s="69">
        <v>13.127529591258803</v>
      </c>
      <c r="BH8" s="69">
        <v>11.386812497698623</v>
      </c>
      <c r="BI8" s="69">
        <v>12.016052455638178</v>
      </c>
      <c r="BJ8" s="69"/>
      <c r="BK8" s="69">
        <f>BI8-BG8</f>
        <v>-1.1114771356206248</v>
      </c>
      <c r="BL8" s="69">
        <f>'RD T1'!E181</f>
        <v>5.2128255676097837</v>
      </c>
      <c r="BM8" s="69">
        <f>SUM(BK8:BL8)</f>
        <v>4.1013484319891589</v>
      </c>
      <c r="BO8" t="str">
        <f>AS8</f>
        <v>11 Corporate managers and directors</v>
      </c>
      <c r="BP8" s="69">
        <v>9.027609083802778</v>
      </c>
      <c r="BQ8" s="69">
        <v>10.04032149947661</v>
      </c>
      <c r="BR8" s="69">
        <v>9.4009551703894552</v>
      </c>
      <c r="BS8" s="69">
        <v>8.1282010053226337</v>
      </c>
      <c r="BT8" s="69">
        <v>6.6810002533310788</v>
      </c>
      <c r="BU8" s="69"/>
      <c r="BV8" s="69">
        <f>BT8-BR8</f>
        <v>-2.7199549170583763</v>
      </c>
      <c r="BW8" s="69">
        <f>'RD T1'!E210</f>
        <v>3.4915783292046183</v>
      </c>
      <c r="BX8" s="69">
        <f>SUM(BV8:BW8)</f>
        <v>0.77162341214624197</v>
      </c>
      <c r="BZ8" t="str">
        <f>BD8</f>
        <v>11 Corporate managers and directors</v>
      </c>
      <c r="CA8" s="69">
        <v>6.1828069521861941</v>
      </c>
      <c r="CB8" s="69">
        <v>6.3132886818966973</v>
      </c>
      <c r="CC8" s="69">
        <v>6.1527201791517632</v>
      </c>
      <c r="CD8" s="69">
        <v>5.9066696301041572</v>
      </c>
      <c r="CE8" s="69">
        <v>4.5503910746487923</v>
      </c>
      <c r="CF8" s="69"/>
      <c r="CG8" s="69">
        <f>CE8-CC8</f>
        <v>-1.6023291045029708</v>
      </c>
      <c r="CH8" s="69">
        <f>'RD T1'!E239</f>
        <v>2.3540016029354045</v>
      </c>
      <c r="CI8" s="69">
        <f>SUM(CG8:CH8)</f>
        <v>0.75167249843243367</v>
      </c>
      <c r="CK8" t="str">
        <f>BO8</f>
        <v>11 Corporate managers and directors</v>
      </c>
      <c r="CL8" s="69">
        <v>0.96099711141994071</v>
      </c>
      <c r="CM8" s="69">
        <v>1.214810477283526</v>
      </c>
      <c r="CN8" s="69">
        <v>1.096987260976062</v>
      </c>
      <c r="CO8" s="69">
        <v>1.1154200213704646</v>
      </c>
      <c r="CP8" s="69">
        <v>1.3658315636223939</v>
      </c>
      <c r="CQ8" s="69"/>
      <c r="CR8" s="69">
        <f>CP8-CN8</f>
        <v>0.26884430264633186</v>
      </c>
      <c r="CS8" s="69">
        <f>'RD T1'!E268</f>
        <v>0.35759616943371991</v>
      </c>
      <c r="CT8" s="69">
        <f>SUM(CR8:CS8)</f>
        <v>0.62644047208005182</v>
      </c>
    </row>
    <row r="9" spans="1:98" x14ac:dyDescent="0.25">
      <c r="A9" s="10" t="str">
        <f>name!D5</f>
        <v>12 Other managers and proprietors</v>
      </c>
      <c r="B9" s="69">
        <v>0.32366213102474584</v>
      </c>
      <c r="C9" s="69">
        <v>0.43126449919952675</v>
      </c>
      <c r="D9" s="69">
        <v>0.43313056021478397</v>
      </c>
      <c r="E9" s="69">
        <v>0.60702094922802252</v>
      </c>
      <c r="F9" s="69">
        <v>0.84367976443867188</v>
      </c>
      <c r="H9" s="69">
        <f t="shared" ref="H9:H32" si="26">F9-D9</f>
        <v>0.41054920422388791</v>
      </c>
      <c r="I9" s="69">
        <f>'RD T1'!E37</f>
        <v>0.4152902237684204</v>
      </c>
      <c r="J9" s="69">
        <f t="shared" ref="J9:J32" si="27">SUM(H9:I9)</f>
        <v>0.82583942799230825</v>
      </c>
      <c r="L9" t="str">
        <f t="shared" ref="L9:L32" si="28">A9</f>
        <v>12 Other managers and proprietors</v>
      </c>
      <c r="M9" s="69">
        <v>2.8315866783215449</v>
      </c>
      <c r="N9" s="69">
        <v>3.5948312744165611</v>
      </c>
      <c r="O9" s="69">
        <v>3.8788260551671088</v>
      </c>
      <c r="P9" s="69">
        <v>5.4293991303962263</v>
      </c>
      <c r="Q9" s="69">
        <v>7.6515474444845264</v>
      </c>
      <c r="S9" s="69">
        <f t="shared" ref="S9:S35" si="29">Q9-O9</f>
        <v>3.7727213893174176</v>
      </c>
      <c r="T9" s="69">
        <f>'RD T1'!E66</f>
        <v>3.6804988406207619</v>
      </c>
      <c r="U9" s="69">
        <f t="shared" ref="U9:U32" si="30">SUM(S9:T9)</f>
        <v>7.4532202299381796</v>
      </c>
      <c r="W9" t="str">
        <f t="shared" ref="W9:W32" si="31">A9</f>
        <v>12 Other managers and proprietors</v>
      </c>
      <c r="X9" s="69">
        <v>6.7721252631399178</v>
      </c>
      <c r="Y9" s="69">
        <v>7.7055040440408202</v>
      </c>
      <c r="Z9" s="69">
        <v>7.388757520840203</v>
      </c>
      <c r="AA9" s="69">
        <v>9.5377680642265901</v>
      </c>
      <c r="AB9" s="69">
        <v>11.927964275834581</v>
      </c>
      <c r="AC9" s="69"/>
      <c r="AD9" s="69">
        <f t="shared" ref="AD9:AD32" si="32">AB9-Z9</f>
        <v>4.5392067549943782</v>
      </c>
      <c r="AE9" s="69">
        <f>'RD T1'!E95</f>
        <v>6.475269137865717</v>
      </c>
      <c r="AF9" s="69">
        <f t="shared" ref="AF9:AF32" si="33">SUM(AD9:AE9)</f>
        <v>11.014475892860094</v>
      </c>
      <c r="AH9" t="str">
        <f t="shared" ref="AH9:AH32" si="34">L9</f>
        <v>12 Other managers and proprietors</v>
      </c>
      <c r="AI9" s="69">
        <v>1.9970127721144242</v>
      </c>
      <c r="AJ9" s="69">
        <v>2.3351606677963548</v>
      </c>
      <c r="AK9" s="69">
        <v>2.3758892670230933</v>
      </c>
      <c r="AL9" s="69">
        <v>2.9168968250416585</v>
      </c>
      <c r="AM9" s="69">
        <v>3.6361708376533541</v>
      </c>
      <c r="AN9" s="69"/>
      <c r="AO9" s="69">
        <f t="shared" ref="AO9:AO32" si="35">AM9-AK9</f>
        <v>1.2602815706302608</v>
      </c>
      <c r="AP9" s="69">
        <f>'RD T1'!E124</f>
        <v>2.0188473740244817</v>
      </c>
      <c r="AQ9" s="69">
        <f t="shared" ref="AQ9:AQ32" si="36">SUM(AO9:AP9)</f>
        <v>3.2791289446547425</v>
      </c>
      <c r="AS9" t="str">
        <f t="shared" ref="AS9:AS32" si="37">W9</f>
        <v>12 Other managers and proprietors</v>
      </c>
      <c r="AT9" s="69">
        <v>2.1833905152445583</v>
      </c>
      <c r="AU9" s="69">
        <v>2.4358845610191828</v>
      </c>
      <c r="AV9" s="69">
        <v>2.3994496878345042</v>
      </c>
      <c r="AW9" s="69">
        <v>3.0161638383266665</v>
      </c>
      <c r="AX9" s="69">
        <v>3.6347070287781427</v>
      </c>
      <c r="AY9" s="69"/>
      <c r="AZ9" s="69">
        <f t="shared" ref="AZ9:AZ32" si="38">AX9-AV9</f>
        <v>1.2352573409436385</v>
      </c>
      <c r="BA9" s="69">
        <f>'RD T1'!E153</f>
        <v>1.9162275846873627</v>
      </c>
      <c r="BB9" s="69">
        <f t="shared" ref="BB9:BB32" si="39">SUM(AZ9:BA9)</f>
        <v>3.1514849256310011</v>
      </c>
      <c r="BD9" t="str">
        <f t="shared" ref="BD9:BD32" si="40">AH9</f>
        <v>12 Other managers and proprietors</v>
      </c>
      <c r="BE9" s="69">
        <v>5.6886815538784274</v>
      </c>
      <c r="BF9" s="69">
        <v>5.1537772137590103</v>
      </c>
      <c r="BG9" s="69">
        <v>5.4303096633323484</v>
      </c>
      <c r="BH9" s="69">
        <v>6.1400901271796062</v>
      </c>
      <c r="BI9" s="69">
        <v>6.5222520116741789</v>
      </c>
      <c r="BJ9" s="69"/>
      <c r="BK9" s="69">
        <f t="shared" ref="BK9:BK32" si="41">BI9-BG9</f>
        <v>1.0919423483418305</v>
      </c>
      <c r="BL9" s="69">
        <f>'RD T1'!E182</f>
        <v>3.0422516368244858</v>
      </c>
      <c r="BM9" s="69">
        <f t="shared" ref="BM9:BM32" si="42">SUM(BK9:BL9)</f>
        <v>4.1341939851663163</v>
      </c>
      <c r="BO9" t="str">
        <f t="shared" ref="BO9:BO32" si="43">AS9</f>
        <v>12 Other managers and proprietors</v>
      </c>
      <c r="BP9" s="69">
        <v>5.5983235545891379</v>
      </c>
      <c r="BQ9" s="69">
        <v>5.5683882228841499</v>
      </c>
      <c r="BR9" s="69">
        <v>5.2474687729102341</v>
      </c>
      <c r="BS9" s="69">
        <v>6.3901264247558487</v>
      </c>
      <c r="BT9" s="69">
        <v>6.2893603386852455</v>
      </c>
      <c r="BU9" s="69"/>
      <c r="BV9" s="69">
        <f t="shared" ref="BV9:BV32" si="44">BT9-BR9</f>
        <v>1.0418915657750114</v>
      </c>
      <c r="BW9" s="69">
        <f>'RD T1'!E211</f>
        <v>3.3525118537169423</v>
      </c>
      <c r="BX9" s="69">
        <f t="shared" ref="BX9:BX32" si="45">SUM(BV9:BW9)</f>
        <v>4.3944034194919537</v>
      </c>
      <c r="BZ9" t="str">
        <f t="shared" ref="BZ9:BZ32" si="46">BD9</f>
        <v>12 Other managers and proprietors</v>
      </c>
      <c r="CA9" s="69">
        <v>3.5403323136564464</v>
      </c>
      <c r="CB9" s="69">
        <v>3.2564141514094502</v>
      </c>
      <c r="CC9" s="69">
        <v>2.7798015069370097</v>
      </c>
      <c r="CD9" s="69">
        <v>3.2335370334042635</v>
      </c>
      <c r="CE9" s="69">
        <v>2.5282456251022496</v>
      </c>
      <c r="CF9" s="69"/>
      <c r="CG9" s="69">
        <f t="shared" ref="CG9:CG32" si="47">CE9-CC9</f>
        <v>-0.25155588183476008</v>
      </c>
      <c r="CH9" s="69">
        <f>'RD T1'!E240</f>
        <v>1.3268185021428924</v>
      </c>
      <c r="CI9" s="69">
        <f t="shared" ref="CI9:CI32" si="48">SUM(CG9:CH9)</f>
        <v>1.0752626203081324</v>
      </c>
      <c r="CK9" t="str">
        <f t="shared" ref="CK9:CK32" si="49">BO9</f>
        <v>12 Other managers and proprietors</v>
      </c>
      <c r="CL9" s="69">
        <v>1.0045441094209482</v>
      </c>
      <c r="CM9" s="69">
        <v>1.0441300153564448</v>
      </c>
      <c r="CN9" s="69">
        <v>0.89422512111889374</v>
      </c>
      <c r="CO9" s="69">
        <v>1.2817540639662472</v>
      </c>
      <c r="CP9" s="69">
        <v>1.6523419780859088</v>
      </c>
      <c r="CQ9" s="69"/>
      <c r="CR9" s="69">
        <f t="shared" ref="CR9:CR32" si="50">CP9-CN9</f>
        <v>0.75811685696701503</v>
      </c>
      <c r="CS9" s="69">
        <f>'RD T1'!E269</f>
        <v>0.45931966081018732</v>
      </c>
      <c r="CT9" s="69">
        <f t="shared" ref="CT9:CT32" si="51">SUM(CR9:CS9)</f>
        <v>1.2174365177772024</v>
      </c>
    </row>
    <row r="10" spans="1:98" x14ac:dyDescent="0.25">
      <c r="A10" s="10" t="str">
        <f>name!D6</f>
        <v>21 Science, research, engineering and technology professionals</v>
      </c>
      <c r="B10" s="69">
        <v>2.1919363293957042</v>
      </c>
      <c r="C10" s="69">
        <v>2.8211876848088071</v>
      </c>
      <c r="D10" s="69">
        <v>2.9985950586971426</v>
      </c>
      <c r="E10" s="69">
        <v>3.3835375345805576</v>
      </c>
      <c r="F10" s="69">
        <v>4.233191758293013</v>
      </c>
      <c r="G10" s="11"/>
      <c r="H10" s="69">
        <f t="shared" si="26"/>
        <v>1.2345966995958704</v>
      </c>
      <c r="I10" s="69">
        <f>'RD T1'!E38</f>
        <v>1.3926707466088424</v>
      </c>
      <c r="J10" s="69">
        <f t="shared" si="27"/>
        <v>2.627267446204713</v>
      </c>
      <c r="L10" t="str">
        <f t="shared" si="28"/>
        <v>21 Science, research, engineering and technology professionals</v>
      </c>
      <c r="M10" s="69">
        <v>8.7043740296753835</v>
      </c>
      <c r="N10" s="69">
        <v>11.112481565090587</v>
      </c>
      <c r="O10" s="69">
        <v>12.575291250467876</v>
      </c>
      <c r="P10" s="69">
        <v>14.768886507406664</v>
      </c>
      <c r="Q10" s="69">
        <v>19.196782942827284</v>
      </c>
      <c r="R10" s="11"/>
      <c r="S10" s="69">
        <f t="shared" si="29"/>
        <v>6.6214916923594078</v>
      </c>
      <c r="T10" s="69">
        <f>'RD T1'!E67</f>
        <v>6.48449741796317</v>
      </c>
      <c r="U10" s="69">
        <f t="shared" si="30"/>
        <v>13.105989110322579</v>
      </c>
      <c r="W10" t="str">
        <f t="shared" si="31"/>
        <v>21 Science, research, engineering and technology professionals</v>
      </c>
      <c r="X10" s="69">
        <v>17.124684448344336</v>
      </c>
      <c r="Y10" s="69">
        <v>18.875249878900018</v>
      </c>
      <c r="Z10" s="69">
        <v>18.744734132449299</v>
      </c>
      <c r="AA10" s="69">
        <v>19.520822040509575</v>
      </c>
      <c r="AB10" s="69">
        <v>20.603324411982836</v>
      </c>
      <c r="AC10" s="69"/>
      <c r="AD10" s="69">
        <f t="shared" si="32"/>
        <v>1.8585902795335372</v>
      </c>
      <c r="AE10" s="69">
        <f>'RD T1'!E96</f>
        <v>7.9632158852531241</v>
      </c>
      <c r="AF10" s="69">
        <f t="shared" si="33"/>
        <v>9.8218061647866612</v>
      </c>
      <c r="AH10" t="str">
        <f t="shared" si="34"/>
        <v>21 Science, research, engineering and technology professionals</v>
      </c>
      <c r="AI10" s="69">
        <v>1.8303313265380692</v>
      </c>
      <c r="AJ10" s="69">
        <v>1.9895729698472524</v>
      </c>
      <c r="AK10" s="69">
        <v>2.082498903113958</v>
      </c>
      <c r="AL10" s="69">
        <v>2.1843253425604185</v>
      </c>
      <c r="AM10" s="69">
        <v>2.4789416192224514</v>
      </c>
      <c r="AN10" s="69"/>
      <c r="AO10" s="69">
        <f t="shared" si="35"/>
        <v>0.39644271610849335</v>
      </c>
      <c r="AP10" s="69">
        <f>'RD T1'!E125</f>
        <v>0.89814483799943901</v>
      </c>
      <c r="AQ10" s="69">
        <f t="shared" si="36"/>
        <v>1.2945875541079324</v>
      </c>
      <c r="AS10" t="str">
        <f t="shared" si="37"/>
        <v>21 Science, research, engineering and technology professionals</v>
      </c>
      <c r="AT10" s="69">
        <v>4.4024584177209327</v>
      </c>
      <c r="AU10" s="69">
        <v>4.9215709903492595</v>
      </c>
      <c r="AV10" s="69">
        <v>4.8961038964250108</v>
      </c>
      <c r="AW10" s="69">
        <v>4.6033018668064507</v>
      </c>
      <c r="AX10" s="69">
        <v>4.5363457475414171</v>
      </c>
      <c r="AY10" s="69"/>
      <c r="AZ10" s="69">
        <f t="shared" si="38"/>
        <v>-0.3597581488835937</v>
      </c>
      <c r="BA10" s="69">
        <f>'RD T1'!E154</f>
        <v>1.7027162371257145</v>
      </c>
      <c r="BB10" s="69">
        <f t="shared" si="39"/>
        <v>1.3429580882421208</v>
      </c>
      <c r="BD10" t="str">
        <f t="shared" si="40"/>
        <v>21 Science, research, engineering and technology professionals</v>
      </c>
      <c r="BE10" s="69">
        <v>6.0375791426457202</v>
      </c>
      <c r="BF10" s="69">
        <v>6.0142022190029083</v>
      </c>
      <c r="BG10" s="69">
        <v>6.6136340369412627</v>
      </c>
      <c r="BH10" s="69">
        <v>6.1103711022632252</v>
      </c>
      <c r="BI10" s="69">
        <v>5.8137406673074397</v>
      </c>
      <c r="BJ10" s="69"/>
      <c r="BK10" s="69">
        <f t="shared" si="41"/>
        <v>-0.79989336963382307</v>
      </c>
      <c r="BL10" s="69">
        <f>'RD T1'!E183</f>
        <v>1.7335867639520521</v>
      </c>
      <c r="BM10" s="69">
        <f t="shared" si="42"/>
        <v>0.93369339431822906</v>
      </c>
      <c r="BO10" t="str">
        <f t="shared" si="43"/>
        <v>21 Science, research, engineering and technology professionals</v>
      </c>
      <c r="BP10" s="69">
        <v>4.3737571578676571</v>
      </c>
      <c r="BQ10" s="69">
        <v>4.7142039486700478</v>
      </c>
      <c r="BR10" s="69">
        <v>4.5108155494740734</v>
      </c>
      <c r="BS10" s="69">
        <v>4.4574050389920066</v>
      </c>
      <c r="BT10" s="69">
        <v>3.9048928691857241</v>
      </c>
      <c r="BU10" s="69"/>
      <c r="BV10" s="69">
        <f t="shared" si="44"/>
        <v>-0.60592268028834928</v>
      </c>
      <c r="BW10" s="69">
        <f>'RD T1'!E212</f>
        <v>1.4021910432059457</v>
      </c>
      <c r="BX10" s="69">
        <f t="shared" si="45"/>
        <v>0.7962683629175964</v>
      </c>
      <c r="BZ10" t="str">
        <f t="shared" si="46"/>
        <v>21 Science, research, engineering and technology professionals</v>
      </c>
      <c r="CA10" s="69">
        <v>2.7478948481572618</v>
      </c>
      <c r="CB10" s="69">
        <v>2.5836290306698704</v>
      </c>
      <c r="CC10" s="69">
        <v>2.4784340242504097</v>
      </c>
      <c r="CD10" s="69">
        <v>2.5839110087286543</v>
      </c>
      <c r="CE10" s="69">
        <v>1.7085538553867452</v>
      </c>
      <c r="CF10" s="69"/>
      <c r="CG10" s="69">
        <f t="shared" si="47"/>
        <v>-0.7698801688636645</v>
      </c>
      <c r="CH10" s="69">
        <f>'RD T1'!E241</f>
        <v>0.67813691782857199</v>
      </c>
      <c r="CI10" s="69">
        <f t="shared" si="48"/>
        <v>-9.174325103509251E-2</v>
      </c>
      <c r="CK10" t="str">
        <f t="shared" si="49"/>
        <v>21 Science, research, engineering and technology professionals</v>
      </c>
      <c r="CL10" s="69">
        <v>0.4691335737696809</v>
      </c>
      <c r="CM10" s="69">
        <v>0.62564469230008191</v>
      </c>
      <c r="CN10" s="69">
        <v>0.62051405561705686</v>
      </c>
      <c r="CO10" s="69">
        <v>0.88010994893990735</v>
      </c>
      <c r="CP10" s="69">
        <v>1.300912112765658</v>
      </c>
      <c r="CQ10" s="69"/>
      <c r="CR10" s="69">
        <f t="shared" si="50"/>
        <v>0.68039805714860113</v>
      </c>
      <c r="CS10" s="69">
        <f>'RD T1'!E270</f>
        <v>0.28250119010148977</v>
      </c>
      <c r="CT10" s="69">
        <f t="shared" si="51"/>
        <v>0.96289924725009091</v>
      </c>
    </row>
    <row r="11" spans="1:98" x14ac:dyDescent="0.25">
      <c r="A11" s="10" t="str">
        <f>name!D7</f>
        <v>22 Health professionals</v>
      </c>
      <c r="B11" s="69">
        <v>1.6603030062934669</v>
      </c>
      <c r="C11" s="69">
        <v>2.2807970007311003</v>
      </c>
      <c r="D11" s="69">
        <v>2.3965166974918617</v>
      </c>
      <c r="E11" s="69">
        <v>2.8638835869386501</v>
      </c>
      <c r="F11" s="69">
        <v>3.4903998236151019</v>
      </c>
      <c r="G11" s="11"/>
      <c r="H11" s="69">
        <f t="shared" si="26"/>
        <v>1.0938831261232402</v>
      </c>
      <c r="I11" s="69">
        <f>'RD T1'!E39</f>
        <v>1.5361720370261489</v>
      </c>
      <c r="J11" s="69">
        <f t="shared" si="27"/>
        <v>2.6300551631493891</v>
      </c>
      <c r="L11" t="str">
        <f t="shared" si="28"/>
        <v>22 Health professionals</v>
      </c>
      <c r="M11" s="69">
        <v>5.1661829961475183</v>
      </c>
      <c r="N11" s="69">
        <v>7.1191371539072312</v>
      </c>
      <c r="O11" s="69">
        <v>7.4833259347491934</v>
      </c>
      <c r="P11" s="69">
        <v>8.7852826024426136</v>
      </c>
      <c r="Q11" s="69">
        <v>10.380077489694573</v>
      </c>
      <c r="R11" s="11"/>
      <c r="S11" s="69">
        <f t="shared" si="29"/>
        <v>2.8967515549453795</v>
      </c>
      <c r="T11" s="69">
        <f>'RD T1'!E68</f>
        <v>4.9942581518459175</v>
      </c>
      <c r="U11" s="69">
        <f t="shared" si="30"/>
        <v>7.891009706791297</v>
      </c>
      <c r="W11" t="str">
        <f t="shared" si="31"/>
        <v>22 Health professionals</v>
      </c>
      <c r="X11" s="69">
        <v>11.604467619310677</v>
      </c>
      <c r="Y11" s="69">
        <v>14.461118240210999</v>
      </c>
      <c r="Z11" s="69">
        <v>14.239842803378126</v>
      </c>
      <c r="AA11" s="69">
        <v>15.700817950845712</v>
      </c>
      <c r="AB11" s="69">
        <v>17.181299184020006</v>
      </c>
      <c r="AC11" s="69"/>
      <c r="AD11" s="69">
        <f t="shared" si="32"/>
        <v>2.9414563806418794</v>
      </c>
      <c r="AE11" s="69">
        <f>'RD T1'!E97</f>
        <v>9.1852555359162835</v>
      </c>
      <c r="AF11" s="69">
        <f t="shared" si="33"/>
        <v>12.126711916558163</v>
      </c>
      <c r="AH11" t="str">
        <f t="shared" si="34"/>
        <v>22 Health professionals</v>
      </c>
      <c r="AI11" s="69">
        <v>6.0880709436176961</v>
      </c>
      <c r="AJ11" s="69">
        <v>5.1917565627984485</v>
      </c>
      <c r="AK11" s="69">
        <v>4.5775796388958465</v>
      </c>
      <c r="AL11" s="69">
        <v>2.7309255880777541</v>
      </c>
      <c r="AM11" s="69">
        <v>0.98541665651869592</v>
      </c>
      <c r="AN11" s="69"/>
      <c r="AO11" s="69">
        <f t="shared" si="35"/>
        <v>-3.5921629823771504</v>
      </c>
      <c r="AP11" s="69">
        <f>'RD T1'!E126</f>
        <v>0.90694229317322428</v>
      </c>
      <c r="AQ11" s="69">
        <f t="shared" si="36"/>
        <v>-2.6852206892039261</v>
      </c>
      <c r="AS11" t="str">
        <f t="shared" si="37"/>
        <v>22 Health professionals</v>
      </c>
      <c r="AT11" s="69">
        <v>0.81095954274603121</v>
      </c>
      <c r="AU11" s="69">
        <v>0.97115727846906785</v>
      </c>
      <c r="AV11" s="69">
        <v>1.0790284363464944</v>
      </c>
      <c r="AW11" s="69">
        <v>1.1076791817228224</v>
      </c>
      <c r="AX11" s="69">
        <v>1.1876420999678117</v>
      </c>
      <c r="AY11" s="69"/>
      <c r="AZ11" s="69">
        <f t="shared" si="38"/>
        <v>0.1086136636213173</v>
      </c>
      <c r="BA11" s="69">
        <f>'RD T1'!E155</f>
        <v>0.58322119785369231</v>
      </c>
      <c r="BB11" s="69">
        <f t="shared" si="39"/>
        <v>0.69183486147500961</v>
      </c>
      <c r="BD11" t="str">
        <f t="shared" si="40"/>
        <v>22 Health professionals</v>
      </c>
      <c r="BE11" s="69">
        <v>2.9885272372024159</v>
      </c>
      <c r="BF11" s="69">
        <v>3.57789597890718</v>
      </c>
      <c r="BG11" s="69">
        <v>3.8712860281172068</v>
      </c>
      <c r="BH11" s="69">
        <v>4.0771239522099716</v>
      </c>
      <c r="BI11" s="69">
        <v>4.4020858222016734</v>
      </c>
      <c r="BJ11" s="69"/>
      <c r="BK11" s="69">
        <f t="shared" si="41"/>
        <v>0.53079979408446665</v>
      </c>
      <c r="BL11" s="69">
        <f>'RD T1'!E184</f>
        <v>2.3926108293361246</v>
      </c>
      <c r="BM11" s="69">
        <f t="shared" si="42"/>
        <v>2.9234106234205912</v>
      </c>
      <c r="BO11" t="str">
        <f t="shared" si="43"/>
        <v>22 Health professionals</v>
      </c>
      <c r="BP11" s="69">
        <v>2.1959502200592955</v>
      </c>
      <c r="BQ11" s="69">
        <v>2.4466846879295745</v>
      </c>
      <c r="BR11" s="69">
        <v>2.4415109974513722</v>
      </c>
      <c r="BS11" s="69">
        <v>2.4613739559768955</v>
      </c>
      <c r="BT11" s="69">
        <v>1.9351403687822317</v>
      </c>
      <c r="BU11" s="69"/>
      <c r="BV11" s="69">
        <f t="shared" si="44"/>
        <v>-0.50637062866914051</v>
      </c>
      <c r="BW11" s="69">
        <f>'RD T1'!E213</f>
        <v>1.0842954726856162</v>
      </c>
      <c r="BX11" s="69">
        <f t="shared" si="45"/>
        <v>0.5779248440164757</v>
      </c>
      <c r="BZ11" t="str">
        <f t="shared" si="46"/>
        <v>22 Health professionals</v>
      </c>
      <c r="CA11" s="69">
        <v>1.3029059504209299</v>
      </c>
      <c r="CB11" s="69">
        <v>1.5737308640362848</v>
      </c>
      <c r="CC11" s="69">
        <v>1.2874777567991089</v>
      </c>
      <c r="CD11" s="69">
        <v>1.3666263031886283</v>
      </c>
      <c r="CE11" s="69">
        <v>0.85861050578542653</v>
      </c>
      <c r="CF11" s="69"/>
      <c r="CG11" s="69">
        <f t="shared" si="47"/>
        <v>-0.42886725101368239</v>
      </c>
      <c r="CH11" s="69">
        <f>'RD T1'!E242</f>
        <v>0.51660388804781765</v>
      </c>
      <c r="CI11" s="69">
        <f t="shared" si="48"/>
        <v>8.7736637034135256E-2</v>
      </c>
      <c r="CK11" t="str">
        <f t="shared" si="49"/>
        <v>22 Health professionals</v>
      </c>
      <c r="CL11" s="69">
        <v>0.10846323537716593</v>
      </c>
      <c r="CM11" s="69">
        <v>0.18317852468566526</v>
      </c>
      <c r="CN11" s="69">
        <v>0.18696084129383966</v>
      </c>
      <c r="CO11" s="69">
        <v>0.32843172791486713</v>
      </c>
      <c r="CP11" s="69">
        <v>0.65548913125916763</v>
      </c>
      <c r="CQ11" s="69"/>
      <c r="CR11" s="69">
        <f t="shared" si="50"/>
        <v>0.46852828996532797</v>
      </c>
      <c r="CS11" s="69">
        <f>'RD T1'!E271</f>
        <v>0.15456163210067747</v>
      </c>
      <c r="CT11" s="69">
        <f t="shared" si="51"/>
        <v>0.62308992206600544</v>
      </c>
    </row>
    <row r="12" spans="1:98" x14ac:dyDescent="0.25">
      <c r="A12" s="10" t="str">
        <f>name!D8</f>
        <v>23 Teaching and other educational professionals</v>
      </c>
      <c r="B12" s="69">
        <v>2.8629562992731752</v>
      </c>
      <c r="C12" s="69">
        <v>3.3803519390744325</v>
      </c>
      <c r="D12" s="69">
        <v>3.5621777150528158</v>
      </c>
      <c r="E12" s="69">
        <v>3.9787533163116304</v>
      </c>
      <c r="F12" s="69">
        <v>4.6791682697770272</v>
      </c>
      <c r="G12" s="11"/>
      <c r="H12" s="69">
        <f t="shared" si="26"/>
        <v>1.1169905547242114</v>
      </c>
      <c r="I12" s="69">
        <f>'RD T1'!E40</f>
        <v>2.1201230637073563</v>
      </c>
      <c r="J12" s="69">
        <f t="shared" si="27"/>
        <v>3.2371136184315676</v>
      </c>
      <c r="L12" t="str">
        <f t="shared" si="28"/>
        <v>23 Teaching and other educational professionals</v>
      </c>
      <c r="M12" s="69">
        <v>16.47900217499528</v>
      </c>
      <c r="N12" s="69">
        <v>19.84894267173453</v>
      </c>
      <c r="O12" s="69">
        <v>20.317629555898463</v>
      </c>
      <c r="P12" s="69">
        <v>22.516809984166059</v>
      </c>
      <c r="Q12" s="69">
        <v>25.978357073072253</v>
      </c>
      <c r="R12" s="11"/>
      <c r="S12" s="69">
        <f t="shared" si="29"/>
        <v>5.6607275171737896</v>
      </c>
      <c r="T12" s="69">
        <f>'RD T1'!E69</f>
        <v>12.538047295399867</v>
      </c>
      <c r="U12" s="69">
        <f t="shared" si="30"/>
        <v>18.198774812573657</v>
      </c>
      <c r="W12" t="str">
        <f t="shared" si="31"/>
        <v>23 Teaching and other educational professionals</v>
      </c>
      <c r="X12" s="69">
        <v>12.084967404600338</v>
      </c>
      <c r="Y12" s="69">
        <v>11.654258267248627</v>
      </c>
      <c r="Z12" s="69">
        <v>11.351594101082092</v>
      </c>
      <c r="AA12" s="69">
        <v>10.170331028368146</v>
      </c>
      <c r="AB12" s="69">
        <v>8.9661933302523362</v>
      </c>
      <c r="AC12" s="69"/>
      <c r="AD12" s="69">
        <f t="shared" si="32"/>
        <v>-2.3854007708297562</v>
      </c>
      <c r="AE12" s="69">
        <f>'RD T1'!E98</f>
        <v>5.1576261349740049</v>
      </c>
      <c r="AF12" s="69">
        <f t="shared" si="33"/>
        <v>2.7722253641442487</v>
      </c>
      <c r="AH12" t="str">
        <f t="shared" si="34"/>
        <v>23 Teaching and other educational professionals</v>
      </c>
      <c r="AI12" s="69">
        <v>1.6075306877447693</v>
      </c>
      <c r="AJ12" s="69">
        <v>1.0215404076757739</v>
      </c>
      <c r="AK12" s="69">
        <v>0.8976453463802696</v>
      </c>
      <c r="AL12" s="69">
        <v>0.63524958462140846</v>
      </c>
      <c r="AM12" s="69">
        <v>0.64452573449685635</v>
      </c>
      <c r="AN12" s="69"/>
      <c r="AO12" s="69">
        <f t="shared" si="35"/>
        <v>-0.25311961188341325</v>
      </c>
      <c r="AP12" s="69">
        <f>'RD T1'!E127</f>
        <v>0.20340208880372415</v>
      </c>
      <c r="AQ12" s="69">
        <f t="shared" si="36"/>
        <v>-4.9717523079689102E-2</v>
      </c>
      <c r="AS12" t="str">
        <f t="shared" si="37"/>
        <v>23 Teaching and other educational professionals</v>
      </c>
      <c r="AT12" s="69">
        <v>0.42579244556987988</v>
      </c>
      <c r="AU12" s="69">
        <v>0.44453952182110484</v>
      </c>
      <c r="AV12" s="69">
        <v>0.4488759508090352</v>
      </c>
      <c r="AW12" s="69">
        <v>0.3808643121058467</v>
      </c>
      <c r="AX12" s="69">
        <v>0.35253404133909416</v>
      </c>
      <c r="AY12" s="69"/>
      <c r="AZ12" s="69">
        <f t="shared" si="38"/>
        <v>-9.6341909469941034E-2</v>
      </c>
      <c r="BA12" s="69">
        <f>'RD T1'!E156</f>
        <v>0.18483532893983098</v>
      </c>
      <c r="BB12" s="69">
        <f t="shared" si="39"/>
        <v>8.849341946988995E-2</v>
      </c>
      <c r="BD12" t="str">
        <f t="shared" si="40"/>
        <v>23 Teaching and other educational professionals</v>
      </c>
      <c r="BE12" s="69">
        <v>1.4883298245659997</v>
      </c>
      <c r="BF12" s="69">
        <v>1.4428701832340041</v>
      </c>
      <c r="BG12" s="69">
        <v>1.6264420788506264</v>
      </c>
      <c r="BH12" s="69">
        <v>1.6898287021748366</v>
      </c>
      <c r="BI12" s="69">
        <v>2.0165275306646797</v>
      </c>
      <c r="BJ12" s="69"/>
      <c r="BK12" s="69">
        <f t="shared" si="41"/>
        <v>0.3900854518140533</v>
      </c>
      <c r="BL12" s="69">
        <f>'RD T1'!E185</f>
        <v>0.74858114583056445</v>
      </c>
      <c r="BM12" s="69">
        <f t="shared" si="42"/>
        <v>1.1386665976446178</v>
      </c>
      <c r="BO12" t="str">
        <f t="shared" si="43"/>
        <v>23 Teaching and other educational professionals</v>
      </c>
      <c r="BP12" s="69">
        <v>1.2339497632001517</v>
      </c>
      <c r="BQ12" s="69">
        <v>1.2079929602810566</v>
      </c>
      <c r="BR12" s="69">
        <v>1.2174169663072605</v>
      </c>
      <c r="BS12" s="69">
        <v>1.1705029830919811</v>
      </c>
      <c r="BT12" s="69">
        <v>1.0672593464274502</v>
      </c>
      <c r="BU12" s="69"/>
      <c r="BV12" s="69">
        <f t="shared" si="44"/>
        <v>-0.15015761987981024</v>
      </c>
      <c r="BW12" s="69">
        <f>'RD T1'!E214</f>
        <v>0.51854907883114054</v>
      </c>
      <c r="BX12" s="69">
        <f t="shared" si="45"/>
        <v>0.3683914589513303</v>
      </c>
      <c r="BZ12" t="str">
        <f t="shared" si="46"/>
        <v>23 Teaching and other educational professionals</v>
      </c>
      <c r="CA12" s="69">
        <v>0.80579498940759653</v>
      </c>
      <c r="CB12" s="69">
        <v>0.79774443595862188</v>
      </c>
      <c r="CC12" s="69">
        <v>0.74644715048930999</v>
      </c>
      <c r="CD12" s="69">
        <v>0.83459972558370343</v>
      </c>
      <c r="CE12" s="69">
        <v>0.74495660345120629</v>
      </c>
      <c r="CF12" s="69"/>
      <c r="CG12" s="69">
        <f t="shared" si="47"/>
        <v>-1.4905470381036956E-3</v>
      </c>
      <c r="CH12" s="69">
        <f>'RD T1'!E243</f>
        <v>0.34366331956712654</v>
      </c>
      <c r="CI12" s="69">
        <f t="shared" si="48"/>
        <v>0.34217277252902284</v>
      </c>
      <c r="CK12" t="str">
        <f t="shared" si="49"/>
        <v>23 Teaching and other educational professionals</v>
      </c>
      <c r="CL12" s="69">
        <v>0.11049491608895205</v>
      </c>
      <c r="CM12" s="69">
        <v>0.15194852338367792</v>
      </c>
      <c r="CN12" s="69">
        <v>0.16668302071047192</v>
      </c>
      <c r="CO12" s="69">
        <v>0.2353854048848654</v>
      </c>
      <c r="CP12" s="69">
        <v>0.28754093832818217</v>
      </c>
      <c r="CQ12" s="69"/>
      <c r="CR12" s="69">
        <f t="shared" si="50"/>
        <v>0.12085791761771025</v>
      </c>
      <c r="CS12" s="69">
        <f>'RD T1'!E272</f>
        <v>8.408205392352347E-2</v>
      </c>
      <c r="CT12" s="69">
        <f t="shared" si="51"/>
        <v>0.20493997154123372</v>
      </c>
    </row>
    <row r="13" spans="1:98" x14ac:dyDescent="0.25">
      <c r="A13" s="10" t="str">
        <f>name!D9</f>
        <v>24 Business, media and public service professionals</v>
      </c>
      <c r="B13" s="69">
        <v>0.81972776261007585</v>
      </c>
      <c r="C13" s="69">
        <v>1.065685803524989</v>
      </c>
      <c r="D13" s="69">
        <v>1.2232037234246809</v>
      </c>
      <c r="E13" s="69">
        <v>1.5406552821853996</v>
      </c>
      <c r="F13" s="69">
        <v>2.0830459706168578</v>
      </c>
      <c r="G13" s="11"/>
      <c r="H13" s="69">
        <f t="shared" si="26"/>
        <v>0.85984224719217694</v>
      </c>
      <c r="I13" s="69">
        <f>'RD T1'!E41</f>
        <v>0.83401001522221174</v>
      </c>
      <c r="J13" s="69">
        <f t="shared" si="27"/>
        <v>1.6938522624143886</v>
      </c>
      <c r="L13" t="str">
        <f t="shared" si="28"/>
        <v>24 Business, media and public service professionals</v>
      </c>
      <c r="M13" s="69">
        <v>10.310948901339836</v>
      </c>
      <c r="N13" s="69">
        <v>13.574870594620382</v>
      </c>
      <c r="O13" s="69">
        <v>14.753641274222641</v>
      </c>
      <c r="P13" s="69">
        <v>17.525425411823136</v>
      </c>
      <c r="Q13" s="69">
        <v>21.797010770995726</v>
      </c>
      <c r="R13" s="11"/>
      <c r="S13" s="69">
        <f t="shared" si="29"/>
        <v>7.0433694967730851</v>
      </c>
      <c r="T13" s="69">
        <f>'RD T1'!E70</f>
        <v>9.3423303133412681</v>
      </c>
      <c r="U13" s="69">
        <f t="shared" si="30"/>
        <v>16.385699810114353</v>
      </c>
      <c r="W13" t="str">
        <f t="shared" si="31"/>
        <v>24 Business, media and public service professionals</v>
      </c>
      <c r="X13" s="69">
        <v>19.056269383500837</v>
      </c>
      <c r="Y13" s="69">
        <v>22.165665264373683</v>
      </c>
      <c r="Z13" s="69">
        <v>22.988145644269025</v>
      </c>
      <c r="AA13" s="69">
        <v>25.3540629375861</v>
      </c>
      <c r="AB13" s="69">
        <v>27.923181190186604</v>
      </c>
      <c r="AC13" s="69"/>
      <c r="AD13" s="69">
        <f t="shared" si="32"/>
        <v>4.9350355459175788</v>
      </c>
      <c r="AE13" s="69">
        <f>'RD T1'!E99</f>
        <v>13.349408285785769</v>
      </c>
      <c r="AF13" s="69">
        <f t="shared" si="33"/>
        <v>18.284443831703349</v>
      </c>
      <c r="AH13" t="str">
        <f t="shared" si="34"/>
        <v>24 Business, media and public service professionals</v>
      </c>
      <c r="AI13" s="69">
        <v>2.187158928336105</v>
      </c>
      <c r="AJ13" s="69">
        <v>2.2162590914875429</v>
      </c>
      <c r="AK13" s="69">
        <v>2.3649104329442618</v>
      </c>
      <c r="AL13" s="69">
        <v>2.2673300924259294</v>
      </c>
      <c r="AM13" s="69">
        <v>2.4303328348145827</v>
      </c>
      <c r="AN13" s="69"/>
      <c r="AO13" s="69">
        <f t="shared" si="35"/>
        <v>6.542240187032089E-2</v>
      </c>
      <c r="AP13" s="69">
        <f>'RD T1'!E128</f>
        <v>0.89168944357218982</v>
      </c>
      <c r="AQ13" s="69">
        <f t="shared" si="36"/>
        <v>0.95711184544251071</v>
      </c>
      <c r="AS13" t="str">
        <f t="shared" si="37"/>
        <v>24 Business, media and public service professionals</v>
      </c>
      <c r="AT13" s="69">
        <v>3.0579711641141909</v>
      </c>
      <c r="AU13" s="69">
        <v>3.4759762288857528</v>
      </c>
      <c r="AV13" s="69">
        <v>3.6240970447084582</v>
      </c>
      <c r="AW13" s="69">
        <v>3.9267604275891781</v>
      </c>
      <c r="AX13" s="69">
        <v>4.4165615791336394</v>
      </c>
      <c r="AY13" s="69"/>
      <c r="AZ13" s="69">
        <f t="shared" si="38"/>
        <v>0.79246453442518128</v>
      </c>
      <c r="BA13" s="69">
        <f>'RD T1'!E157</f>
        <v>1.9795718043995765</v>
      </c>
      <c r="BB13" s="69">
        <f t="shared" si="39"/>
        <v>2.7720363388247575</v>
      </c>
      <c r="BD13" t="str">
        <f t="shared" si="40"/>
        <v>24 Business, media and public service professionals</v>
      </c>
      <c r="BE13" s="69">
        <v>6.5393034994066905</v>
      </c>
      <c r="BF13" s="69">
        <v>6.9149670648971</v>
      </c>
      <c r="BG13" s="69">
        <v>7.9404964906278339</v>
      </c>
      <c r="BH13" s="69">
        <v>8.5507556318110662</v>
      </c>
      <c r="BI13" s="69">
        <v>9.0996359351691165</v>
      </c>
      <c r="BJ13" s="69"/>
      <c r="BK13" s="69">
        <f t="shared" si="41"/>
        <v>1.1591394445412826</v>
      </c>
      <c r="BL13" s="69">
        <f>'RD T1'!E186</f>
        <v>3.5921559921981929</v>
      </c>
      <c r="BM13" s="69">
        <f t="shared" si="42"/>
        <v>4.7512954367394755</v>
      </c>
      <c r="BO13" t="str">
        <f t="shared" si="43"/>
        <v>24 Business, media and public service professionals</v>
      </c>
      <c r="BP13" s="69">
        <v>4.6400416602582206</v>
      </c>
      <c r="BQ13" s="69">
        <v>4.9985547962298007</v>
      </c>
      <c r="BR13" s="69">
        <v>4.9124754149096974</v>
      </c>
      <c r="BS13" s="69">
        <v>5.0627973630479133</v>
      </c>
      <c r="BT13" s="69">
        <v>4.4069905528756692</v>
      </c>
      <c r="BU13" s="69"/>
      <c r="BV13" s="69">
        <f t="shared" si="44"/>
        <v>-0.5054848620340282</v>
      </c>
      <c r="BW13" s="69">
        <f>'RD T1'!E215</f>
        <v>1.9226127479461794</v>
      </c>
      <c r="BX13" s="69">
        <f t="shared" si="45"/>
        <v>1.4171278859121512</v>
      </c>
      <c r="BZ13" t="str">
        <f t="shared" si="46"/>
        <v>24 Business, media and public service professionals</v>
      </c>
      <c r="CA13" s="69">
        <v>2.8472557894812018</v>
      </c>
      <c r="CB13" s="69">
        <v>2.9580540301504468</v>
      </c>
      <c r="CC13" s="69">
        <v>2.8799833826394399</v>
      </c>
      <c r="CD13" s="69">
        <v>3.0277156946116861</v>
      </c>
      <c r="CE13" s="69">
        <v>2.0569251982319052</v>
      </c>
      <c r="CF13" s="69"/>
      <c r="CG13" s="69">
        <f t="shared" si="47"/>
        <v>-0.82305818440753464</v>
      </c>
      <c r="CH13" s="69">
        <f>'RD T1'!E244</f>
        <v>1.0115462761918326</v>
      </c>
      <c r="CI13" s="69">
        <f t="shared" si="48"/>
        <v>0.18848809178429793</v>
      </c>
      <c r="CK13" t="str">
        <f t="shared" si="49"/>
        <v>24 Business, media and public service professionals</v>
      </c>
      <c r="CL13" s="69">
        <v>0.5037351893958506</v>
      </c>
      <c r="CM13" s="69">
        <v>0.6464904156987521</v>
      </c>
      <c r="CN13" s="69">
        <v>0.65516731326827315</v>
      </c>
      <c r="CO13" s="69">
        <v>0.87311436936395825</v>
      </c>
      <c r="CP13" s="69">
        <v>1.2737220340087261</v>
      </c>
      <c r="CQ13" s="69"/>
      <c r="CR13" s="69">
        <f t="shared" si="50"/>
        <v>0.61855472074045292</v>
      </c>
      <c r="CS13" s="69">
        <f>'RD T1'!E273</f>
        <v>0.30989859224171645</v>
      </c>
      <c r="CT13" s="69">
        <f t="shared" si="51"/>
        <v>0.92845331298216938</v>
      </c>
    </row>
    <row r="14" spans="1:98" x14ac:dyDescent="0.25">
      <c r="A14" s="10" t="str">
        <f>name!D10</f>
        <v>31 Science, engineering and technology associate professionals</v>
      </c>
      <c r="B14" s="69">
        <v>0.23441835800497826</v>
      </c>
      <c r="C14" s="69">
        <v>0.3480511360048345</v>
      </c>
      <c r="D14" s="69">
        <v>0.38954730285356842</v>
      </c>
      <c r="E14" s="69">
        <v>0.41780968416616115</v>
      </c>
      <c r="F14" s="69">
        <v>0.59479688635468531</v>
      </c>
      <c r="G14" s="11"/>
      <c r="H14" s="69">
        <f t="shared" si="26"/>
        <v>0.20524958350111688</v>
      </c>
      <c r="I14" s="69">
        <f>'RD T1'!E42</f>
        <v>0.22506129272483366</v>
      </c>
      <c r="J14" s="69">
        <f t="shared" si="27"/>
        <v>0.43031087622595054</v>
      </c>
      <c r="L14" t="str">
        <f t="shared" si="28"/>
        <v>31 Science, engineering and technology associate professionals</v>
      </c>
      <c r="M14" s="69">
        <v>1.3760182147542177</v>
      </c>
      <c r="N14" s="69">
        <v>1.8355073278581395</v>
      </c>
      <c r="O14" s="69">
        <v>2.1763463051562608</v>
      </c>
      <c r="P14" s="69">
        <v>2.0788952863947325</v>
      </c>
      <c r="Q14" s="69">
        <v>2.649678892829844</v>
      </c>
      <c r="R14" s="11"/>
      <c r="S14" s="69">
        <f t="shared" si="29"/>
        <v>0.47333258767358322</v>
      </c>
      <c r="T14" s="69">
        <f>'RD T1'!E71</f>
        <v>1.0147568844594157</v>
      </c>
      <c r="U14" s="69">
        <f t="shared" si="30"/>
        <v>1.4880894721329989</v>
      </c>
      <c r="W14" t="str">
        <f t="shared" si="31"/>
        <v>31 Science, engineering and technology associate professionals</v>
      </c>
      <c r="X14" s="69">
        <v>3.3842046640863055</v>
      </c>
      <c r="Y14" s="69">
        <v>4.1337736394461873</v>
      </c>
      <c r="Z14" s="69">
        <v>4.272260683292779</v>
      </c>
      <c r="AA14" s="69">
        <v>3.8575989061843856</v>
      </c>
      <c r="AB14" s="69">
        <v>4.2384093511337015</v>
      </c>
      <c r="AC14" s="69"/>
      <c r="AD14" s="69">
        <f t="shared" si="32"/>
        <v>-3.385133215907743E-2</v>
      </c>
      <c r="AE14" s="69">
        <f>'RD T1'!E100</f>
        <v>1.8237008912225516</v>
      </c>
      <c r="AF14" s="69">
        <f t="shared" si="33"/>
        <v>1.7898495590634742</v>
      </c>
      <c r="AH14" t="str">
        <f t="shared" si="34"/>
        <v>31 Science, engineering and technology associate professionals</v>
      </c>
      <c r="AI14" s="69">
        <v>0.57175481969089048</v>
      </c>
      <c r="AJ14" s="69">
        <v>0.71777253371486371</v>
      </c>
      <c r="AK14" s="69">
        <v>0.79526801695935112</v>
      </c>
      <c r="AL14" s="69">
        <v>0.79072863490066114</v>
      </c>
      <c r="AM14" s="69">
        <v>1.0134447640649153</v>
      </c>
      <c r="AN14" s="69"/>
      <c r="AO14" s="69">
        <f t="shared" si="35"/>
        <v>0.21817674710556423</v>
      </c>
      <c r="AP14" s="69">
        <f>'RD T1'!E129</f>
        <v>0.41736191922528842</v>
      </c>
      <c r="AQ14" s="69">
        <f t="shared" si="36"/>
        <v>0.63553866633085265</v>
      </c>
      <c r="AS14" t="str">
        <f t="shared" si="37"/>
        <v>31 Science, engineering and technology associate professionals</v>
      </c>
      <c r="AT14" s="69">
        <v>1.440351771709999</v>
      </c>
      <c r="AU14" s="69">
        <v>1.6708247781195076</v>
      </c>
      <c r="AV14" s="69">
        <v>1.7308081679173231</v>
      </c>
      <c r="AW14" s="69">
        <v>1.406157060563382</v>
      </c>
      <c r="AX14" s="69">
        <v>1.3892727477521849</v>
      </c>
      <c r="AY14" s="69"/>
      <c r="AZ14" s="69">
        <f t="shared" si="38"/>
        <v>-0.34153542016513816</v>
      </c>
      <c r="BA14" s="69">
        <f>'RD T1'!E158</f>
        <v>0.56010007981783849</v>
      </c>
      <c r="BB14" s="69">
        <f t="shared" si="39"/>
        <v>0.21856465965270033</v>
      </c>
      <c r="BD14" t="str">
        <f t="shared" si="40"/>
        <v>31 Science, engineering and technology associate professionals</v>
      </c>
      <c r="BE14" s="69">
        <v>2.240606117700922</v>
      </c>
      <c r="BF14" s="69">
        <v>2.2861233075460206</v>
      </c>
      <c r="BG14" s="69">
        <v>2.6775268036162654</v>
      </c>
      <c r="BH14" s="69">
        <v>1.96480605389206</v>
      </c>
      <c r="BI14" s="69">
        <v>1.5254233982891738</v>
      </c>
      <c r="BJ14" s="69"/>
      <c r="BK14" s="69">
        <f t="shared" si="41"/>
        <v>-1.1521034053270915</v>
      </c>
      <c r="BL14" s="69">
        <f>'RD T1'!E187</f>
        <v>0.6645420048295192</v>
      </c>
      <c r="BM14" s="69">
        <f t="shared" si="42"/>
        <v>-0.48756140049757235</v>
      </c>
      <c r="BO14" t="str">
        <f t="shared" si="43"/>
        <v>31 Science, engineering and technology associate professionals</v>
      </c>
      <c r="BP14" s="69">
        <v>1.6848932999690949</v>
      </c>
      <c r="BQ14" s="69">
        <v>1.9450057374869392</v>
      </c>
      <c r="BR14" s="69">
        <v>1.989665924061238</v>
      </c>
      <c r="BS14" s="69">
        <v>1.6858134156776052</v>
      </c>
      <c r="BT14" s="69">
        <v>1.5354646905891927</v>
      </c>
      <c r="BU14" s="69"/>
      <c r="BV14" s="69">
        <f t="shared" si="44"/>
        <v>-0.45420123347204533</v>
      </c>
      <c r="BW14" s="69">
        <f>'RD T1'!E216</f>
        <v>0.62956709074492778</v>
      </c>
      <c r="BX14" s="69">
        <f t="shared" si="45"/>
        <v>0.17536585727288245</v>
      </c>
      <c r="BZ14" t="str">
        <f t="shared" si="46"/>
        <v>31 Science, engineering and technology associate professionals</v>
      </c>
      <c r="CA14" s="69">
        <v>1.3159921861216317</v>
      </c>
      <c r="CB14" s="69">
        <v>1.3727995746894885</v>
      </c>
      <c r="CC14" s="69">
        <v>1.439360984668737</v>
      </c>
      <c r="CD14" s="69">
        <v>1.2831115222844951</v>
      </c>
      <c r="CE14" s="69">
        <v>1.0516051147602097</v>
      </c>
      <c r="CF14" s="69"/>
      <c r="CG14" s="69">
        <f t="shared" si="47"/>
        <v>-0.38775586990852728</v>
      </c>
      <c r="CH14" s="69">
        <f>'RD T1'!E245</f>
        <v>0.41644455433630734</v>
      </c>
      <c r="CI14" s="69">
        <f t="shared" si="48"/>
        <v>2.8688684427780053E-2</v>
      </c>
      <c r="CK14" t="str">
        <f t="shared" si="49"/>
        <v>31 Science, engineering and technology associate professionals</v>
      </c>
      <c r="CL14" s="69">
        <v>0.2083841680720207</v>
      </c>
      <c r="CM14" s="69">
        <v>0.30188545773251274</v>
      </c>
      <c r="CN14" s="69">
        <v>0.35252506955152868</v>
      </c>
      <c r="CO14" s="69">
        <v>0.44274629800800858</v>
      </c>
      <c r="CP14" s="69">
        <v>0.76414198829794377</v>
      </c>
      <c r="CQ14" s="69"/>
      <c r="CR14" s="69">
        <f t="shared" si="50"/>
        <v>0.41161691874641509</v>
      </c>
      <c r="CS14" s="69">
        <f>'RD T1'!E274</f>
        <v>0.18341889433372777</v>
      </c>
      <c r="CT14" s="69">
        <f t="shared" si="51"/>
        <v>0.59503581308014286</v>
      </c>
    </row>
    <row r="15" spans="1:98" x14ac:dyDescent="0.25">
      <c r="A15" s="10" t="str">
        <f>name!D11</f>
        <v>32 Health and social care associate professionals</v>
      </c>
      <c r="B15" s="69">
        <v>6.8697893727627329E-2</v>
      </c>
      <c r="C15" s="69">
        <v>8.7492366246139527E-2</v>
      </c>
      <c r="D15" s="69">
        <v>8.6168228393553106E-2</v>
      </c>
      <c r="E15" s="69">
        <v>0.10976591818410905</v>
      </c>
      <c r="F15" s="69">
        <v>0.14786382748746638</v>
      </c>
      <c r="G15" s="11"/>
      <c r="H15" s="69">
        <f t="shared" si="26"/>
        <v>6.169559909391327E-2</v>
      </c>
      <c r="I15" s="69">
        <f>'RD T1'!E43</f>
        <v>7.3302112321087479E-2</v>
      </c>
      <c r="J15" s="69">
        <f t="shared" si="27"/>
        <v>0.13499771141500075</v>
      </c>
      <c r="L15" t="str">
        <f t="shared" si="28"/>
        <v>32 Health and social care associate professionals</v>
      </c>
      <c r="M15" s="69">
        <v>1.3659783400971135</v>
      </c>
      <c r="N15" s="69">
        <v>1.8542724483355952</v>
      </c>
      <c r="O15" s="69">
        <v>1.9631339229610563</v>
      </c>
      <c r="P15" s="69">
        <v>2.2986052024377042</v>
      </c>
      <c r="Q15" s="69">
        <v>2.9289286914141397</v>
      </c>
      <c r="R15" s="11"/>
      <c r="S15" s="69">
        <f t="shared" si="29"/>
        <v>0.96579476845308343</v>
      </c>
      <c r="T15" s="69">
        <f>'RD T1'!E72</f>
        <v>1.4585721161193606</v>
      </c>
      <c r="U15" s="69">
        <f t="shared" si="30"/>
        <v>2.4243668845724438</v>
      </c>
      <c r="W15" t="str">
        <f t="shared" si="31"/>
        <v>32 Health and social care associate professionals</v>
      </c>
      <c r="X15" s="69">
        <v>4.2257789808716693</v>
      </c>
      <c r="Y15" s="69">
        <v>5.2051129105543561</v>
      </c>
      <c r="Z15" s="69">
        <v>5.2749681262540316</v>
      </c>
      <c r="AA15" s="69">
        <v>5.7441217471853614</v>
      </c>
      <c r="AB15" s="69">
        <v>6.6775026638232866</v>
      </c>
      <c r="AC15" s="69"/>
      <c r="AD15" s="69">
        <f t="shared" si="32"/>
        <v>1.4025345375692551</v>
      </c>
      <c r="AE15" s="69">
        <f>'RD T1'!E101</f>
        <v>3.7652916939899033</v>
      </c>
      <c r="AF15" s="69">
        <f t="shared" si="33"/>
        <v>5.1678262315591583</v>
      </c>
      <c r="AH15" t="str">
        <f t="shared" si="34"/>
        <v>32 Health and social care associate professionals</v>
      </c>
      <c r="AI15" s="69">
        <v>2.8943492191844022</v>
      </c>
      <c r="AJ15" s="69">
        <v>2.6601646600582765</v>
      </c>
      <c r="AK15" s="69">
        <v>2.5393854429527001</v>
      </c>
      <c r="AL15" s="69">
        <v>1.8183735738913342</v>
      </c>
      <c r="AM15" s="69">
        <v>1.0773030002635964</v>
      </c>
      <c r="AN15" s="69"/>
      <c r="AO15" s="69">
        <f t="shared" si="35"/>
        <v>-1.4620824426891037</v>
      </c>
      <c r="AP15" s="69">
        <f>'RD T1'!E130</f>
        <v>0.71051437916862781</v>
      </c>
      <c r="AQ15" s="69">
        <f t="shared" si="36"/>
        <v>-0.75156806352047589</v>
      </c>
      <c r="AS15" t="str">
        <f t="shared" si="37"/>
        <v>32 Health and social care associate professionals</v>
      </c>
      <c r="AT15" s="69">
        <v>0.65536368547483781</v>
      </c>
      <c r="AU15" s="69">
        <v>0.75555135772743021</v>
      </c>
      <c r="AV15" s="69">
        <v>0.85085131658222757</v>
      </c>
      <c r="AW15" s="69">
        <v>0.80596970879769103</v>
      </c>
      <c r="AX15" s="69">
        <v>0.8723864084147015</v>
      </c>
      <c r="AY15" s="69"/>
      <c r="AZ15" s="69">
        <f t="shared" si="38"/>
        <v>2.1535091832473929E-2</v>
      </c>
      <c r="BA15" s="69">
        <f>'RD T1'!E159</f>
        <v>0.47443863311347484</v>
      </c>
      <c r="BB15" s="69">
        <f t="shared" si="39"/>
        <v>0.49597372494594877</v>
      </c>
      <c r="BD15" t="str">
        <f t="shared" si="40"/>
        <v>32 Health and social care associate professionals</v>
      </c>
      <c r="BE15" s="69">
        <v>2.3911130228348978</v>
      </c>
      <c r="BF15" s="69">
        <v>2.8047044870809059</v>
      </c>
      <c r="BG15" s="69">
        <v>3.1072524368474181</v>
      </c>
      <c r="BH15" s="69">
        <v>3.0380635471491892</v>
      </c>
      <c r="BI15" s="69">
        <v>3.4628066506054047</v>
      </c>
      <c r="BJ15" s="69"/>
      <c r="BK15" s="69">
        <f t="shared" si="41"/>
        <v>0.35555421375798657</v>
      </c>
      <c r="BL15" s="69">
        <f>'RD T1'!E188</f>
        <v>1.897874278920711</v>
      </c>
      <c r="BM15" s="69">
        <f t="shared" si="42"/>
        <v>2.2534284926786974</v>
      </c>
      <c r="BO15" t="str">
        <f t="shared" si="43"/>
        <v>32 Health and social care associate professionals</v>
      </c>
      <c r="BP15" s="69">
        <v>1.8923620536145183</v>
      </c>
      <c r="BQ15" s="69">
        <v>2.0288333114473089</v>
      </c>
      <c r="BR15" s="69">
        <v>2.050513398315414</v>
      </c>
      <c r="BS15" s="69">
        <v>1.9198875023273971</v>
      </c>
      <c r="BT15" s="69">
        <v>1.568984488695389</v>
      </c>
      <c r="BU15" s="69"/>
      <c r="BV15" s="69">
        <f t="shared" si="44"/>
        <v>-0.48152890962002504</v>
      </c>
      <c r="BW15" s="69">
        <f>'RD T1'!E217</f>
        <v>0.92408211800115869</v>
      </c>
      <c r="BX15" s="69">
        <f t="shared" si="45"/>
        <v>0.44255320838113366</v>
      </c>
      <c r="BZ15" t="str">
        <f t="shared" si="46"/>
        <v>32 Health and social care associate professionals</v>
      </c>
      <c r="CA15" s="69">
        <v>0.7698037422428422</v>
      </c>
      <c r="CB15" s="69">
        <v>0.72082209187148372</v>
      </c>
      <c r="CC15" s="69">
        <v>0.61041270078601939</v>
      </c>
      <c r="CD15" s="69">
        <v>0.55791872979994184</v>
      </c>
      <c r="CE15" s="69">
        <v>0.34710238456294423</v>
      </c>
      <c r="CF15" s="69"/>
      <c r="CG15" s="69">
        <f t="shared" si="47"/>
        <v>-0.26331031622307516</v>
      </c>
      <c r="CH15" s="69">
        <f>'RD T1'!E246</f>
        <v>0.21348316829378206</v>
      </c>
      <c r="CI15" s="69">
        <f t="shared" si="48"/>
        <v>-4.9827147929293103E-2</v>
      </c>
      <c r="CK15" t="str">
        <f t="shared" si="49"/>
        <v>32 Health and social care associate professionals</v>
      </c>
      <c r="CL15" s="69">
        <v>8.4855651185736097E-2</v>
      </c>
      <c r="CM15" s="69">
        <v>0.10997117239563864</v>
      </c>
      <c r="CN15" s="69">
        <v>0.11586385509260649</v>
      </c>
      <c r="CO15" s="69">
        <v>0.1682568506574369</v>
      </c>
      <c r="CP15" s="69">
        <v>0.31876527751958295</v>
      </c>
      <c r="CQ15" s="69"/>
      <c r="CR15" s="69">
        <f t="shared" si="50"/>
        <v>0.20290142242697645</v>
      </c>
      <c r="CS15" s="69">
        <f>'RD T1'!E275</f>
        <v>8.1516174030847835E-2</v>
      </c>
      <c r="CT15" s="69">
        <f t="shared" si="51"/>
        <v>0.28441759645782427</v>
      </c>
    </row>
    <row r="16" spans="1:98" x14ac:dyDescent="0.25">
      <c r="A16" s="10" t="str">
        <f>name!D12</f>
        <v>33 Protective service occupations</v>
      </c>
      <c r="B16" s="69">
        <v>3.2509775687655645E-2</v>
      </c>
      <c r="C16" s="69">
        <v>3.4378613777187074E-2</v>
      </c>
      <c r="D16" s="69">
        <v>4.0036259059055224E-2</v>
      </c>
      <c r="E16" s="69">
        <v>5.609828042688967E-2</v>
      </c>
      <c r="F16" s="69">
        <v>8.5013474541742282E-2</v>
      </c>
      <c r="G16" s="11"/>
      <c r="H16" s="69">
        <f t="shared" si="26"/>
        <v>4.4977215482687058E-2</v>
      </c>
      <c r="I16" s="69">
        <f>'RD T1'!E44</f>
        <v>2.2094031720837973E-2</v>
      </c>
      <c r="J16" s="69">
        <f t="shared" si="27"/>
        <v>6.7071247203525031E-2</v>
      </c>
      <c r="L16" t="str">
        <f t="shared" si="28"/>
        <v>33 Protective service occupations</v>
      </c>
      <c r="M16" s="69">
        <v>0.57471479252894242</v>
      </c>
      <c r="N16" s="69">
        <v>0.67304283982929314</v>
      </c>
      <c r="O16" s="69">
        <v>0.83030133331618305</v>
      </c>
      <c r="P16" s="69">
        <v>1.1322145317539132</v>
      </c>
      <c r="Q16" s="69">
        <v>1.7385553100278093</v>
      </c>
      <c r="R16" s="11"/>
      <c r="S16" s="69">
        <f t="shared" si="29"/>
        <v>0.90825397671162622</v>
      </c>
      <c r="T16" s="69">
        <f>'RD T1'!E73</f>
        <v>0.43355915148665031</v>
      </c>
      <c r="U16" s="69">
        <f t="shared" si="30"/>
        <v>1.3418131281982766</v>
      </c>
      <c r="W16" t="str">
        <f t="shared" si="31"/>
        <v>33 Protective service occupations</v>
      </c>
      <c r="X16" s="69">
        <v>2.5865109611177814</v>
      </c>
      <c r="Y16" s="69">
        <v>3.0435211881638518</v>
      </c>
      <c r="Z16" s="69">
        <v>3.3169950624862401</v>
      </c>
      <c r="AA16" s="69">
        <v>4.2949127647748639</v>
      </c>
      <c r="AB16" s="69">
        <v>5.8825082010464467</v>
      </c>
      <c r="AC16" s="69"/>
      <c r="AD16" s="69">
        <f t="shared" si="32"/>
        <v>2.5655131385602066</v>
      </c>
      <c r="AE16" s="69">
        <f>'RD T1'!E102</f>
        <v>2.0167721494353588</v>
      </c>
      <c r="AF16" s="69">
        <f t="shared" si="33"/>
        <v>4.5822852879955658</v>
      </c>
      <c r="AH16" t="str">
        <f t="shared" si="34"/>
        <v>33 Protective service occupations</v>
      </c>
      <c r="AI16" s="69">
        <v>0.68107900462406012</v>
      </c>
      <c r="AJ16" s="69">
        <v>0.77076546987521799</v>
      </c>
      <c r="AK16" s="69">
        <v>0.84204651842736833</v>
      </c>
      <c r="AL16" s="69">
        <v>1.0458525185399155</v>
      </c>
      <c r="AM16" s="69">
        <v>1.3681310300225891</v>
      </c>
      <c r="AN16" s="69"/>
      <c r="AO16" s="69">
        <f t="shared" si="35"/>
        <v>0.52608451159522074</v>
      </c>
      <c r="AP16" s="69">
        <f>'RD T1'!E131</f>
        <v>0.43161033570907581</v>
      </c>
      <c r="AQ16" s="69">
        <f t="shared" si="36"/>
        <v>0.95769484730429655</v>
      </c>
      <c r="AS16" t="str">
        <f t="shared" si="37"/>
        <v>33 Protective service occupations</v>
      </c>
      <c r="AT16" s="69">
        <v>0.65171223147988533</v>
      </c>
      <c r="AU16" s="69">
        <v>0.63411323261218377</v>
      </c>
      <c r="AV16" s="69">
        <v>0.67678949656233534</v>
      </c>
      <c r="AW16" s="69">
        <v>0.74122330772999523</v>
      </c>
      <c r="AX16" s="69">
        <v>0.82966158616026409</v>
      </c>
      <c r="AY16" s="69"/>
      <c r="AZ16" s="69">
        <f t="shared" si="38"/>
        <v>0.15287208959792875</v>
      </c>
      <c r="BA16" s="69">
        <f>'RD T1'!E160</f>
        <v>0.28351125823518808</v>
      </c>
      <c r="BB16" s="69">
        <f t="shared" si="39"/>
        <v>0.43638334783311683</v>
      </c>
      <c r="BD16" t="str">
        <f t="shared" si="40"/>
        <v>33 Protective service occupations</v>
      </c>
      <c r="BE16" s="69">
        <v>2.3559554708074493</v>
      </c>
      <c r="BF16" s="69">
        <v>2.0523669581957358</v>
      </c>
      <c r="BG16" s="69">
        <v>2.2630534569794007</v>
      </c>
      <c r="BH16" s="69">
        <v>2.5006040704792487</v>
      </c>
      <c r="BI16" s="69">
        <v>2.4347339907338861</v>
      </c>
      <c r="BJ16" s="69"/>
      <c r="BK16" s="69">
        <f t="shared" si="41"/>
        <v>0.17168053375448533</v>
      </c>
      <c r="BL16" s="69">
        <f>'RD T1'!E189</f>
        <v>0.62221288575502787</v>
      </c>
      <c r="BM16" s="69">
        <f t="shared" si="42"/>
        <v>0.7938934195095132</v>
      </c>
      <c r="BO16" t="str">
        <f t="shared" si="43"/>
        <v>33 Protective service occupations</v>
      </c>
      <c r="BP16" s="69">
        <v>2.4597938746386951</v>
      </c>
      <c r="BQ16" s="69">
        <v>2.477571851840044</v>
      </c>
      <c r="BR16" s="69">
        <v>2.3526700533190152</v>
      </c>
      <c r="BS16" s="69">
        <v>2.6308179944497634</v>
      </c>
      <c r="BT16" s="69">
        <v>2.2190880864949487</v>
      </c>
      <c r="BU16" s="69"/>
      <c r="BV16" s="69">
        <f t="shared" si="44"/>
        <v>-0.13358196682406653</v>
      </c>
      <c r="BW16" s="69">
        <f>'RD T1'!E218</f>
        <v>0.72303402359910884</v>
      </c>
      <c r="BX16" s="69">
        <f t="shared" si="45"/>
        <v>0.58945205677504231</v>
      </c>
      <c r="BZ16" t="str">
        <f t="shared" si="46"/>
        <v>33 Protective service occupations</v>
      </c>
      <c r="CA16" s="69">
        <v>1.4125492229823555</v>
      </c>
      <c r="CB16" s="69">
        <v>1.2985710384486926</v>
      </c>
      <c r="CC16" s="69">
        <v>1.2686787034638916</v>
      </c>
      <c r="CD16" s="69">
        <v>1.4667978275860079</v>
      </c>
      <c r="CE16" s="69">
        <v>1.1254082249219604</v>
      </c>
      <c r="CF16" s="69"/>
      <c r="CG16" s="69">
        <f t="shared" si="47"/>
        <v>-0.1432704785419312</v>
      </c>
      <c r="CH16" s="69">
        <f>'RD T1'!E247</f>
        <v>0.48426965380782577</v>
      </c>
      <c r="CI16" s="69">
        <f t="shared" si="48"/>
        <v>0.34099917526589457</v>
      </c>
      <c r="CK16" t="str">
        <f t="shared" si="49"/>
        <v>33 Protective service occupations</v>
      </c>
      <c r="CL16" s="69">
        <v>0.185627055570038</v>
      </c>
      <c r="CM16" s="69">
        <v>0.17211237859861658</v>
      </c>
      <c r="CN16" s="69">
        <v>0.16438587378539002</v>
      </c>
      <c r="CO16" s="69">
        <v>0.10894842809058528</v>
      </c>
      <c r="CP16" s="69">
        <v>0.1101430077171783</v>
      </c>
      <c r="CQ16" s="69"/>
      <c r="CR16" s="69">
        <f t="shared" si="50"/>
        <v>-5.4242866068211715E-2</v>
      </c>
      <c r="CS16" s="69">
        <f>'RD T1'!E276</f>
        <v>2.2949012870072449E-2</v>
      </c>
      <c r="CT16" s="69">
        <f t="shared" si="51"/>
        <v>-3.1293853198139265E-2</v>
      </c>
    </row>
    <row r="17" spans="1:98" x14ac:dyDescent="0.25">
      <c r="A17" s="10" t="str">
        <f>name!D13</f>
        <v>34 Culture, media and sports occupations</v>
      </c>
      <c r="B17" s="69">
        <v>0.19826095974004146</v>
      </c>
      <c r="C17" s="69">
        <v>0.25149278844795281</v>
      </c>
      <c r="D17" s="69">
        <v>0.27009710436626749</v>
      </c>
      <c r="E17" s="69">
        <v>0.29607534054878043</v>
      </c>
      <c r="F17" s="69">
        <v>0.37187409291858059</v>
      </c>
      <c r="G17" s="11"/>
      <c r="H17" s="69">
        <f t="shared" si="26"/>
        <v>0.1017769885523131</v>
      </c>
      <c r="I17" s="69">
        <f>'RD T1'!E45</f>
        <v>0.17142298043650073</v>
      </c>
      <c r="J17" s="69">
        <f t="shared" si="27"/>
        <v>0.27319996898881382</v>
      </c>
      <c r="L17" t="str">
        <f t="shared" si="28"/>
        <v>34 Culture, media and sports occupations</v>
      </c>
      <c r="M17" s="69">
        <v>3.4291998627201328</v>
      </c>
      <c r="N17" s="69">
        <v>3.6081872316978125</v>
      </c>
      <c r="O17" s="69">
        <v>4.2887373568034191</v>
      </c>
      <c r="P17" s="69">
        <v>4.7591540922295934</v>
      </c>
      <c r="Q17" s="69">
        <v>6.1164782827401725</v>
      </c>
      <c r="R17" s="11"/>
      <c r="S17" s="69">
        <f t="shared" si="29"/>
        <v>1.8277409259367534</v>
      </c>
      <c r="T17" s="69">
        <f>'RD T1'!E74</f>
        <v>2.704133231570415</v>
      </c>
      <c r="U17" s="69">
        <f t="shared" si="30"/>
        <v>4.5318741575071684</v>
      </c>
      <c r="W17" t="str">
        <f t="shared" si="31"/>
        <v>34 Culture, media and sports occupations</v>
      </c>
      <c r="X17" s="69">
        <v>7.7807058944648224</v>
      </c>
      <c r="Y17" s="69">
        <v>7.3766574254774779</v>
      </c>
      <c r="Z17" s="69">
        <v>7.3652867088380365</v>
      </c>
      <c r="AA17" s="69">
        <v>7.3061320230834106</v>
      </c>
      <c r="AB17" s="69">
        <v>8.0077656249628024</v>
      </c>
      <c r="AC17" s="69"/>
      <c r="AD17" s="69">
        <f t="shared" si="32"/>
        <v>0.64247891612476593</v>
      </c>
      <c r="AE17" s="69">
        <f>'RD T1'!E103</f>
        <v>3.6658687856810999</v>
      </c>
      <c r="AF17" s="69">
        <f t="shared" si="33"/>
        <v>4.3083477018058662</v>
      </c>
      <c r="AH17" t="str">
        <f t="shared" si="34"/>
        <v>34 Culture, media and sports occupations</v>
      </c>
      <c r="AI17" s="69">
        <v>0.85745521015532888</v>
      </c>
      <c r="AJ17" s="69">
        <v>0.85186945965028504</v>
      </c>
      <c r="AK17" s="69">
        <v>0.95468611824103511</v>
      </c>
      <c r="AL17" s="69">
        <v>0.90061716313540241</v>
      </c>
      <c r="AM17" s="69">
        <v>1.1120189643888259</v>
      </c>
      <c r="AN17" s="69"/>
      <c r="AO17" s="69">
        <f t="shared" si="35"/>
        <v>0.15733284614779075</v>
      </c>
      <c r="AP17" s="69">
        <f>'RD T1'!E132</f>
        <v>0.44340147966388788</v>
      </c>
      <c r="AQ17" s="69">
        <f t="shared" si="36"/>
        <v>0.60073432581167863</v>
      </c>
      <c r="AS17" t="str">
        <f t="shared" si="37"/>
        <v>34 Culture, media and sports occupations</v>
      </c>
      <c r="AT17" s="69">
        <v>1.2658128158185755</v>
      </c>
      <c r="AU17" s="69">
        <v>1.1651275909700092</v>
      </c>
      <c r="AV17" s="69">
        <v>1.1412567010192964</v>
      </c>
      <c r="AW17" s="69">
        <v>1.0381791998992955</v>
      </c>
      <c r="AX17" s="69">
        <v>1.0388992570837827</v>
      </c>
      <c r="AY17" s="69"/>
      <c r="AZ17" s="69">
        <f t="shared" si="38"/>
        <v>-0.10235744393551371</v>
      </c>
      <c r="BA17" s="69">
        <f>'RD T1'!E161</f>
        <v>0.48138117829861993</v>
      </c>
      <c r="BB17" s="69">
        <f t="shared" si="39"/>
        <v>0.37902373436310621</v>
      </c>
      <c r="BD17" t="str">
        <f t="shared" si="40"/>
        <v>34 Culture, media and sports occupations</v>
      </c>
      <c r="BE17" s="69">
        <v>3.0947932756855314</v>
      </c>
      <c r="BF17" s="69">
        <v>2.4070656952319003</v>
      </c>
      <c r="BG17" s="69">
        <v>2.6390787145418422</v>
      </c>
      <c r="BH17" s="69">
        <v>2.3652776501309316</v>
      </c>
      <c r="BI17" s="69">
        <v>2.3468794178191299</v>
      </c>
      <c r="BJ17" s="69"/>
      <c r="BK17" s="69">
        <f t="shared" si="41"/>
        <v>-0.29219929672271228</v>
      </c>
      <c r="BL17" s="69">
        <f>'RD T1'!E190</f>
        <v>0.86692912317920812</v>
      </c>
      <c r="BM17" s="69">
        <f t="shared" si="42"/>
        <v>0.57472982645649584</v>
      </c>
      <c r="BO17" t="str">
        <f t="shared" si="43"/>
        <v>34 Culture, media and sports occupations</v>
      </c>
      <c r="BP17" s="69">
        <v>1.8092170964986318</v>
      </c>
      <c r="BQ17" s="69">
        <v>1.3409138078873022</v>
      </c>
      <c r="BR17" s="69">
        <v>1.222617073014125</v>
      </c>
      <c r="BS17" s="69">
        <v>0.9602430247274486</v>
      </c>
      <c r="BT17" s="69">
        <v>0.55820783710792465</v>
      </c>
      <c r="BU17" s="69"/>
      <c r="BV17" s="69">
        <f t="shared" si="44"/>
        <v>-0.66440923590620038</v>
      </c>
      <c r="BW17" s="69">
        <f>'RD T1'!E219</f>
        <v>0.32257896491138299</v>
      </c>
      <c r="BX17" s="69">
        <f t="shared" si="45"/>
        <v>-0.34183027099481739</v>
      </c>
      <c r="BZ17" t="str">
        <f t="shared" si="46"/>
        <v>34 Culture, media and sports occupations</v>
      </c>
      <c r="CA17" s="69">
        <v>1.3068182283925434</v>
      </c>
      <c r="CB17" s="69">
        <v>1.0552166354426722</v>
      </c>
      <c r="CC17" s="69">
        <v>0.94539042715513577</v>
      </c>
      <c r="CD17" s="69">
        <v>0.826269569439671</v>
      </c>
      <c r="CE17" s="69">
        <v>0.50325162819591274</v>
      </c>
      <c r="CF17" s="69"/>
      <c r="CG17" s="69">
        <f t="shared" si="47"/>
        <v>-0.44213879895922303</v>
      </c>
      <c r="CH17" s="69">
        <f>'RD T1'!E248</f>
        <v>0.26749040661663942</v>
      </c>
      <c r="CI17" s="69">
        <f t="shared" si="48"/>
        <v>-0.17464839234258361</v>
      </c>
      <c r="CK17" t="str">
        <f t="shared" si="49"/>
        <v>34 Culture, media and sports occupations</v>
      </c>
      <c r="CL17" s="69">
        <v>0.31963417951321049</v>
      </c>
      <c r="CM17" s="69">
        <v>0.34216762230492598</v>
      </c>
      <c r="CN17" s="69">
        <v>0.32620843797509519</v>
      </c>
      <c r="CO17" s="69">
        <v>0.39310843996596639</v>
      </c>
      <c r="CP17" s="69">
        <v>0.55639526232508796</v>
      </c>
      <c r="CQ17" s="69"/>
      <c r="CR17" s="69">
        <f t="shared" si="50"/>
        <v>0.23018682434999277</v>
      </c>
      <c r="CS17" s="69">
        <f>'RD T1'!E277</f>
        <v>0.12953143939965345</v>
      </c>
      <c r="CT17" s="69">
        <f t="shared" si="51"/>
        <v>0.35971826374964622</v>
      </c>
    </row>
    <row r="18" spans="1:98" x14ac:dyDescent="0.25">
      <c r="A18" s="10" t="str">
        <f>name!D14</f>
        <v>35 Business and public service associate professionals</v>
      </c>
      <c r="B18" s="69">
        <v>0.61403131071010908</v>
      </c>
      <c r="C18" s="69">
        <v>0.7531327983666557</v>
      </c>
      <c r="D18" s="69">
        <v>0.86489396531768248</v>
      </c>
      <c r="E18" s="69">
        <v>0.9707215075009572</v>
      </c>
      <c r="F18" s="69">
        <v>1.2810614803960638</v>
      </c>
      <c r="G18" s="11"/>
      <c r="H18" s="69">
        <f t="shared" si="26"/>
        <v>0.41616751507838134</v>
      </c>
      <c r="I18" s="69">
        <f>'RD T1'!E46</f>
        <v>0.5171996028978938</v>
      </c>
      <c r="J18" s="69">
        <f t="shared" si="27"/>
        <v>0.93336711797627514</v>
      </c>
      <c r="L18" t="str">
        <f t="shared" si="28"/>
        <v>35 Business and public service associate professionals</v>
      </c>
      <c r="M18" s="69">
        <v>6.4261256025286553</v>
      </c>
      <c r="N18" s="69">
        <v>8.0281103316295059</v>
      </c>
      <c r="O18" s="69">
        <v>8.6092665885398088</v>
      </c>
      <c r="P18" s="69">
        <v>9.390905461982415</v>
      </c>
      <c r="Q18" s="69">
        <v>11.558312472672483</v>
      </c>
      <c r="R18" s="11"/>
      <c r="S18" s="69">
        <f t="shared" si="29"/>
        <v>2.9490458841326745</v>
      </c>
      <c r="T18" s="69">
        <f>'RD T1'!E75</f>
        <v>4.9626481589380651</v>
      </c>
      <c r="U18" s="69">
        <f t="shared" si="30"/>
        <v>7.9116940430707396</v>
      </c>
      <c r="W18" t="str">
        <f t="shared" si="31"/>
        <v>35 Business and public service associate professionals</v>
      </c>
      <c r="X18" s="69">
        <v>14.718046900678509</v>
      </c>
      <c r="Y18" s="69">
        <v>16.381069592058246</v>
      </c>
      <c r="Z18" s="69">
        <v>16.364458585161341</v>
      </c>
      <c r="AA18" s="69">
        <v>16.023180480008907</v>
      </c>
      <c r="AB18" s="69">
        <v>17.103963286048106</v>
      </c>
      <c r="AC18" s="69"/>
      <c r="AD18" s="69">
        <f t="shared" si="32"/>
        <v>0.73950470088676568</v>
      </c>
      <c r="AE18" s="69">
        <f>'RD T1'!E104</f>
        <v>8.261762503857927</v>
      </c>
      <c r="AF18" s="69">
        <f t="shared" si="33"/>
        <v>9.0012672047446927</v>
      </c>
      <c r="AH18" t="str">
        <f t="shared" si="34"/>
        <v>35 Business and public service associate professionals</v>
      </c>
      <c r="AI18" s="69">
        <v>3.9290580173412377</v>
      </c>
      <c r="AJ18" s="69">
        <v>4.3915781020485571</v>
      </c>
      <c r="AK18" s="69">
        <v>4.5469821867865861</v>
      </c>
      <c r="AL18" s="69">
        <v>4.4075516243800745</v>
      </c>
      <c r="AM18" s="69">
        <v>4.8366078652642264</v>
      </c>
      <c r="AN18" s="69"/>
      <c r="AO18" s="69">
        <f t="shared" si="35"/>
        <v>0.28962567847764031</v>
      </c>
      <c r="AP18" s="69">
        <f>'RD T1'!E133</f>
        <v>2.2139110027347129</v>
      </c>
      <c r="AQ18" s="69">
        <f t="shared" si="36"/>
        <v>2.5035366812123532</v>
      </c>
      <c r="AS18" t="str">
        <f t="shared" si="37"/>
        <v>35 Business and public service associate professionals</v>
      </c>
      <c r="AT18" s="69">
        <v>3.5753263428950488</v>
      </c>
      <c r="AU18" s="69">
        <v>3.9915161346352228</v>
      </c>
      <c r="AV18" s="69">
        <v>4.0811051039735586</v>
      </c>
      <c r="AW18" s="69">
        <v>3.9104265922794781</v>
      </c>
      <c r="AX18" s="69">
        <v>4.2903116401966752</v>
      </c>
      <c r="AY18" s="69"/>
      <c r="AZ18" s="69">
        <f t="shared" si="38"/>
        <v>0.20920653622311658</v>
      </c>
      <c r="BA18" s="69">
        <f>'RD T1'!E162</f>
        <v>1.9480791578047167</v>
      </c>
      <c r="BB18" s="69">
        <f t="shared" si="39"/>
        <v>2.1572856940278333</v>
      </c>
      <c r="BD18" t="str">
        <f t="shared" si="40"/>
        <v>35 Business and public service associate professionals</v>
      </c>
      <c r="BE18" s="69">
        <v>10.097097506799269</v>
      </c>
      <c r="BF18" s="69">
        <v>9.8388185789566407</v>
      </c>
      <c r="BG18" s="69">
        <v>10.880056844525727</v>
      </c>
      <c r="BH18" s="69">
        <v>9.7248612883121535</v>
      </c>
      <c r="BI18" s="69">
        <v>9.4142394530637095</v>
      </c>
      <c r="BJ18" s="69"/>
      <c r="BK18" s="69">
        <f t="shared" si="41"/>
        <v>-1.4658173914620178</v>
      </c>
      <c r="BL18" s="69">
        <f>'RD T1'!E191</f>
        <v>4.2004167242186972</v>
      </c>
      <c r="BM18" s="69">
        <f t="shared" si="42"/>
        <v>2.7345993327566793</v>
      </c>
      <c r="BO18" t="str">
        <f t="shared" si="43"/>
        <v>35 Business and public service associate professionals</v>
      </c>
      <c r="BP18" s="69">
        <v>8.2996620615694603</v>
      </c>
      <c r="BQ18" s="69">
        <v>8.3041902593362256</v>
      </c>
      <c r="BR18" s="69">
        <v>8.0177282266999956</v>
      </c>
      <c r="BS18" s="69">
        <v>7.1916882020205417</v>
      </c>
      <c r="BT18" s="69">
        <v>6.029222928504768</v>
      </c>
      <c r="BU18" s="69"/>
      <c r="BV18" s="69">
        <f t="shared" si="44"/>
        <v>-1.9885052981952276</v>
      </c>
      <c r="BW18" s="69">
        <f>'RD T1'!E220</f>
        <v>2.6501733485779484</v>
      </c>
      <c r="BX18" s="69">
        <f t="shared" si="45"/>
        <v>0.66166805038272081</v>
      </c>
      <c r="BZ18" t="str">
        <f t="shared" si="46"/>
        <v>35 Business and public service associate professionals</v>
      </c>
      <c r="CA18" s="69">
        <v>4.972271923181995</v>
      </c>
      <c r="CB18" s="69">
        <v>4.6655948827885245</v>
      </c>
      <c r="CC18" s="69">
        <v>4.2773008200324796</v>
      </c>
      <c r="CD18" s="69">
        <v>3.7182198052879167</v>
      </c>
      <c r="CE18" s="69">
        <v>2.2952162405241903</v>
      </c>
      <c r="CF18" s="69"/>
      <c r="CG18" s="69">
        <f t="shared" si="47"/>
        <v>-1.9820845795082893</v>
      </c>
      <c r="CH18" s="69">
        <f>'RD T1'!E249</f>
        <v>1.1477522145255745</v>
      </c>
      <c r="CI18" s="69">
        <f t="shared" si="48"/>
        <v>-0.83433236498271479</v>
      </c>
      <c r="CK18" t="str">
        <f t="shared" si="49"/>
        <v>35 Business and public service associate professionals</v>
      </c>
      <c r="CL18" s="69">
        <v>0.83144935966353817</v>
      </c>
      <c r="CM18" s="69">
        <v>0.93017480176189282</v>
      </c>
      <c r="CN18" s="69">
        <v>0.92865201000697861</v>
      </c>
      <c r="CO18" s="69">
        <v>1.0055166167569713</v>
      </c>
      <c r="CP18" s="69">
        <v>1.4233930302853397</v>
      </c>
      <c r="CQ18" s="69"/>
      <c r="CR18" s="69">
        <f t="shared" si="50"/>
        <v>0.49474102027836109</v>
      </c>
      <c r="CS18" s="69">
        <f>'RD T1'!E278</f>
        <v>0.32907300401153083</v>
      </c>
      <c r="CT18" s="69">
        <f t="shared" si="51"/>
        <v>0.82381402428989192</v>
      </c>
    </row>
    <row r="19" spans="1:98" x14ac:dyDescent="0.25">
      <c r="A19" s="10" t="str">
        <f>name!D15</f>
        <v>41 Administrative occupations</v>
      </c>
      <c r="B19" s="69">
        <v>0.34238549165423759</v>
      </c>
      <c r="C19" s="69">
        <v>0.39501371738856972</v>
      </c>
      <c r="D19" s="69">
        <v>0.47954597470581639</v>
      </c>
      <c r="E19" s="69">
        <v>0.54343537938562114</v>
      </c>
      <c r="F19" s="69">
        <v>0.73389061044759096</v>
      </c>
      <c r="G19" s="11"/>
      <c r="H19" s="69">
        <f t="shared" si="26"/>
        <v>0.25434463574177457</v>
      </c>
      <c r="I19" s="69">
        <f>'RD T1'!E47</f>
        <v>0.31824516092477262</v>
      </c>
      <c r="J19" s="69">
        <f t="shared" si="27"/>
        <v>0.57258979666654719</v>
      </c>
      <c r="L19" t="str">
        <f t="shared" si="28"/>
        <v>41 Administrative occupations</v>
      </c>
      <c r="M19" s="69">
        <v>3.9407331552448923</v>
      </c>
      <c r="N19" s="69">
        <v>4.8022213620071055</v>
      </c>
      <c r="O19" s="69">
        <v>5.2156544334666615</v>
      </c>
      <c r="P19" s="69">
        <v>5.7844030616363611</v>
      </c>
      <c r="Q19" s="69">
        <v>7.346807867639785</v>
      </c>
      <c r="R19" s="11"/>
      <c r="S19" s="69">
        <f t="shared" si="29"/>
        <v>2.1311534341731235</v>
      </c>
      <c r="T19" s="69">
        <f>'RD T1'!E76</f>
        <v>3.3695203120003625</v>
      </c>
      <c r="U19" s="69">
        <f t="shared" si="30"/>
        <v>5.5006737461734865</v>
      </c>
      <c r="W19" t="str">
        <f t="shared" si="31"/>
        <v>41 Administrative occupations</v>
      </c>
      <c r="X19" s="69">
        <v>13.49454475398122</v>
      </c>
      <c r="Y19" s="69">
        <v>14.617424942822385</v>
      </c>
      <c r="Z19" s="69">
        <v>15.175829407340952</v>
      </c>
      <c r="AA19" s="69">
        <v>15.426284501932825</v>
      </c>
      <c r="AB19" s="69">
        <v>17.553415714044593</v>
      </c>
      <c r="AC19" s="69"/>
      <c r="AD19" s="69">
        <f t="shared" si="32"/>
        <v>2.3775863067036411</v>
      </c>
      <c r="AE19" s="69">
        <f>'RD T1'!E105</f>
        <v>8.9124198618728521</v>
      </c>
      <c r="AF19" s="69">
        <f t="shared" si="33"/>
        <v>11.290006168576493</v>
      </c>
      <c r="AH19" t="str">
        <f t="shared" si="34"/>
        <v>41 Administrative occupations</v>
      </c>
      <c r="AI19" s="69">
        <v>5.1071307153858143</v>
      </c>
      <c r="AJ19" s="69">
        <v>5.6666923331886867</v>
      </c>
      <c r="AK19" s="69">
        <v>6.001840610424618</v>
      </c>
      <c r="AL19" s="69">
        <v>6.0137861957060368</v>
      </c>
      <c r="AM19" s="69">
        <v>6.6917655795004238</v>
      </c>
      <c r="AN19" s="69"/>
      <c r="AO19" s="69">
        <f t="shared" si="35"/>
        <v>0.68992496907580581</v>
      </c>
      <c r="AP19" s="69">
        <f>'RD T1'!E134</f>
        <v>3.6250682250061601</v>
      </c>
      <c r="AQ19" s="69">
        <f t="shared" si="36"/>
        <v>4.3149931940819659</v>
      </c>
      <c r="AS19" t="str">
        <f t="shared" si="37"/>
        <v>41 Administrative occupations</v>
      </c>
      <c r="AT19" s="69">
        <v>4.5796184362945604</v>
      </c>
      <c r="AU19" s="69">
        <v>4.9326872489208489</v>
      </c>
      <c r="AV19" s="69">
        <v>5.1746608461695418</v>
      </c>
      <c r="AW19" s="69">
        <v>4.9438717968019237</v>
      </c>
      <c r="AX19" s="69">
        <v>5.5206398901826184</v>
      </c>
      <c r="AY19" s="69"/>
      <c r="AZ19" s="69">
        <f t="shared" si="38"/>
        <v>0.34597904401307655</v>
      </c>
      <c r="BA19" s="69">
        <f>'RD T1'!E163</f>
        <v>2.8303317992181229</v>
      </c>
      <c r="BB19" s="69">
        <f t="shared" si="39"/>
        <v>3.1763108432311995</v>
      </c>
      <c r="BD19" t="str">
        <f t="shared" si="40"/>
        <v>41 Administrative occupations</v>
      </c>
      <c r="BE19" s="69">
        <v>15.211295786552926</v>
      </c>
      <c r="BF19" s="69">
        <v>14.033863975128368</v>
      </c>
      <c r="BG19" s="69">
        <v>15.318789904347989</v>
      </c>
      <c r="BH19" s="69">
        <v>12.833840064063519</v>
      </c>
      <c r="BI19" s="69">
        <v>9.6336053831026458</v>
      </c>
      <c r="BJ19" s="69"/>
      <c r="BK19" s="69">
        <f t="shared" si="41"/>
        <v>-5.6851845212453433</v>
      </c>
      <c r="BL19" s="69">
        <f>'RD T1'!E192</f>
        <v>5.9406621221964313</v>
      </c>
      <c r="BM19" s="69">
        <f t="shared" si="42"/>
        <v>0.25547760095108796</v>
      </c>
      <c r="BO19" t="str">
        <f t="shared" si="43"/>
        <v>41 Administrative occupations</v>
      </c>
      <c r="BP19" s="69">
        <v>17.108873109729981</v>
      </c>
      <c r="BQ19" s="69">
        <v>15.168685588039368</v>
      </c>
      <c r="BR19" s="69">
        <v>15.178018489739189</v>
      </c>
      <c r="BS19" s="69">
        <v>12.539577893918317</v>
      </c>
      <c r="BT19" s="69">
        <v>8.0812422181436396</v>
      </c>
      <c r="BU19" s="69"/>
      <c r="BV19" s="69">
        <f t="shared" si="44"/>
        <v>-7.0967762715955498</v>
      </c>
      <c r="BW19" s="69">
        <f>'RD T1'!E221</f>
        <v>4.7206842925785448</v>
      </c>
      <c r="BX19" s="69">
        <f t="shared" si="45"/>
        <v>-2.376091979017005</v>
      </c>
      <c r="BZ19" t="str">
        <f t="shared" si="46"/>
        <v>41 Administrative occupations</v>
      </c>
      <c r="CA19" s="69">
        <v>9.3108070471461168</v>
      </c>
      <c r="CB19" s="69">
        <v>8.2500598091302191</v>
      </c>
      <c r="CC19" s="69">
        <v>7.0570646295137331</v>
      </c>
      <c r="CD19" s="69">
        <v>4.8200089143712184</v>
      </c>
      <c r="CE19" s="69">
        <v>1.5935819484788689</v>
      </c>
      <c r="CF19" s="69"/>
      <c r="CG19" s="69">
        <f t="shared" si="47"/>
        <v>-5.463482681034864</v>
      </c>
      <c r="CH19" s="69">
        <f>'RD T1'!E250</f>
        <v>1.4596605630993615</v>
      </c>
      <c r="CI19" s="69">
        <f t="shared" si="48"/>
        <v>-4.0038221179355027</v>
      </c>
      <c r="CK19" t="str">
        <f t="shared" si="49"/>
        <v>41 Administrative occupations</v>
      </c>
      <c r="CL19" s="69">
        <v>1.6100167278670305</v>
      </c>
      <c r="CM19" s="69">
        <v>1.7263986486850511</v>
      </c>
      <c r="CN19" s="69">
        <v>1.6221394566067258</v>
      </c>
      <c r="CO19" s="69">
        <v>1.1871525405771557</v>
      </c>
      <c r="CP19" s="69">
        <v>1.0666736672195716</v>
      </c>
      <c r="CQ19" s="69"/>
      <c r="CR19" s="69">
        <f t="shared" si="50"/>
        <v>-0.55546578938715419</v>
      </c>
      <c r="CS19" s="69">
        <f>'RD T1'!E279</f>
        <v>0.32800448281504024</v>
      </c>
      <c r="CT19" s="69">
        <f t="shared" si="51"/>
        <v>-0.22746130657211394</v>
      </c>
    </row>
    <row r="20" spans="1:98" x14ac:dyDescent="0.25">
      <c r="A20" s="10" t="str">
        <f>name!D16</f>
        <v>42 Secretarial and related occupations</v>
      </c>
      <c r="B20" s="69">
        <v>3.8864708736308734E-2</v>
      </c>
      <c r="C20" s="69">
        <v>5.1585884295071938E-2</v>
      </c>
      <c r="D20" s="69">
        <v>5.1967466205731443E-2</v>
      </c>
      <c r="E20" s="69">
        <v>8.3181861527671402E-2</v>
      </c>
      <c r="F20" s="69">
        <v>0.15978880332235945</v>
      </c>
      <c r="G20" s="11"/>
      <c r="H20" s="69">
        <f t="shared" si="26"/>
        <v>0.107821337116628</v>
      </c>
      <c r="I20" s="69">
        <f>'RD T1'!E48</f>
        <v>6.8099364538888291E-2</v>
      </c>
      <c r="J20" s="69">
        <f t="shared" si="27"/>
        <v>0.17592070165551629</v>
      </c>
      <c r="L20" t="str">
        <f t="shared" si="28"/>
        <v>42 Secretarial and related occupations</v>
      </c>
      <c r="M20" s="69">
        <v>0.85001717084801176</v>
      </c>
      <c r="N20" s="69">
        <v>0.98262612092265478</v>
      </c>
      <c r="O20" s="69">
        <v>1.0324087572465481</v>
      </c>
      <c r="P20" s="69">
        <v>1.5650878792611149</v>
      </c>
      <c r="Q20" s="69">
        <v>1.9535660476216168</v>
      </c>
      <c r="R20" s="11"/>
      <c r="S20" s="69">
        <f t="shared" si="29"/>
        <v>0.92115729037506866</v>
      </c>
      <c r="T20" s="69">
        <f>'RD T1'!E77</f>
        <v>0.95908459404633073</v>
      </c>
      <c r="U20" s="69">
        <f t="shared" si="30"/>
        <v>1.8802418844213995</v>
      </c>
      <c r="W20" t="str">
        <f t="shared" si="31"/>
        <v>42 Secretarial and related occupations</v>
      </c>
      <c r="X20" s="69">
        <v>2.8911997630504795</v>
      </c>
      <c r="Y20" s="69">
        <v>2.978556979793491</v>
      </c>
      <c r="Z20" s="69">
        <v>3.0294071951677122</v>
      </c>
      <c r="AA20" s="69">
        <v>4.3382059997412741</v>
      </c>
      <c r="AB20" s="69">
        <v>6.5579116051555779</v>
      </c>
      <c r="AC20" s="69"/>
      <c r="AD20" s="69">
        <f t="shared" si="32"/>
        <v>3.5285044099878657</v>
      </c>
      <c r="AE20" s="69">
        <f>'RD T1'!E106</f>
        <v>2.9551998629564071</v>
      </c>
      <c r="AF20" s="69">
        <f t="shared" si="33"/>
        <v>6.4837042729442729</v>
      </c>
      <c r="AH20" t="str">
        <f t="shared" si="34"/>
        <v>42 Secretarial and related occupations</v>
      </c>
      <c r="AI20" s="69">
        <v>1.4489558671351321</v>
      </c>
      <c r="AJ20" s="69">
        <v>1.4943159358058435</v>
      </c>
      <c r="AK20" s="69">
        <v>1.5460210991357224</v>
      </c>
      <c r="AL20" s="69">
        <v>2.0773888029009182</v>
      </c>
      <c r="AM20" s="69">
        <v>2.519813334621241</v>
      </c>
      <c r="AN20" s="69"/>
      <c r="AO20" s="69">
        <f t="shared" si="35"/>
        <v>0.97379223548551863</v>
      </c>
      <c r="AP20" s="69">
        <f>'RD T1'!E135</f>
        <v>1.2774183276620317</v>
      </c>
      <c r="AQ20" s="69">
        <f t="shared" si="36"/>
        <v>2.2512105631475503</v>
      </c>
      <c r="AS20" t="str">
        <f t="shared" si="37"/>
        <v>42 Secretarial and related occupations</v>
      </c>
      <c r="AT20" s="69">
        <v>1.1502575273651836</v>
      </c>
      <c r="AU20" s="69">
        <v>1.1390347109436338</v>
      </c>
      <c r="AV20" s="69">
        <v>1.1775252116951633</v>
      </c>
      <c r="AW20" s="69">
        <v>1.4950966045226057</v>
      </c>
      <c r="AX20" s="69">
        <v>1.5537588067156132</v>
      </c>
      <c r="AY20" s="69"/>
      <c r="AZ20" s="69">
        <f t="shared" si="38"/>
        <v>0.37623359502044984</v>
      </c>
      <c r="BA20" s="69">
        <f>'RD T1'!E164</f>
        <v>0.8391501818449838</v>
      </c>
      <c r="BB20" s="69">
        <f t="shared" si="39"/>
        <v>1.2153837768654336</v>
      </c>
      <c r="BD20" t="str">
        <f t="shared" si="40"/>
        <v>42 Secretarial and related occupations</v>
      </c>
      <c r="BE20" s="69">
        <v>4.2094611679381524</v>
      </c>
      <c r="BF20" s="69">
        <v>3.7299230222274073</v>
      </c>
      <c r="BG20" s="69">
        <v>3.8936037590400479</v>
      </c>
      <c r="BH20" s="69">
        <v>4.075442234046335</v>
      </c>
      <c r="BI20" s="69">
        <v>0.91132324356565864</v>
      </c>
      <c r="BJ20" s="69"/>
      <c r="BK20" s="69">
        <f t="shared" si="41"/>
        <v>-2.9822805154743892</v>
      </c>
      <c r="BL20" s="69">
        <f>'RD T1'!E193</f>
        <v>1.4657311558266324</v>
      </c>
      <c r="BM20" s="69">
        <f t="shared" si="42"/>
        <v>-1.5165493596477568</v>
      </c>
      <c r="BO20" t="str">
        <f t="shared" si="43"/>
        <v>42 Secretarial and related occupations</v>
      </c>
      <c r="BP20" s="69">
        <v>5.4928220446497038</v>
      </c>
      <c r="BQ20" s="69">
        <v>4.1467141842555044</v>
      </c>
      <c r="BR20" s="69">
        <v>4.033919668011416</v>
      </c>
      <c r="BS20" s="69">
        <v>3.2985380338185126</v>
      </c>
      <c r="BT20" s="69">
        <v>0.71330949844938651</v>
      </c>
      <c r="BU20" s="69"/>
      <c r="BV20" s="69">
        <f t="shared" si="44"/>
        <v>-3.3206101695620296</v>
      </c>
      <c r="BW20" s="69">
        <f>'RD T1'!E222</f>
        <v>1.0762950328036862</v>
      </c>
      <c r="BX20" s="69">
        <f t="shared" si="45"/>
        <v>-2.2443151367583436</v>
      </c>
      <c r="BZ20" t="str">
        <f t="shared" si="46"/>
        <v>42 Secretarial and related occupations</v>
      </c>
      <c r="CA20" s="69">
        <v>4.2760770350838682</v>
      </c>
      <c r="CB20" s="69">
        <v>3.8154443883277467</v>
      </c>
      <c r="CC20" s="69">
        <v>3.1193148495258654</v>
      </c>
      <c r="CD20" s="69">
        <v>1.4042910353180194</v>
      </c>
      <c r="CE20" s="69">
        <v>0.15814265525139623</v>
      </c>
      <c r="CF20" s="69"/>
      <c r="CG20" s="69">
        <f t="shared" si="47"/>
        <v>-2.9611721942744693</v>
      </c>
      <c r="CH20" s="69">
        <f>'RD T1'!E251</f>
        <v>0.51434717887607373</v>
      </c>
      <c r="CI20" s="69">
        <f t="shared" si="48"/>
        <v>-2.4468250153983955</v>
      </c>
      <c r="CK20" t="str">
        <f t="shared" si="49"/>
        <v>42 Secretarial and related occupations</v>
      </c>
      <c r="CL20" s="69">
        <v>0.72179903767280518</v>
      </c>
      <c r="CM20" s="69">
        <v>0.78815535438109219</v>
      </c>
      <c r="CN20" s="69">
        <v>0.74126372697459175</v>
      </c>
      <c r="CO20" s="69">
        <v>0.64700425453624744</v>
      </c>
      <c r="CP20" s="69">
        <v>0.41535500295904204</v>
      </c>
      <c r="CQ20" s="69"/>
      <c r="CR20" s="69">
        <f t="shared" si="50"/>
        <v>-0.32590872401554971</v>
      </c>
      <c r="CS20" s="69">
        <f>'RD T1'!E280</f>
        <v>0.1987906629451317</v>
      </c>
      <c r="CT20" s="69">
        <f t="shared" si="51"/>
        <v>-0.12711806107041801</v>
      </c>
    </row>
    <row r="21" spans="1:98" x14ac:dyDescent="0.25">
      <c r="A21" s="10" t="str">
        <f>name!D17</f>
        <v>51 Skilled agricultural and related trades</v>
      </c>
      <c r="B21" s="69">
        <v>2.7979994916834092E-2</v>
      </c>
      <c r="C21" s="69">
        <v>3.598388898916835E-2</v>
      </c>
      <c r="D21" s="69">
        <v>3.3286691658321099E-2</v>
      </c>
      <c r="E21" s="69">
        <v>4.0267251774693598E-2</v>
      </c>
      <c r="F21" s="69">
        <v>5.0980209671979297E-2</v>
      </c>
      <c r="G21" s="11"/>
      <c r="H21" s="69">
        <f t="shared" si="26"/>
        <v>1.7693518013658198E-2</v>
      </c>
      <c r="I21" s="69">
        <f>'RD T1'!E49</f>
        <v>3.0725884261721979E-2</v>
      </c>
      <c r="J21" s="69">
        <f t="shared" si="27"/>
        <v>4.8419402275380177E-2</v>
      </c>
      <c r="L21" t="str">
        <f t="shared" si="28"/>
        <v>51 Skilled agricultural and related trades</v>
      </c>
      <c r="M21" s="69">
        <v>0.16942252501226271</v>
      </c>
      <c r="N21" s="69">
        <v>0.22335930805411933</v>
      </c>
      <c r="O21" s="69">
        <v>0.16753426504246099</v>
      </c>
      <c r="P21" s="69">
        <v>0.18371721518236114</v>
      </c>
      <c r="Q21" s="69">
        <v>0.24380906222653206</v>
      </c>
      <c r="R21" s="11"/>
      <c r="S21" s="69">
        <f t="shared" si="29"/>
        <v>7.6274797184071069E-2</v>
      </c>
      <c r="T21" s="69">
        <f>'RD T1'!E78</f>
        <v>0.11682986448714282</v>
      </c>
      <c r="U21" s="69">
        <f t="shared" si="30"/>
        <v>0.19310466167121387</v>
      </c>
      <c r="W21" t="str">
        <f t="shared" si="31"/>
        <v>51 Skilled agricultural and related trades</v>
      </c>
      <c r="X21" s="69">
        <v>1.3388282865603651</v>
      </c>
      <c r="Y21" s="69">
        <v>1.5787933313663147</v>
      </c>
      <c r="Z21" s="69">
        <v>1.4378304858333302</v>
      </c>
      <c r="AA21" s="69">
        <v>1.6733958614056201</v>
      </c>
      <c r="AB21" s="69">
        <v>2.397497339726069</v>
      </c>
      <c r="AC21" s="69"/>
      <c r="AD21" s="69">
        <f t="shared" si="32"/>
        <v>0.95966685389273887</v>
      </c>
      <c r="AE21" s="69">
        <f>'RD T1'!E107</f>
        <v>1.2855440178288235</v>
      </c>
      <c r="AF21" s="69">
        <f t="shared" si="33"/>
        <v>2.2452108717215626</v>
      </c>
      <c r="AH21" t="str">
        <f t="shared" si="34"/>
        <v>51 Skilled agricultural and related trades</v>
      </c>
      <c r="AI21" s="69">
        <v>0.5635192124141899</v>
      </c>
      <c r="AJ21" s="69">
        <v>0.71017157595653946</v>
      </c>
      <c r="AK21" s="69">
        <v>0.53702329007460736</v>
      </c>
      <c r="AL21" s="69">
        <v>0.60902566330839325</v>
      </c>
      <c r="AM21" s="69">
        <v>0.80295900561653311</v>
      </c>
      <c r="AN21" s="69"/>
      <c r="AO21" s="69">
        <f t="shared" si="35"/>
        <v>0.26593571554192574</v>
      </c>
      <c r="AP21" s="69">
        <f>'RD T1'!E136</f>
        <v>0.47992039484174565</v>
      </c>
      <c r="AQ21" s="69">
        <f t="shared" si="36"/>
        <v>0.74585611038367139</v>
      </c>
      <c r="AS21" t="str">
        <f t="shared" si="37"/>
        <v>51 Skilled agricultural and related trades</v>
      </c>
      <c r="AT21" s="69">
        <v>0.76904008261405188</v>
      </c>
      <c r="AU21" s="69">
        <v>1.1017014333348789</v>
      </c>
      <c r="AV21" s="69">
        <v>0.80623356598084128</v>
      </c>
      <c r="AW21" s="69">
        <v>0.84802350270793392</v>
      </c>
      <c r="AX21" s="69">
        <v>1.1354707967489499</v>
      </c>
      <c r="AY21" s="69"/>
      <c r="AZ21" s="69">
        <f t="shared" si="38"/>
        <v>0.32923723076810862</v>
      </c>
      <c r="BA21" s="69">
        <f>'RD T1'!E165</f>
        <v>0.61095420910580855</v>
      </c>
      <c r="BB21" s="69">
        <f t="shared" si="39"/>
        <v>0.94019143987391718</v>
      </c>
      <c r="BD21" t="str">
        <f t="shared" si="40"/>
        <v>51 Skilled agricultural and related trades</v>
      </c>
      <c r="BE21" s="69">
        <v>1.4700531922243962</v>
      </c>
      <c r="BF21" s="69">
        <v>1.513766585112081</v>
      </c>
      <c r="BG21" s="69">
        <v>1.197591589862822</v>
      </c>
      <c r="BH21" s="69">
        <v>1.1506071055470986</v>
      </c>
      <c r="BI21" s="69">
        <v>1.1668588679688938</v>
      </c>
      <c r="BJ21" s="69"/>
      <c r="BK21" s="69">
        <f t="shared" si="41"/>
        <v>-3.0732721893928172E-2</v>
      </c>
      <c r="BL21" s="69">
        <f>'RD T1'!E194</f>
        <v>0.62989364619145216</v>
      </c>
      <c r="BM21" s="69">
        <f t="shared" si="42"/>
        <v>0.59916092429752399</v>
      </c>
      <c r="BO21" t="str">
        <f t="shared" si="43"/>
        <v>51 Skilled agricultural and related trades</v>
      </c>
      <c r="BP21" s="69">
        <v>2.1048032256128906</v>
      </c>
      <c r="BQ21" s="69">
        <v>2.4238197822345833</v>
      </c>
      <c r="BR21" s="69">
        <v>1.6554782339009029</v>
      </c>
      <c r="BS21" s="69">
        <v>1.6898734426811979</v>
      </c>
      <c r="BT21" s="69">
        <v>1.7082479036690461</v>
      </c>
      <c r="BU21" s="69"/>
      <c r="BV21" s="69">
        <f t="shared" si="44"/>
        <v>5.2769669768143235E-2</v>
      </c>
      <c r="BW21" s="69">
        <f>'RD T1'!E223</f>
        <v>0.88907066883854657</v>
      </c>
      <c r="BX21" s="69">
        <f t="shared" si="45"/>
        <v>0.94184033860668981</v>
      </c>
      <c r="BZ21" t="str">
        <f t="shared" si="46"/>
        <v>51 Skilled agricultural and related trades</v>
      </c>
      <c r="CA21" s="69">
        <v>1.7857385373056849</v>
      </c>
      <c r="CB21" s="69">
        <v>1.7528040868858328</v>
      </c>
      <c r="CC21" s="69">
        <v>1.3595016815406482</v>
      </c>
      <c r="CD21" s="69">
        <v>1.3617119430703706</v>
      </c>
      <c r="CE21" s="69">
        <v>1.5474529372422299</v>
      </c>
      <c r="CF21" s="69"/>
      <c r="CG21" s="69">
        <f t="shared" si="47"/>
        <v>0.18795125570158167</v>
      </c>
      <c r="CH21" s="69">
        <f>'RD T1'!E252</f>
        <v>0.6440376566013889</v>
      </c>
      <c r="CI21" s="69">
        <f t="shared" si="48"/>
        <v>0.83198891230297056</v>
      </c>
      <c r="CK21" t="str">
        <f t="shared" si="49"/>
        <v>51 Skilled agricultural and related trades</v>
      </c>
      <c r="CL21" s="69">
        <v>0.88511217117575391</v>
      </c>
      <c r="CM21" s="69">
        <v>1.1663134592154172</v>
      </c>
      <c r="CN21" s="69">
        <v>0.70320227265549606</v>
      </c>
      <c r="CO21" s="69">
        <v>0.76361186308031892</v>
      </c>
      <c r="CP21" s="69">
        <v>0.44533946867460356</v>
      </c>
      <c r="CQ21" s="69"/>
      <c r="CR21" s="69">
        <f t="shared" si="50"/>
        <v>-0.25786280398089251</v>
      </c>
      <c r="CS21" s="69">
        <f>'RD T1'!E281</f>
        <v>0.20143715822409841</v>
      </c>
      <c r="CT21" s="69">
        <f t="shared" si="51"/>
        <v>-5.6425645756794096E-2</v>
      </c>
    </row>
    <row r="22" spans="1:98" x14ac:dyDescent="0.25">
      <c r="A22" s="10" t="str">
        <f>name!D18</f>
        <v>52 Skilled metal, electrical and electronic trades</v>
      </c>
      <c r="B22" s="69">
        <v>2.9528722732608644E-2</v>
      </c>
      <c r="C22" s="69">
        <v>3.4014824064287401E-2</v>
      </c>
      <c r="D22" s="69">
        <v>3.6840619548560077E-2</v>
      </c>
      <c r="E22" s="69">
        <v>3.944033431763401E-2</v>
      </c>
      <c r="F22" s="69">
        <v>5.3304024109478695E-2</v>
      </c>
      <c r="G22" s="11"/>
      <c r="H22" s="69">
        <f t="shared" si="26"/>
        <v>1.6463404560918618E-2</v>
      </c>
      <c r="I22" s="69">
        <f>'RD T1'!E50</f>
        <v>1.9705019525793312E-2</v>
      </c>
      <c r="J22" s="69">
        <f t="shared" si="27"/>
        <v>3.6168424086711934E-2</v>
      </c>
      <c r="L22" t="str">
        <f t="shared" si="28"/>
        <v>52 Skilled metal, electrical and electronic trades</v>
      </c>
      <c r="M22" s="69">
        <v>0.52926085320695693</v>
      </c>
      <c r="N22" s="69">
        <v>0.66096005318048545</v>
      </c>
      <c r="O22" s="69">
        <v>0.61113461549294068</v>
      </c>
      <c r="P22" s="69">
        <v>0.86225452108556688</v>
      </c>
      <c r="Q22" s="69">
        <v>1.430117628078889</v>
      </c>
      <c r="R22" s="11"/>
      <c r="S22" s="69">
        <f t="shared" si="29"/>
        <v>0.8189830125859483</v>
      </c>
      <c r="T22" s="69">
        <f>'RD T1'!E79</f>
        <v>0.51826587004231961</v>
      </c>
      <c r="U22" s="69">
        <f t="shared" si="30"/>
        <v>1.337248882628268</v>
      </c>
      <c r="W22" t="str">
        <f t="shared" si="31"/>
        <v>52 Skilled metal, electrical and electronic trades</v>
      </c>
      <c r="X22" s="69">
        <v>1.5909350362449859</v>
      </c>
      <c r="Y22" s="69">
        <v>1.8708136606076857</v>
      </c>
      <c r="Z22" s="69">
        <v>1.5496201694284251</v>
      </c>
      <c r="AA22" s="69">
        <v>1.8479098376602765</v>
      </c>
      <c r="AB22" s="69">
        <v>2.3172691434924282</v>
      </c>
      <c r="AC22" s="69"/>
      <c r="AD22" s="69">
        <f t="shared" si="32"/>
        <v>0.76764897406400312</v>
      </c>
      <c r="AE22" s="69">
        <f>'RD T1'!E108</f>
        <v>1.0019237965856862</v>
      </c>
      <c r="AF22" s="69">
        <f t="shared" si="33"/>
        <v>1.7695727706496893</v>
      </c>
      <c r="AH22" t="str">
        <f t="shared" si="34"/>
        <v>52 Skilled metal, electrical and electronic trades</v>
      </c>
      <c r="AI22" s="69">
        <v>0.57737898529791631</v>
      </c>
      <c r="AJ22" s="69">
        <v>0.70362511055918309</v>
      </c>
      <c r="AK22" s="69">
        <v>0.60018795809444148</v>
      </c>
      <c r="AL22" s="69">
        <v>0.6270174290123014</v>
      </c>
      <c r="AM22" s="69">
        <v>0.76011833668927686</v>
      </c>
      <c r="AN22" s="69"/>
      <c r="AO22" s="69">
        <f t="shared" si="35"/>
        <v>0.15993037859483539</v>
      </c>
      <c r="AP22" s="69">
        <f>'RD T1'!E137</f>
        <v>0.31094390098500746</v>
      </c>
      <c r="AQ22" s="69">
        <f t="shared" si="36"/>
        <v>0.47087427957984285</v>
      </c>
      <c r="AS22" t="str">
        <f t="shared" si="37"/>
        <v>52 Skilled metal, electrical and electronic trades</v>
      </c>
      <c r="AT22" s="69">
        <v>2.1462591616006748</v>
      </c>
      <c r="AU22" s="69">
        <v>2.5146266794674732</v>
      </c>
      <c r="AV22" s="69">
        <v>2.2269378023732469</v>
      </c>
      <c r="AW22" s="69">
        <v>2.288015278907761</v>
      </c>
      <c r="AX22" s="69">
        <v>2.735833455780265</v>
      </c>
      <c r="AY22" s="69"/>
      <c r="AZ22" s="69">
        <f t="shared" si="38"/>
        <v>0.50889565340701814</v>
      </c>
      <c r="BA22" s="69">
        <f>'RD T1'!E166</f>
        <v>1.1343564095653278</v>
      </c>
      <c r="BB22" s="69">
        <f t="shared" si="39"/>
        <v>1.6432520629723459</v>
      </c>
      <c r="BD22" t="str">
        <f t="shared" si="40"/>
        <v>52 Skilled metal, electrical and electronic trades</v>
      </c>
      <c r="BE22" s="69">
        <v>10.580758823001482</v>
      </c>
      <c r="BF22" s="69">
        <v>10.611951429767347</v>
      </c>
      <c r="BG22" s="69">
        <v>9.9571341065546193</v>
      </c>
      <c r="BH22" s="69">
        <v>9.7597861480619272</v>
      </c>
      <c r="BI22" s="69">
        <v>9.387274499680748</v>
      </c>
      <c r="BJ22" s="69"/>
      <c r="BK22" s="69">
        <f t="shared" si="41"/>
        <v>-0.56985960687387127</v>
      </c>
      <c r="BL22" s="69">
        <f>'RD T1'!E195</f>
        <v>3.3585034703229391</v>
      </c>
      <c r="BM22" s="69">
        <f t="shared" si="42"/>
        <v>2.7886438634490678</v>
      </c>
      <c r="BO22" t="str">
        <f t="shared" si="43"/>
        <v>52 Skilled metal, electrical and electronic trades</v>
      </c>
      <c r="BP22" s="69">
        <v>6.2561375881973591</v>
      </c>
      <c r="BQ22" s="69">
        <v>7.0151816694077365</v>
      </c>
      <c r="BR22" s="69">
        <v>5.6347970711607331</v>
      </c>
      <c r="BS22" s="69">
        <v>5.379441832488693</v>
      </c>
      <c r="BT22" s="69">
        <v>4.6115391077550623</v>
      </c>
      <c r="BU22" s="69"/>
      <c r="BV22" s="69">
        <f t="shared" si="44"/>
        <v>-1.0232579634056709</v>
      </c>
      <c r="BW22" s="69">
        <f>'RD T1'!E224</f>
        <v>1.8628615607320393</v>
      </c>
      <c r="BX22" s="69">
        <f t="shared" si="45"/>
        <v>0.83960359732636847</v>
      </c>
      <c r="BZ22" t="str">
        <f t="shared" si="46"/>
        <v>52 Skilled metal, electrical and electronic trades</v>
      </c>
      <c r="CA22" s="69">
        <v>3.4848554322713827</v>
      </c>
      <c r="CB22" s="69">
        <v>3.0733366360871779</v>
      </c>
      <c r="CC22" s="69">
        <v>2.5567871495004364</v>
      </c>
      <c r="CD22" s="69">
        <v>2.5919908256172213</v>
      </c>
      <c r="CE22" s="69">
        <v>1.4862339507213569</v>
      </c>
      <c r="CF22" s="69"/>
      <c r="CG22" s="69">
        <f t="shared" si="47"/>
        <v>-1.0705531987790795</v>
      </c>
      <c r="CH22" s="69">
        <f>'RD T1'!E253</f>
        <v>0.80831335303606344</v>
      </c>
      <c r="CI22" s="69">
        <f t="shared" si="48"/>
        <v>-0.26223984574301606</v>
      </c>
      <c r="CK22" t="str">
        <f t="shared" si="49"/>
        <v>52 Skilled metal, electrical and electronic trades</v>
      </c>
      <c r="CL22" s="69">
        <v>0.95596332452937038</v>
      </c>
      <c r="CM22" s="69">
        <v>1.1154321826299809</v>
      </c>
      <c r="CN22" s="69">
        <v>0.88229840226773348</v>
      </c>
      <c r="CO22" s="69">
        <v>1.0041132781204867</v>
      </c>
      <c r="CP22" s="69">
        <v>0.71682042970948756</v>
      </c>
      <c r="CQ22" s="69"/>
      <c r="CR22" s="69">
        <f t="shared" si="50"/>
        <v>-0.16547797255824592</v>
      </c>
      <c r="CS22" s="69">
        <f>'RD T1'!E282</f>
        <v>0.26809937816139595</v>
      </c>
      <c r="CT22" s="69">
        <f t="shared" si="51"/>
        <v>0.10262140560315003</v>
      </c>
    </row>
    <row r="23" spans="1:98" x14ac:dyDescent="0.25">
      <c r="A23" s="10" t="str">
        <f>name!D19</f>
        <v>53 Skilled construction and building trades</v>
      </c>
      <c r="B23" s="69">
        <v>1.6209088265102291E-2</v>
      </c>
      <c r="C23" s="69">
        <v>1.1668384903643437E-2</v>
      </c>
      <c r="D23" s="69">
        <v>9.9139659075740249E-3</v>
      </c>
      <c r="E23" s="69">
        <v>1.4461567909148713E-2</v>
      </c>
      <c r="F23" s="69">
        <v>1.5466979063116865E-2</v>
      </c>
      <c r="G23" s="11"/>
      <c r="H23" s="69">
        <f t="shared" si="26"/>
        <v>5.5530131555428398E-3</v>
      </c>
      <c r="I23" s="69">
        <f>'RD T1'!E51</f>
        <v>6.6750913037361475E-3</v>
      </c>
      <c r="J23" s="69">
        <f t="shared" si="27"/>
        <v>1.2228104459278986E-2</v>
      </c>
      <c r="L23" t="str">
        <f t="shared" si="28"/>
        <v>53 Skilled construction and building trades</v>
      </c>
      <c r="M23" s="69">
        <v>0.26763708000888192</v>
      </c>
      <c r="N23" s="69">
        <v>0.30135292246095491</v>
      </c>
      <c r="O23" s="69">
        <v>0.29604615436752563</v>
      </c>
      <c r="P23" s="69">
        <v>0.34775701639338141</v>
      </c>
      <c r="Q23" s="69">
        <v>0.4243937840327473</v>
      </c>
      <c r="R23" s="11"/>
      <c r="S23" s="69">
        <f t="shared" si="29"/>
        <v>0.12834762966522167</v>
      </c>
      <c r="T23" s="69">
        <f>'RD T1'!E80</f>
        <v>0.18576512295018677</v>
      </c>
      <c r="U23" s="69">
        <f t="shared" si="30"/>
        <v>0.31411275261540844</v>
      </c>
      <c r="W23" t="str">
        <f t="shared" si="31"/>
        <v>53 Skilled construction and building trades</v>
      </c>
      <c r="X23" s="69">
        <v>0.98143801901002004</v>
      </c>
      <c r="Y23" s="69">
        <v>1.0046213493662344</v>
      </c>
      <c r="Z23" s="69">
        <v>0.89029313559259271</v>
      </c>
      <c r="AA23" s="69">
        <v>1.0405259468308465</v>
      </c>
      <c r="AB23" s="69">
        <v>1.1559742637374641</v>
      </c>
      <c r="AC23" s="69"/>
      <c r="AD23" s="69">
        <f t="shared" si="32"/>
        <v>0.26568112814487144</v>
      </c>
      <c r="AE23" s="69">
        <f>'RD T1'!E109</f>
        <v>0.5648457209706329</v>
      </c>
      <c r="AF23" s="69">
        <f t="shared" si="33"/>
        <v>0.83052684911550434</v>
      </c>
      <c r="AH23" t="str">
        <f t="shared" si="34"/>
        <v>53 Skilled construction and building trades</v>
      </c>
      <c r="AI23" s="69">
        <v>0.58980741780637536</v>
      </c>
      <c r="AJ23" s="69">
        <v>0.69876610187370158</v>
      </c>
      <c r="AK23" s="69">
        <v>0.60822622375145707</v>
      </c>
      <c r="AL23" s="69">
        <v>0.68534182311111069</v>
      </c>
      <c r="AM23" s="69">
        <v>0.77724689211150377</v>
      </c>
      <c r="AN23" s="69"/>
      <c r="AO23" s="69">
        <f t="shared" si="35"/>
        <v>0.1690206683600467</v>
      </c>
      <c r="AP23" s="69">
        <f>'RD T1'!E138</f>
        <v>0.40977415799509365</v>
      </c>
      <c r="AQ23" s="69">
        <f t="shared" si="36"/>
        <v>0.57879482635514035</v>
      </c>
      <c r="AS23" t="str">
        <f t="shared" si="37"/>
        <v>53 Skilled construction and building trades</v>
      </c>
      <c r="AT23" s="69">
        <v>0.86263276335930772</v>
      </c>
      <c r="AU23" s="69">
        <v>0.86873296395649702</v>
      </c>
      <c r="AV23" s="69">
        <v>0.81521249010069452</v>
      </c>
      <c r="AW23" s="69">
        <v>0.95330238359405228</v>
      </c>
      <c r="AX23" s="69">
        <v>0.99929341134035921</v>
      </c>
      <c r="AY23" s="69"/>
      <c r="AZ23" s="69">
        <f t="shared" si="38"/>
        <v>0.18408092123966469</v>
      </c>
      <c r="BA23" s="69">
        <f>'RD T1'!E167</f>
        <v>0.53222082151260275</v>
      </c>
      <c r="BB23" s="69">
        <f t="shared" si="39"/>
        <v>0.71630174275226743</v>
      </c>
      <c r="BD23" t="str">
        <f t="shared" si="40"/>
        <v>53 Skilled construction and building trades</v>
      </c>
      <c r="BE23" s="69">
        <v>8.4955908842320387</v>
      </c>
      <c r="BF23" s="69">
        <v>7.3984410480249814</v>
      </c>
      <c r="BG23" s="69">
        <v>7.0635837381701174</v>
      </c>
      <c r="BH23" s="69">
        <v>6.886623442967589</v>
      </c>
      <c r="BI23" s="69">
        <v>5.8527361137916367</v>
      </c>
      <c r="BJ23" s="69"/>
      <c r="BK23" s="69">
        <f t="shared" si="41"/>
        <v>-1.2108476243784807</v>
      </c>
      <c r="BL23" s="69">
        <f>'RD T1'!E196</f>
        <v>2.4650483813401638</v>
      </c>
      <c r="BM23" s="69">
        <f t="shared" si="42"/>
        <v>1.2542007569616831</v>
      </c>
      <c r="BO23" t="str">
        <f t="shared" si="43"/>
        <v>53 Skilled construction and building trades</v>
      </c>
      <c r="BP23" s="69">
        <v>6.9619586159988929</v>
      </c>
      <c r="BQ23" s="69">
        <v>7.641633045702334</v>
      </c>
      <c r="BR23" s="69">
        <v>6.323812971471547</v>
      </c>
      <c r="BS23" s="69">
        <v>6.8903704476079657</v>
      </c>
      <c r="BT23" s="69">
        <v>6.6175628851231076</v>
      </c>
      <c r="BU23" s="69"/>
      <c r="BV23" s="69">
        <f t="shared" si="44"/>
        <v>0.29374991365156067</v>
      </c>
      <c r="BW23" s="69">
        <f>'RD T1'!E225</f>
        <v>2.9583742129524468</v>
      </c>
      <c r="BX23" s="69">
        <f t="shared" si="45"/>
        <v>3.2521241266040075</v>
      </c>
      <c r="BZ23" t="str">
        <f t="shared" si="46"/>
        <v>53 Skilled construction and building trades</v>
      </c>
      <c r="CA23" s="69">
        <v>4.0089932382412385</v>
      </c>
      <c r="CB23" s="69">
        <v>3.3380462127657977</v>
      </c>
      <c r="CC23" s="69">
        <v>2.9713876123676788</v>
      </c>
      <c r="CD23" s="69">
        <v>3.2615626745459902</v>
      </c>
      <c r="CE23" s="69">
        <v>3.0323558671903821</v>
      </c>
      <c r="CF23" s="69"/>
      <c r="CG23" s="69">
        <f t="shared" si="47"/>
        <v>6.0968254822703294E-2</v>
      </c>
      <c r="CH23" s="69">
        <f>'RD T1'!E254</f>
        <v>1.2468224411487647</v>
      </c>
      <c r="CI23" s="69">
        <f t="shared" si="48"/>
        <v>1.307790695971468</v>
      </c>
      <c r="CK23" t="str">
        <f t="shared" si="49"/>
        <v>53 Skilled construction and building trades</v>
      </c>
      <c r="CL23" s="69">
        <v>1.7543350292647386</v>
      </c>
      <c r="CM23" s="69">
        <v>1.6312991927008784</v>
      </c>
      <c r="CN23" s="69">
        <v>1.2977181604344707</v>
      </c>
      <c r="CO23" s="69">
        <v>1.1603291867976995</v>
      </c>
      <c r="CP23" s="69">
        <v>0.37880642817112559</v>
      </c>
      <c r="CQ23" s="69"/>
      <c r="CR23" s="69">
        <f t="shared" si="50"/>
        <v>-0.9189117322633451</v>
      </c>
      <c r="CS23" s="69">
        <f>'RD T1'!E283</f>
        <v>0.23616845822526036</v>
      </c>
      <c r="CT23" s="69">
        <f t="shared" si="51"/>
        <v>-0.68274327403808477</v>
      </c>
    </row>
    <row r="24" spans="1:98" x14ac:dyDescent="0.25">
      <c r="A24" s="10" t="str">
        <f>name!D20</f>
        <v>54 Textiles, printing and other skilled trades</v>
      </c>
      <c r="B24" s="69">
        <v>5.5859901242462325E-2</v>
      </c>
      <c r="C24" s="69">
        <v>6.1479152567602786E-2</v>
      </c>
      <c r="D24" s="69">
        <v>6.6311211977578596E-2</v>
      </c>
      <c r="E24" s="69">
        <v>8.4328401274601714E-2</v>
      </c>
      <c r="F24" s="69">
        <v>0.11389247385282333</v>
      </c>
      <c r="G24" s="11"/>
      <c r="H24" s="69">
        <f t="shared" si="26"/>
        <v>4.7581261875244737E-2</v>
      </c>
      <c r="I24" s="69">
        <f>'RD T1'!E52</f>
        <v>4.8649433792128889E-2</v>
      </c>
      <c r="J24" s="69">
        <f t="shared" si="27"/>
        <v>9.6230695667373634E-2</v>
      </c>
      <c r="L24" t="str">
        <f t="shared" si="28"/>
        <v>54 Textiles, printing and other skilled trades</v>
      </c>
      <c r="M24" s="69">
        <v>0.54315943582901594</v>
      </c>
      <c r="N24" s="69">
        <v>0.62881681093781172</v>
      </c>
      <c r="O24" s="69">
        <v>0.67457048336735348</v>
      </c>
      <c r="P24" s="69">
        <v>0.84254757168541639</v>
      </c>
      <c r="Q24" s="69">
        <v>1.2396601526344952</v>
      </c>
      <c r="R24" s="11"/>
      <c r="S24" s="69">
        <f t="shared" si="29"/>
        <v>0.56508966926714177</v>
      </c>
      <c r="T24" s="69">
        <f>'RD T1'!E81</f>
        <v>0.53292771603909306</v>
      </c>
      <c r="U24" s="69">
        <f t="shared" si="30"/>
        <v>1.0980173853062349</v>
      </c>
      <c r="W24" t="str">
        <f t="shared" si="31"/>
        <v>54 Textiles, printing and other skilled trades</v>
      </c>
      <c r="X24" s="69">
        <v>1.726251053162807</v>
      </c>
      <c r="Y24" s="69">
        <v>1.8390879599938206</v>
      </c>
      <c r="Z24" s="69">
        <v>1.6991049926242034</v>
      </c>
      <c r="AA24" s="69">
        <v>2.0559071404998881</v>
      </c>
      <c r="AB24" s="69">
        <v>2.6901709771676754</v>
      </c>
      <c r="AC24" s="69"/>
      <c r="AD24" s="69">
        <f t="shared" si="32"/>
        <v>0.99106598454347195</v>
      </c>
      <c r="AE24" s="69">
        <f>'RD T1'!E110</f>
        <v>1.2377224324430647</v>
      </c>
      <c r="AF24" s="69">
        <f t="shared" si="33"/>
        <v>2.2287884169865366</v>
      </c>
      <c r="AH24" t="str">
        <f t="shared" si="34"/>
        <v>54 Textiles, printing and other skilled trades</v>
      </c>
      <c r="AI24" s="69">
        <v>0.66454054717400723</v>
      </c>
      <c r="AJ24" s="69">
        <v>0.67033646334287844</v>
      </c>
      <c r="AK24" s="69">
        <v>0.63825795579406752</v>
      </c>
      <c r="AL24" s="69">
        <v>0.67866316404042626</v>
      </c>
      <c r="AM24" s="69">
        <v>0.85143029496715916</v>
      </c>
      <c r="AN24" s="69"/>
      <c r="AO24" s="69">
        <f t="shared" si="35"/>
        <v>0.21317233917309164</v>
      </c>
      <c r="AP24" s="69">
        <f>'RD T1'!E139</f>
        <v>0.39765148841590953</v>
      </c>
      <c r="AQ24" s="69">
        <f t="shared" si="36"/>
        <v>0.61082382758900122</v>
      </c>
      <c r="AS24" t="str">
        <f t="shared" si="37"/>
        <v>54 Textiles, printing and other skilled trades</v>
      </c>
      <c r="AT24" s="69">
        <v>0.7981411760156355</v>
      </c>
      <c r="AU24" s="69">
        <v>0.8120716390020889</v>
      </c>
      <c r="AV24" s="69">
        <v>0.77268572955819148</v>
      </c>
      <c r="AW24" s="69">
        <v>0.88808115172895397</v>
      </c>
      <c r="AX24" s="69">
        <v>1.0993520121053779</v>
      </c>
      <c r="AY24" s="69"/>
      <c r="AZ24" s="69">
        <f t="shared" si="38"/>
        <v>0.32666628254718644</v>
      </c>
      <c r="BA24" s="69">
        <f>'RD T1'!E168</f>
        <v>0.5069842011238036</v>
      </c>
      <c r="BB24" s="69">
        <f t="shared" si="39"/>
        <v>0.83365048367099004</v>
      </c>
      <c r="BD24" t="str">
        <f t="shared" si="40"/>
        <v>54 Textiles, printing and other skilled trades</v>
      </c>
      <c r="BE24" s="69">
        <v>5.303561532487608</v>
      </c>
      <c r="BF24" s="69">
        <v>4.9053922161605419</v>
      </c>
      <c r="BG24" s="69">
        <v>4.6920431120581405</v>
      </c>
      <c r="BH24" s="69">
        <v>5.0556370553201031</v>
      </c>
      <c r="BI24" s="69">
        <v>5.6150918578095208</v>
      </c>
      <c r="BJ24" s="69"/>
      <c r="BK24" s="69">
        <f t="shared" si="41"/>
        <v>0.9230487457513803</v>
      </c>
      <c r="BL24" s="69">
        <f>'RD T1'!E197</f>
        <v>2.1353820523279179</v>
      </c>
      <c r="BM24" s="69">
        <f t="shared" si="42"/>
        <v>3.0584307980792982</v>
      </c>
      <c r="BO24" t="str">
        <f t="shared" si="43"/>
        <v>54 Textiles, printing and other skilled trades</v>
      </c>
      <c r="BP24" s="69">
        <v>5.2778863657286275</v>
      </c>
      <c r="BQ24" s="69">
        <v>4.5396090134221199</v>
      </c>
      <c r="BR24" s="69">
        <v>4.084636065626726</v>
      </c>
      <c r="BS24" s="69">
        <v>3.6140323652284949</v>
      </c>
      <c r="BT24" s="69">
        <v>3.2352460209670157</v>
      </c>
      <c r="BU24" s="69"/>
      <c r="BV24" s="69">
        <f t="shared" si="44"/>
        <v>-0.84939004465971024</v>
      </c>
      <c r="BW24" s="69">
        <f>'RD T1'!E226</f>
        <v>1.3677305427205435</v>
      </c>
      <c r="BX24" s="69">
        <f t="shared" si="45"/>
        <v>0.51834049806083327</v>
      </c>
      <c r="BZ24" t="str">
        <f t="shared" si="46"/>
        <v>54 Textiles, printing and other skilled trades</v>
      </c>
      <c r="CA24" s="69">
        <v>4.8072266618153696</v>
      </c>
      <c r="CB24" s="69">
        <v>4.1167399843758368</v>
      </c>
      <c r="CC24" s="69">
        <v>3.5212497868431627</v>
      </c>
      <c r="CD24" s="69">
        <v>3.654909026456941</v>
      </c>
      <c r="CE24" s="69">
        <v>3.104496763437341</v>
      </c>
      <c r="CF24" s="69"/>
      <c r="CG24" s="69">
        <f t="shared" si="47"/>
        <v>-0.41675302340582165</v>
      </c>
      <c r="CH24" s="69">
        <f>'RD T1'!E255</f>
        <v>1.2641729465217231</v>
      </c>
      <c r="CI24" s="69">
        <f t="shared" si="48"/>
        <v>0.84741992311590142</v>
      </c>
      <c r="CK24" t="str">
        <f t="shared" si="49"/>
        <v>54 Textiles, printing and other skilled trades</v>
      </c>
      <c r="CL24" s="69">
        <v>1.5563503896002822</v>
      </c>
      <c r="CM24" s="69">
        <v>1.4893066641072916</v>
      </c>
      <c r="CN24" s="69">
        <v>1.2774126732467757</v>
      </c>
      <c r="CO24" s="69">
        <v>0.96960511579980158</v>
      </c>
      <c r="CP24" s="69">
        <v>0.62469978454536135</v>
      </c>
      <c r="CQ24" s="69"/>
      <c r="CR24" s="69">
        <f t="shared" si="50"/>
        <v>-0.65271288870141431</v>
      </c>
      <c r="CS24" s="69">
        <f>'RD T1'!E284</f>
        <v>0.23837657083647057</v>
      </c>
      <c r="CT24" s="69">
        <f t="shared" si="51"/>
        <v>-0.41433631786494374</v>
      </c>
    </row>
    <row r="25" spans="1:98" x14ac:dyDescent="0.25">
      <c r="A25" s="10" t="str">
        <f>name!D21</f>
        <v>61 Caring personal service occupations</v>
      </c>
      <c r="B25" s="69">
        <v>5.4358134272151887E-2</v>
      </c>
      <c r="C25" s="69">
        <v>6.5588047761498888E-2</v>
      </c>
      <c r="D25" s="69">
        <v>6.6729157649353485E-2</v>
      </c>
      <c r="E25" s="69">
        <v>9.0871159295705772E-2</v>
      </c>
      <c r="F25" s="69">
        <v>0.12598592783344337</v>
      </c>
      <c r="G25" s="11"/>
      <c r="H25" s="69">
        <f t="shared" si="26"/>
        <v>5.9256770184089883E-2</v>
      </c>
      <c r="I25" s="69">
        <f>'RD T1'!E53</f>
        <v>5.5109691753510923E-2</v>
      </c>
      <c r="J25" s="69">
        <f t="shared" si="27"/>
        <v>0.11436646193760081</v>
      </c>
      <c r="L25" t="str">
        <f t="shared" si="28"/>
        <v>61 Caring personal service occupations</v>
      </c>
      <c r="M25" s="69">
        <v>2.3056527930504971</v>
      </c>
      <c r="N25" s="69">
        <v>3.1127985138931256</v>
      </c>
      <c r="O25" s="69">
        <v>3.1886427199965897</v>
      </c>
      <c r="P25" s="69">
        <v>4.1740733972313722</v>
      </c>
      <c r="Q25" s="69">
        <v>5.6133369192655787</v>
      </c>
      <c r="R25" s="11"/>
      <c r="S25" s="69">
        <f t="shared" si="29"/>
        <v>2.424694199268989</v>
      </c>
      <c r="T25" s="69">
        <f>'RD T1'!E82</f>
        <v>2.691765372932998</v>
      </c>
      <c r="U25" s="69">
        <f t="shared" si="30"/>
        <v>5.116459572201987</v>
      </c>
      <c r="W25" t="str">
        <f t="shared" si="31"/>
        <v>61 Caring personal service occupations</v>
      </c>
      <c r="X25" s="69">
        <v>7.5568021447689606</v>
      </c>
      <c r="Y25" s="69">
        <v>9.0168557747345588</v>
      </c>
      <c r="Z25" s="69">
        <v>8.5996603646884839</v>
      </c>
      <c r="AA25" s="69">
        <v>10.167157220223421</v>
      </c>
      <c r="AB25" s="69">
        <v>11.994064860202526</v>
      </c>
      <c r="AC25" s="69"/>
      <c r="AD25" s="69">
        <f t="shared" si="32"/>
        <v>3.394404495514042</v>
      </c>
      <c r="AE25" s="69">
        <f>'RD T1'!E111</f>
        <v>6.7488406908995078</v>
      </c>
      <c r="AF25" s="69">
        <f t="shared" si="33"/>
        <v>10.14324518641355</v>
      </c>
      <c r="AH25" t="str">
        <f t="shared" si="34"/>
        <v>61 Caring personal service occupations</v>
      </c>
      <c r="AI25" s="69">
        <v>6.7462462003956327</v>
      </c>
      <c r="AJ25" s="69">
        <v>7.1606705025917732</v>
      </c>
      <c r="AK25" s="69">
        <v>6.8699068679098447</v>
      </c>
      <c r="AL25" s="69">
        <v>7.2392559010420054</v>
      </c>
      <c r="AM25" s="69">
        <v>7.510607422585367</v>
      </c>
      <c r="AN25" s="69"/>
      <c r="AO25" s="69">
        <f t="shared" si="35"/>
        <v>0.64070055467552223</v>
      </c>
      <c r="AP25" s="69">
        <f>'RD T1'!E140</f>
        <v>4.1986282255050495</v>
      </c>
      <c r="AQ25" s="69">
        <f t="shared" si="36"/>
        <v>4.8393287801805718</v>
      </c>
      <c r="AS25" t="str">
        <f t="shared" si="37"/>
        <v>61 Caring personal service occupations</v>
      </c>
      <c r="AT25" s="69">
        <v>3.7338182177188406</v>
      </c>
      <c r="AU25" s="69">
        <v>4.3082059499643082</v>
      </c>
      <c r="AV25" s="69">
        <v>4.1792845636450027</v>
      </c>
      <c r="AW25" s="69">
        <v>4.4801901537690876</v>
      </c>
      <c r="AX25" s="69">
        <v>4.8161164003015982</v>
      </c>
      <c r="AY25" s="69"/>
      <c r="AZ25" s="69">
        <f t="shared" si="38"/>
        <v>0.63683183665659548</v>
      </c>
      <c r="BA25" s="69">
        <f>'RD T1'!E169</f>
        <v>2.6731685340672278</v>
      </c>
      <c r="BB25" s="69">
        <f t="shared" si="39"/>
        <v>3.3100003707238232</v>
      </c>
      <c r="BD25" t="str">
        <f t="shared" si="40"/>
        <v>61 Caring personal service occupations</v>
      </c>
      <c r="BE25" s="69">
        <v>21.255094353924608</v>
      </c>
      <c r="BF25" s="69">
        <v>22.810343876579438</v>
      </c>
      <c r="BG25" s="69">
        <v>22.899205116340031</v>
      </c>
      <c r="BH25" s="69">
        <v>24.331087785072789</v>
      </c>
      <c r="BI25" s="69">
        <v>27.561015999240471</v>
      </c>
      <c r="BJ25" s="69"/>
      <c r="BK25" s="69">
        <f t="shared" si="41"/>
        <v>4.6618108829004399</v>
      </c>
      <c r="BL25" s="69">
        <f>'RD T1'!E198</f>
        <v>14.33133621820012</v>
      </c>
      <c r="BM25" s="69">
        <f t="shared" si="42"/>
        <v>18.993147101100561</v>
      </c>
      <c r="BO25" t="str">
        <f t="shared" si="43"/>
        <v>61 Caring personal service occupations</v>
      </c>
      <c r="BP25" s="69">
        <v>16.725308298177367</v>
      </c>
      <c r="BQ25" s="69">
        <v>16.0321129437595</v>
      </c>
      <c r="BR25" s="69">
        <v>14.713137445082568</v>
      </c>
      <c r="BS25" s="69">
        <v>14.832133285222126</v>
      </c>
      <c r="BT25" s="69">
        <v>12.373464153150206</v>
      </c>
      <c r="BU25" s="69"/>
      <c r="BV25" s="69">
        <f t="shared" si="44"/>
        <v>-2.3396732919323622</v>
      </c>
      <c r="BW25" s="69">
        <f>'RD T1'!E227</f>
        <v>6.5297602583288175</v>
      </c>
      <c r="BX25" s="69">
        <f t="shared" si="45"/>
        <v>4.1900869663964553</v>
      </c>
      <c r="BZ25" t="str">
        <f t="shared" si="46"/>
        <v>61 Caring personal service occupations</v>
      </c>
      <c r="CA25" s="69">
        <v>5.0526153500769651</v>
      </c>
      <c r="CB25" s="69">
        <v>3.0136084139963666</v>
      </c>
      <c r="CC25" s="69">
        <v>2.5202236645932916</v>
      </c>
      <c r="CD25" s="69">
        <v>2.0652543923513469</v>
      </c>
      <c r="CE25" s="69">
        <v>1.7402722776622468</v>
      </c>
      <c r="CF25" s="69"/>
      <c r="CG25" s="69">
        <f t="shared" si="47"/>
        <v>-0.77995138693104482</v>
      </c>
      <c r="CH25" s="69">
        <f>'RD T1'!E256</f>
        <v>0.64849831143073211</v>
      </c>
      <c r="CI25" s="69">
        <f t="shared" si="48"/>
        <v>-0.13145307550031271</v>
      </c>
      <c r="CK25" t="str">
        <f t="shared" si="49"/>
        <v>61 Caring personal service occupations</v>
      </c>
      <c r="CL25" s="69">
        <v>0.69469891592967425</v>
      </c>
      <c r="CM25" s="69">
        <v>0.58259946756424286</v>
      </c>
      <c r="CN25" s="69">
        <v>0.57597439017026575</v>
      </c>
      <c r="CO25" s="69">
        <v>0.72658094192376954</v>
      </c>
      <c r="CP25" s="69">
        <v>0.90790185589620565</v>
      </c>
      <c r="CQ25" s="69"/>
      <c r="CR25" s="69">
        <f t="shared" si="50"/>
        <v>0.3319274657259399</v>
      </c>
      <c r="CS25" s="69">
        <f>'RD T1'!E285</f>
        <v>0.19689457143893119</v>
      </c>
      <c r="CT25" s="69">
        <f t="shared" si="51"/>
        <v>0.52882203716487108</v>
      </c>
    </row>
    <row r="26" spans="1:98" x14ac:dyDescent="0.25">
      <c r="A26" s="10" t="str">
        <f>name!D22</f>
        <v>62 Leisure, travel and related personal service occupations</v>
      </c>
      <c r="B26" s="69">
        <v>2.531122844342008E-2</v>
      </c>
      <c r="C26" s="69">
        <v>3.7279915547788346E-2</v>
      </c>
      <c r="D26" s="69">
        <v>4.1561559890601556E-2</v>
      </c>
      <c r="E26" s="69">
        <v>5.0274201463597498E-2</v>
      </c>
      <c r="F26" s="69">
        <v>6.7128881305785273E-2</v>
      </c>
      <c r="G26" s="11"/>
      <c r="H26" s="69">
        <f t="shared" si="26"/>
        <v>2.5567321415183718E-2</v>
      </c>
      <c r="I26" s="69">
        <f>'RD T1'!E54</f>
        <v>3.067388089397851E-2</v>
      </c>
      <c r="J26" s="69">
        <f t="shared" si="27"/>
        <v>5.6241202309162228E-2</v>
      </c>
      <c r="L26" t="str">
        <f t="shared" si="28"/>
        <v>62 Leisure, travel and related personal service occupations</v>
      </c>
      <c r="M26" s="69">
        <v>0.46679677700578232</v>
      </c>
      <c r="N26" s="69">
        <v>0.6135935419566787</v>
      </c>
      <c r="O26" s="69">
        <v>0.58143528237101272</v>
      </c>
      <c r="P26" s="69">
        <v>0.71357630431336017</v>
      </c>
      <c r="Q26" s="69">
        <v>0.95755591346083957</v>
      </c>
      <c r="R26" s="11"/>
      <c r="S26" s="69">
        <f t="shared" si="29"/>
        <v>0.37612063108982685</v>
      </c>
      <c r="T26" s="69">
        <f>'RD T1'!E83</f>
        <v>0.44192578502136876</v>
      </c>
      <c r="U26" s="69">
        <f t="shared" si="30"/>
        <v>0.81804641611119555</v>
      </c>
      <c r="W26" t="str">
        <f t="shared" si="31"/>
        <v>62 Leisure, travel and related personal service occupations</v>
      </c>
      <c r="X26" s="69">
        <v>2.2795366565907269</v>
      </c>
      <c r="Y26" s="69">
        <v>2.9192646466147156</v>
      </c>
      <c r="Z26" s="69">
        <v>2.6119435382700047</v>
      </c>
      <c r="AA26" s="69">
        <v>3.1194606604807222</v>
      </c>
      <c r="AB26" s="69">
        <v>4.1601351886698819</v>
      </c>
      <c r="AC26" s="69"/>
      <c r="AD26" s="69">
        <f t="shared" si="32"/>
        <v>1.5481916503998772</v>
      </c>
      <c r="AE26" s="69">
        <f>'RD T1'!E112</f>
        <v>2.0694911579057198</v>
      </c>
      <c r="AF26" s="69">
        <f t="shared" si="33"/>
        <v>3.617682808305597</v>
      </c>
      <c r="AH26" t="str">
        <f t="shared" si="34"/>
        <v>62 Leisure, travel and related personal service occupations</v>
      </c>
      <c r="AI26" s="69">
        <v>1.4177710540987305</v>
      </c>
      <c r="AJ26" s="69">
        <v>1.7707271315748381</v>
      </c>
      <c r="AK26" s="69">
        <v>1.622773839482698</v>
      </c>
      <c r="AL26" s="69">
        <v>1.7947814386648089</v>
      </c>
      <c r="AM26" s="69">
        <v>2.3783387006105818</v>
      </c>
      <c r="AN26" s="69"/>
      <c r="AO26" s="69">
        <f t="shared" si="35"/>
        <v>0.75556486112788379</v>
      </c>
      <c r="AP26" s="69">
        <f>'RD T1'!E141</f>
        <v>1.2037662156735516</v>
      </c>
      <c r="AQ26" s="69">
        <f t="shared" si="36"/>
        <v>1.9593310768014354</v>
      </c>
      <c r="AS26" t="str">
        <f t="shared" si="37"/>
        <v>62 Leisure, travel and related personal service occupations</v>
      </c>
      <c r="AT26" s="69">
        <v>1.686905865877959</v>
      </c>
      <c r="AU26" s="69">
        <v>2.1555374288422318</v>
      </c>
      <c r="AV26" s="69">
        <v>2.1383966205686993</v>
      </c>
      <c r="AW26" s="69">
        <v>2.446478821857367</v>
      </c>
      <c r="AX26" s="69">
        <v>3.3896287146326296</v>
      </c>
      <c r="AY26" s="69"/>
      <c r="AZ26" s="69">
        <f t="shared" si="38"/>
        <v>1.2512320940639303</v>
      </c>
      <c r="BA26" s="69">
        <f>'RD T1'!E170</f>
        <v>1.7016779658478172</v>
      </c>
      <c r="BB26" s="69">
        <f t="shared" si="39"/>
        <v>2.9529100599117477</v>
      </c>
      <c r="BD26" t="str">
        <f t="shared" si="40"/>
        <v>62 Leisure, travel and related personal service occupations</v>
      </c>
      <c r="BE26" s="69">
        <v>6.1470249571181483</v>
      </c>
      <c r="BF26" s="69">
        <v>5.9506479199099278</v>
      </c>
      <c r="BG26" s="69">
        <v>5.8296192962271025</v>
      </c>
      <c r="BH26" s="69">
        <v>5.4216407347960685</v>
      </c>
      <c r="BI26" s="69">
        <v>4.9808633653153631</v>
      </c>
      <c r="BJ26" s="69"/>
      <c r="BK26" s="69">
        <f t="shared" si="41"/>
        <v>-0.8487559309117394</v>
      </c>
      <c r="BL26" s="69">
        <f>'RD T1'!E199</f>
        <v>2.4616869587289072</v>
      </c>
      <c r="BM26" s="69">
        <f t="shared" si="42"/>
        <v>1.6129310278171678</v>
      </c>
      <c r="BO26" t="str">
        <f t="shared" si="43"/>
        <v>62 Leisure, travel and related personal service occupations</v>
      </c>
      <c r="BP26" s="69">
        <v>5.9798538522770635</v>
      </c>
      <c r="BQ26" s="69">
        <v>5.6501239260270353</v>
      </c>
      <c r="BR26" s="69">
        <v>5.1121586156294194</v>
      </c>
      <c r="BS26" s="69">
        <v>4.6319360440651947</v>
      </c>
      <c r="BT26" s="69">
        <v>3.7985990659298983</v>
      </c>
      <c r="BU26" s="69"/>
      <c r="BV26" s="69">
        <f t="shared" si="44"/>
        <v>-1.3135595496995212</v>
      </c>
      <c r="BW26" s="69">
        <f>'RD T1'!E228</f>
        <v>1.9741419080284981</v>
      </c>
      <c r="BX26" s="69">
        <f t="shared" si="45"/>
        <v>0.66058235832897694</v>
      </c>
      <c r="BZ26" t="str">
        <f t="shared" si="46"/>
        <v>62 Leisure, travel and related personal service occupations</v>
      </c>
      <c r="CA26" s="69">
        <v>3.5454650352615587</v>
      </c>
      <c r="CB26" s="69">
        <v>3.6098167676645572</v>
      </c>
      <c r="CC26" s="69">
        <v>2.924798695964641</v>
      </c>
      <c r="CD26" s="69">
        <v>2.8732523529092742</v>
      </c>
      <c r="CE26" s="69">
        <v>2.0935329548705957</v>
      </c>
      <c r="CF26" s="69"/>
      <c r="CG26" s="69">
        <f t="shared" si="47"/>
        <v>-0.83126574109404539</v>
      </c>
      <c r="CH26" s="69">
        <f>'RD T1'!E257</f>
        <v>1.0928287963508161</v>
      </c>
      <c r="CI26" s="69">
        <f t="shared" si="48"/>
        <v>0.2615630552567707</v>
      </c>
      <c r="CK26" t="str">
        <f t="shared" si="49"/>
        <v>62 Leisure, travel and related personal service occupations</v>
      </c>
      <c r="CL26" s="69">
        <v>1.0640897639493672</v>
      </c>
      <c r="CM26" s="69">
        <v>1.1172692355316032</v>
      </c>
      <c r="CN26" s="69">
        <v>0.9498298980375931</v>
      </c>
      <c r="CO26" s="69">
        <v>0.81766052277592483</v>
      </c>
      <c r="CP26" s="69">
        <v>0.78441527458964733</v>
      </c>
      <c r="CQ26" s="69"/>
      <c r="CR26" s="69">
        <f t="shared" si="50"/>
        <v>-0.16541462344794577</v>
      </c>
      <c r="CS26" s="69">
        <f>'RD T1'!E286</f>
        <v>0.24063991498879564</v>
      </c>
      <c r="CT26" s="69">
        <f t="shared" si="51"/>
        <v>7.5225291540849865E-2</v>
      </c>
    </row>
    <row r="27" spans="1:98" x14ac:dyDescent="0.25">
      <c r="A27" s="10" t="str">
        <f>name!D23</f>
        <v>63 Community and civil enforcement occupations</v>
      </c>
      <c r="B27" s="69">
        <v>1.9579639194086101E-3</v>
      </c>
      <c r="C27" s="69">
        <v>1.9686494565832884E-3</v>
      </c>
      <c r="D27" s="69">
        <v>2.3319629682561193E-3</v>
      </c>
      <c r="E27" s="69">
        <v>2.4649785106803756E-3</v>
      </c>
      <c r="F27" s="69">
        <v>3.4444823848122086E-3</v>
      </c>
      <c r="G27" s="11"/>
      <c r="H27" s="69">
        <f t="shared" si="26"/>
        <v>1.1125194165560893E-3</v>
      </c>
      <c r="I27" s="69">
        <f>'RD T1'!E55</f>
        <v>1.5276225400494062E-3</v>
      </c>
      <c r="J27" s="69">
        <f t="shared" si="27"/>
        <v>2.6401419566054957E-3</v>
      </c>
      <c r="L27" t="str">
        <f t="shared" si="28"/>
        <v>63 Community and civil enforcement occupations</v>
      </c>
      <c r="M27" s="69">
        <v>3.6750167579938625E-2</v>
      </c>
      <c r="N27" s="69">
        <v>3.6055094241880067E-2</v>
      </c>
      <c r="O27" s="69">
        <v>5.3532059701715567E-2</v>
      </c>
      <c r="P27" s="69">
        <v>4.7562889101708576E-2</v>
      </c>
      <c r="Q27" s="69">
        <v>6.7982362294110851E-2</v>
      </c>
      <c r="R27" s="11"/>
      <c r="S27" s="69">
        <f t="shared" si="29"/>
        <v>1.4450302592395284E-2</v>
      </c>
      <c r="T27" s="69">
        <f>'RD T1'!E84</f>
        <v>2.9284580827384742E-2</v>
      </c>
      <c r="U27" s="69">
        <f t="shared" si="30"/>
        <v>4.3734883419780025E-2</v>
      </c>
      <c r="W27" t="str">
        <f t="shared" si="31"/>
        <v>63 Community and civil enforcement occupations</v>
      </c>
      <c r="X27" s="69">
        <v>0.17615231185325719</v>
      </c>
      <c r="Y27" s="69">
        <v>0.19512936412699106</v>
      </c>
      <c r="Z27" s="69">
        <v>0.211951339155348</v>
      </c>
      <c r="AA27" s="69">
        <v>0.23021657776214344</v>
      </c>
      <c r="AB27" s="69">
        <v>0.27690427407304219</v>
      </c>
      <c r="AC27" s="69"/>
      <c r="AD27" s="69">
        <f t="shared" si="32"/>
        <v>6.4952934917694188E-2</v>
      </c>
      <c r="AE27" s="69">
        <f>'RD T1'!E113</f>
        <v>0.15417816443814775</v>
      </c>
      <c r="AF27" s="69">
        <f t="shared" si="33"/>
        <v>0.21913109935584194</v>
      </c>
      <c r="AH27" t="str">
        <f t="shared" si="34"/>
        <v>63 Community and civil enforcement occupations</v>
      </c>
      <c r="AI27" s="69">
        <v>4.8578155450921062E-2</v>
      </c>
      <c r="AJ27" s="69">
        <v>4.9191822536667408E-2</v>
      </c>
      <c r="AK27" s="69">
        <v>6.2925293488959227E-2</v>
      </c>
      <c r="AL27" s="69">
        <v>5.4346903093947629E-2</v>
      </c>
      <c r="AM27" s="69">
        <v>6.404142715619375E-2</v>
      </c>
      <c r="AN27" s="69"/>
      <c r="AO27" s="69">
        <f t="shared" si="35"/>
        <v>1.1161336672345229E-3</v>
      </c>
      <c r="AP27" s="69">
        <f>'RD T1'!E142</f>
        <v>3.46179720257348E-2</v>
      </c>
      <c r="AQ27" s="69">
        <f t="shared" si="36"/>
        <v>3.5734105692969323E-2</v>
      </c>
      <c r="AS27" t="str">
        <f t="shared" si="37"/>
        <v>63 Community and civil enforcement occupations</v>
      </c>
      <c r="AT27" s="69">
        <v>4.9354711257966956E-2</v>
      </c>
      <c r="AU27" s="69">
        <v>4.5454692646767492E-2</v>
      </c>
      <c r="AV27" s="69">
        <v>5.6060836046564297E-2</v>
      </c>
      <c r="AW27" s="69">
        <v>4.5161744655880839E-2</v>
      </c>
      <c r="AX27" s="69">
        <v>4.7786716633758948E-2</v>
      </c>
      <c r="AY27" s="69"/>
      <c r="AZ27" s="69">
        <f t="shared" si="38"/>
        <v>-8.2741194128053488E-3</v>
      </c>
      <c r="BA27" s="69">
        <f>'RD T1'!E171</f>
        <v>2.796060403151782E-2</v>
      </c>
      <c r="BB27" s="69">
        <f t="shared" si="39"/>
        <v>1.9686484618712471E-2</v>
      </c>
      <c r="BD27" t="str">
        <f t="shared" si="40"/>
        <v>63 Community and civil enforcement occupations</v>
      </c>
      <c r="BE27" s="69">
        <v>0.18857699827870436</v>
      </c>
      <c r="BF27" s="69">
        <v>0.12430405261890293</v>
      </c>
      <c r="BG27" s="69">
        <v>0.18822498890296707</v>
      </c>
      <c r="BH27" s="69">
        <v>0.12068959352897521</v>
      </c>
      <c r="BI27" s="69">
        <v>0.12428613587518245</v>
      </c>
      <c r="BJ27" s="69"/>
      <c r="BK27" s="69">
        <f t="shared" si="41"/>
        <v>-6.3938853027784626E-2</v>
      </c>
      <c r="BL27" s="69">
        <f>'RD T1'!E200</f>
        <v>4.7329922269654989E-2</v>
      </c>
      <c r="BM27" s="69">
        <f t="shared" si="42"/>
        <v>-1.6608930758129636E-2</v>
      </c>
      <c r="BO27" t="str">
        <f t="shared" si="43"/>
        <v>63 Community and civil enforcement occupations</v>
      </c>
      <c r="BP27" s="69">
        <v>0.23593467623161368</v>
      </c>
      <c r="BQ27" s="69">
        <v>0.20502981031291476</v>
      </c>
      <c r="BR27" s="69">
        <v>0.24553962163700099</v>
      </c>
      <c r="BS27" s="69">
        <v>0.18018530599441071</v>
      </c>
      <c r="BT27" s="69">
        <v>0.16590461586668098</v>
      </c>
      <c r="BU27" s="69"/>
      <c r="BV27" s="69">
        <f t="shared" si="44"/>
        <v>-7.9635005770320011E-2</v>
      </c>
      <c r="BW27" s="69">
        <f>'RD T1'!E229</f>
        <v>7.5081953718061797E-2</v>
      </c>
      <c r="BX27" s="69">
        <f t="shared" si="45"/>
        <v>-4.5530520522582135E-3</v>
      </c>
      <c r="BZ27" t="str">
        <f t="shared" si="46"/>
        <v>63 Community and civil enforcement occupations</v>
      </c>
      <c r="CA27" s="69">
        <v>0.1944341137184589</v>
      </c>
      <c r="CB27" s="69">
        <v>0.16318299433211489</v>
      </c>
      <c r="CC27" s="69">
        <v>0.1897182656272437</v>
      </c>
      <c r="CD27" s="69">
        <v>0.15898524291409566</v>
      </c>
      <c r="CE27" s="69">
        <v>0.12920402412089166</v>
      </c>
      <c r="CF27" s="69"/>
      <c r="CG27" s="69">
        <f t="shared" si="47"/>
        <v>-6.051424150635204E-2</v>
      </c>
      <c r="CH27" s="69">
        <f>'RD T1'!E258</f>
        <v>6.080101683956949E-2</v>
      </c>
      <c r="CI27" s="69">
        <f t="shared" si="48"/>
        <v>2.8677533321744969E-4</v>
      </c>
      <c r="CK27" t="str">
        <f t="shared" si="49"/>
        <v>63 Community and civil enforcement occupations</v>
      </c>
      <c r="CL27" s="69">
        <v>5.153504177931803E-2</v>
      </c>
      <c r="CM27" s="69">
        <v>3.8912557226407268E-2</v>
      </c>
      <c r="CN27" s="69">
        <v>5.2520508052364752E-2</v>
      </c>
      <c r="CO27" s="69">
        <v>2.9321525774812805E-2</v>
      </c>
      <c r="CP27" s="69">
        <v>2.3862942501235457E-2</v>
      </c>
      <c r="CQ27" s="69"/>
      <c r="CR27" s="69">
        <f t="shared" si="50"/>
        <v>-2.8657565551129294E-2</v>
      </c>
      <c r="CS27" s="69">
        <f>'RD T1'!E287</f>
        <v>7.1073275975089382E-3</v>
      </c>
      <c r="CT27" s="69">
        <f t="shared" si="51"/>
        <v>-2.1550237953620356E-2</v>
      </c>
    </row>
    <row r="28" spans="1:98" x14ac:dyDescent="0.25">
      <c r="A28" s="10" t="str">
        <f>name!D24</f>
        <v>71 Sales occupations</v>
      </c>
      <c r="B28" s="69">
        <v>0.1241675647314486</v>
      </c>
      <c r="C28" s="69">
        <v>0.14608674744036651</v>
      </c>
      <c r="D28" s="69">
        <v>0.13432423871790847</v>
      </c>
      <c r="E28" s="69">
        <v>0.14701534971569546</v>
      </c>
      <c r="F28" s="69">
        <v>0.18595733451769852</v>
      </c>
      <c r="G28" s="11"/>
      <c r="H28" s="69">
        <f t="shared" si="26"/>
        <v>5.1633095799790057E-2</v>
      </c>
      <c r="I28" s="69">
        <f>'RD T1'!E56</f>
        <v>7.392850984233762E-2</v>
      </c>
      <c r="J28" s="69">
        <f t="shared" si="27"/>
        <v>0.12556160564212768</v>
      </c>
      <c r="L28" t="str">
        <f t="shared" si="28"/>
        <v>71 Sales occupations</v>
      </c>
      <c r="M28" s="69">
        <v>1.6914676841213323</v>
      </c>
      <c r="N28" s="69">
        <v>2.0264151153399235</v>
      </c>
      <c r="O28" s="69">
        <v>2.2179763584420327</v>
      </c>
      <c r="P28" s="69">
        <v>2.4961468884623428</v>
      </c>
      <c r="Q28" s="69">
        <v>3.4689889393152358</v>
      </c>
      <c r="R28" s="11"/>
      <c r="S28" s="69">
        <f t="shared" si="29"/>
        <v>1.2510125808732031</v>
      </c>
      <c r="T28" s="69">
        <f>'RD T1'!E85</f>
        <v>1.3393164148287038</v>
      </c>
      <c r="U28" s="69">
        <f t="shared" si="30"/>
        <v>2.5903289957019071</v>
      </c>
      <c r="W28" t="str">
        <f t="shared" si="31"/>
        <v>71 Sales occupations</v>
      </c>
      <c r="X28" s="69">
        <v>6.6844080120485874</v>
      </c>
      <c r="Y28" s="69">
        <v>7.4272337705276064</v>
      </c>
      <c r="Z28" s="69">
        <v>7.6160903535973246</v>
      </c>
      <c r="AA28" s="69">
        <v>8.0086369986128592</v>
      </c>
      <c r="AB28" s="69">
        <v>9.9820424026285188</v>
      </c>
      <c r="AC28" s="69"/>
      <c r="AD28" s="69">
        <f t="shared" si="32"/>
        <v>2.3659520490311943</v>
      </c>
      <c r="AE28" s="69">
        <f>'RD T1'!E114</f>
        <v>4.5556813123865902</v>
      </c>
      <c r="AF28" s="69">
        <f t="shared" si="33"/>
        <v>6.9216333614177845</v>
      </c>
      <c r="AH28" t="str">
        <f t="shared" si="34"/>
        <v>71 Sales occupations</v>
      </c>
      <c r="AI28" s="69">
        <v>2.2213948455175347</v>
      </c>
      <c r="AJ28" s="69">
        <v>2.2976053023415712</v>
      </c>
      <c r="AK28" s="69">
        <v>2.3585104698836434</v>
      </c>
      <c r="AL28" s="69">
        <v>2.3294028379945448</v>
      </c>
      <c r="AM28" s="69">
        <v>2.7266234690774485</v>
      </c>
      <c r="AN28" s="69"/>
      <c r="AO28" s="69">
        <f t="shared" si="35"/>
        <v>0.36811299919380502</v>
      </c>
      <c r="AP28" s="69">
        <f>'RD T1'!E143</f>
        <v>1.2885381509479907</v>
      </c>
      <c r="AQ28" s="69">
        <f t="shared" si="36"/>
        <v>1.6566511501417958</v>
      </c>
      <c r="AS28" t="str">
        <f t="shared" si="37"/>
        <v>71 Sales occupations</v>
      </c>
      <c r="AT28" s="69">
        <v>1.8970451965275028</v>
      </c>
      <c r="AU28" s="69">
        <v>1.9299857918795649</v>
      </c>
      <c r="AV28" s="69">
        <v>1.9615419546869417</v>
      </c>
      <c r="AW28" s="69">
        <v>1.8792135815650493</v>
      </c>
      <c r="AX28" s="69">
        <v>2.1881462787886199</v>
      </c>
      <c r="AY28" s="69"/>
      <c r="AZ28" s="69">
        <f t="shared" si="38"/>
        <v>0.22660432410167819</v>
      </c>
      <c r="BA28" s="69">
        <f>'RD T1'!E172</f>
        <v>0.89919896839782365</v>
      </c>
      <c r="BB28" s="69">
        <f t="shared" si="39"/>
        <v>1.1258032924995018</v>
      </c>
      <c r="BD28" t="str">
        <f t="shared" si="40"/>
        <v>71 Sales occupations</v>
      </c>
      <c r="BE28" s="69">
        <v>13.876373743677782</v>
      </c>
      <c r="BF28" s="69">
        <v>13.089653432645013</v>
      </c>
      <c r="BG28" s="69">
        <v>14.342023851823278</v>
      </c>
      <c r="BH28" s="69">
        <v>13.338087064819499</v>
      </c>
      <c r="BI28" s="69">
        <v>13.735907042414784</v>
      </c>
      <c r="BJ28" s="69"/>
      <c r="BK28" s="69">
        <f t="shared" si="41"/>
        <v>-0.60611680940849411</v>
      </c>
      <c r="BL28" s="69">
        <f>'RD T1'!E201</f>
        <v>5.9507207966791285</v>
      </c>
      <c r="BM28" s="69">
        <f t="shared" si="42"/>
        <v>5.3446039872706343</v>
      </c>
      <c r="BO28" t="str">
        <f t="shared" si="43"/>
        <v>71 Sales occupations</v>
      </c>
      <c r="BP28" s="69">
        <v>13.979844458530891</v>
      </c>
      <c r="BQ28" s="69">
        <v>12.488932660284044</v>
      </c>
      <c r="BR28" s="69">
        <v>11.939534788256646</v>
      </c>
      <c r="BS28" s="69">
        <v>10.418142964815027</v>
      </c>
      <c r="BT28" s="69">
        <v>8.2307997977956386</v>
      </c>
      <c r="BU28" s="69"/>
      <c r="BV28" s="69">
        <f t="shared" si="44"/>
        <v>-3.7087349904610072</v>
      </c>
      <c r="BW28" s="69">
        <f>'RD T1'!E230</f>
        <v>4.1689560807257537</v>
      </c>
      <c r="BX28" s="69">
        <f t="shared" si="45"/>
        <v>0.46022109026474656</v>
      </c>
      <c r="BZ28" t="str">
        <f t="shared" si="46"/>
        <v>71 Sales occupations</v>
      </c>
      <c r="CA28" s="69">
        <v>9.3977876371992615</v>
      </c>
      <c r="CB28" s="69">
        <v>8.6797552705101744</v>
      </c>
      <c r="CC28" s="69">
        <v>7.6211533239858111</v>
      </c>
      <c r="CD28" s="69">
        <v>6.2064028519885523</v>
      </c>
      <c r="CE28" s="69">
        <v>2.5750675680841009</v>
      </c>
      <c r="CF28" s="69"/>
      <c r="CG28" s="69">
        <f t="shared" si="47"/>
        <v>-5.0460857559017107</v>
      </c>
      <c r="CH28" s="69">
        <f>'RD T1'!E259</f>
        <v>1.7134534037475104</v>
      </c>
      <c r="CI28" s="69">
        <f t="shared" si="48"/>
        <v>-3.3326323521542003</v>
      </c>
      <c r="CK28" t="str">
        <f t="shared" si="49"/>
        <v>71 Sales occupations</v>
      </c>
      <c r="CL28" s="69">
        <v>3.1357556969676792</v>
      </c>
      <c r="CM28" s="69">
        <v>3.035437281822567</v>
      </c>
      <c r="CN28" s="69">
        <v>2.6923672571102526</v>
      </c>
      <c r="CO28" s="69">
        <v>2.3034408699322215</v>
      </c>
      <c r="CP28" s="69">
        <v>1.7975817132485832</v>
      </c>
      <c r="CQ28" s="69"/>
      <c r="CR28" s="69">
        <f t="shared" si="50"/>
        <v>-0.89478554386166942</v>
      </c>
      <c r="CS28" s="69">
        <f>'RD T1'!E288</f>
        <v>0.52749059056817127</v>
      </c>
      <c r="CT28" s="69">
        <f t="shared" si="51"/>
        <v>-0.36729495329349815</v>
      </c>
    </row>
    <row r="29" spans="1:98" x14ac:dyDescent="0.25">
      <c r="A29" s="10" t="str">
        <f>name!D25</f>
        <v>72 Customer service occupations</v>
      </c>
      <c r="B29" s="69">
        <v>4.2239607889616622E-2</v>
      </c>
      <c r="C29" s="69">
        <v>5.0119987520898565E-2</v>
      </c>
      <c r="D29" s="69">
        <v>5.7718586543404046E-2</v>
      </c>
      <c r="E29" s="69">
        <v>8.5171711694706859E-2</v>
      </c>
      <c r="F29" s="69">
        <v>0.11782128683823415</v>
      </c>
      <c r="G29" s="11"/>
      <c r="H29" s="69">
        <f>F29-D29</f>
        <v>6.01027002948301E-2</v>
      </c>
      <c r="I29" s="69">
        <f>'RD T1'!E57</f>
        <v>4.2743565268002603E-2</v>
      </c>
      <c r="J29" s="69">
        <f t="shared" si="27"/>
        <v>0.1028462655628327</v>
      </c>
      <c r="L29" t="str">
        <f t="shared" si="28"/>
        <v>72 Customer service occupations</v>
      </c>
      <c r="M29" s="69">
        <v>0.49231766077267025</v>
      </c>
      <c r="N29" s="69">
        <v>0.63958640042784753</v>
      </c>
      <c r="O29" s="69">
        <v>0.67118898704480101</v>
      </c>
      <c r="P29" s="69">
        <v>1.0045149826832149</v>
      </c>
      <c r="Q29" s="69">
        <v>1.395967909723153</v>
      </c>
      <c r="R29" s="11"/>
      <c r="S29" s="69">
        <f t="shared" si="29"/>
        <v>0.72477892267835198</v>
      </c>
      <c r="T29" s="69">
        <f>'RD T1'!E86</f>
        <v>0.54351543453559559</v>
      </c>
      <c r="U29" s="69">
        <f t="shared" si="30"/>
        <v>1.2682943572139476</v>
      </c>
      <c r="W29" t="str">
        <f t="shared" si="31"/>
        <v>72 Customer service occupations</v>
      </c>
      <c r="X29" s="69">
        <v>2.0087218437723009</v>
      </c>
      <c r="Y29" s="69">
        <v>2.4101023314050964</v>
      </c>
      <c r="Z29" s="69">
        <v>2.4680450548217521</v>
      </c>
      <c r="AA29" s="69">
        <v>3.3279445150158522</v>
      </c>
      <c r="AB29" s="69">
        <v>4.3804184658017915</v>
      </c>
      <c r="AC29" s="69"/>
      <c r="AD29" s="69">
        <f t="shared" si="32"/>
        <v>1.9123734109800394</v>
      </c>
      <c r="AE29" s="69">
        <f>'RD T1'!E115</f>
        <v>1.8373780905605512</v>
      </c>
      <c r="AF29" s="69">
        <f t="shared" si="33"/>
        <v>3.7497515015405907</v>
      </c>
      <c r="AH29" t="str">
        <f t="shared" si="34"/>
        <v>72 Customer service occupations</v>
      </c>
      <c r="AI29" s="69">
        <v>0.64017554218773498</v>
      </c>
      <c r="AJ29" s="69">
        <v>0.80179333280215459</v>
      </c>
      <c r="AK29" s="69">
        <v>0.88811624119572796</v>
      </c>
      <c r="AL29" s="69">
        <v>1.1918314804326136</v>
      </c>
      <c r="AM29" s="69">
        <v>1.498548482932045</v>
      </c>
      <c r="AN29" s="69"/>
      <c r="AO29" s="69">
        <f t="shared" si="35"/>
        <v>0.61043224173631705</v>
      </c>
      <c r="AP29" s="69">
        <f>'RD T1'!E144</f>
        <v>0.68679168925332668</v>
      </c>
      <c r="AQ29" s="69">
        <f t="shared" si="36"/>
        <v>1.2972239309896438</v>
      </c>
      <c r="AS29" t="str">
        <f t="shared" si="37"/>
        <v>72 Customer service occupations</v>
      </c>
      <c r="AT29" s="69">
        <v>0.74350675303961522</v>
      </c>
      <c r="AU29" s="69">
        <v>0.86291983764531965</v>
      </c>
      <c r="AV29" s="69">
        <v>0.87669703991029013</v>
      </c>
      <c r="AW29" s="69">
        <v>1.110432511255572</v>
      </c>
      <c r="AX29" s="69">
        <v>1.3006833900632508</v>
      </c>
      <c r="AY29" s="69"/>
      <c r="AZ29" s="69">
        <f t="shared" si="38"/>
        <v>0.42398635015296071</v>
      </c>
      <c r="BA29" s="69">
        <f>'RD T1'!E173</f>
        <v>0.57899043640264092</v>
      </c>
      <c r="BB29" s="69">
        <f t="shared" si="39"/>
        <v>1.0029767865556016</v>
      </c>
      <c r="BD29" t="str">
        <f t="shared" si="40"/>
        <v>72 Customer service occupations</v>
      </c>
      <c r="BE29" s="69">
        <v>3.0569362154635074</v>
      </c>
      <c r="BF29" s="69">
        <v>3.1422454472402346</v>
      </c>
      <c r="BG29" s="69">
        <v>3.3935310885125687</v>
      </c>
      <c r="BH29" s="69">
        <v>4.000651295822558</v>
      </c>
      <c r="BI29" s="69">
        <v>4.4170150232251819</v>
      </c>
      <c r="BJ29" s="69"/>
      <c r="BK29" s="69">
        <f t="shared" si="41"/>
        <v>1.0234839347126132</v>
      </c>
      <c r="BL29" s="69">
        <f>'RD T1'!E202</f>
        <v>1.839077667427661</v>
      </c>
      <c r="BM29" s="69">
        <f t="shared" si="42"/>
        <v>2.862561602140274</v>
      </c>
      <c r="BO29" t="str">
        <f t="shared" si="43"/>
        <v>72 Customer service occupations</v>
      </c>
      <c r="BP29" s="69">
        <v>3.308828409386066</v>
      </c>
      <c r="BQ29" s="69">
        <v>3.364223119639441</v>
      </c>
      <c r="BR29" s="69">
        <v>3.2935569060157741</v>
      </c>
      <c r="BS29" s="69">
        <v>4.0065367419021198</v>
      </c>
      <c r="BT29" s="69">
        <v>3.7773058114467184</v>
      </c>
      <c r="BU29" s="69"/>
      <c r="BV29" s="69">
        <f t="shared" si="44"/>
        <v>0.48374890543094429</v>
      </c>
      <c r="BW29" s="69">
        <f>'RD T1'!E231</f>
        <v>1.7386912710704145</v>
      </c>
      <c r="BX29" s="69">
        <f t="shared" si="45"/>
        <v>2.2224401765013591</v>
      </c>
      <c r="BZ29" t="str">
        <f t="shared" si="46"/>
        <v>72 Customer service occupations</v>
      </c>
      <c r="CA29" s="69">
        <v>1.6295214583167132</v>
      </c>
      <c r="CB29" s="69">
        <v>1.5602202144861619</v>
      </c>
      <c r="CC29" s="69">
        <v>1.4246548795301202</v>
      </c>
      <c r="CD29" s="69">
        <v>1.6183552836566204</v>
      </c>
      <c r="CE29" s="69">
        <v>1.4530688004056482</v>
      </c>
      <c r="CF29" s="69"/>
      <c r="CG29" s="69">
        <f t="shared" si="47"/>
        <v>2.8413920875528076E-2</v>
      </c>
      <c r="CH29" s="69">
        <f>'RD T1'!E260</f>
        <v>0.50728020872920943</v>
      </c>
      <c r="CI29" s="69">
        <f t="shared" si="48"/>
        <v>0.5356941296047375</v>
      </c>
      <c r="CK29" t="str">
        <f t="shared" si="49"/>
        <v>72 Customer service occupations</v>
      </c>
      <c r="CL29" s="69">
        <v>0.37816146412144069</v>
      </c>
      <c r="CM29" s="69">
        <v>0.50497790003659371</v>
      </c>
      <c r="CN29" s="69">
        <v>0.50320729558272992</v>
      </c>
      <c r="CO29" s="69">
        <v>0.80478596549798342</v>
      </c>
      <c r="CP29" s="69">
        <v>1.0080569549438203</v>
      </c>
      <c r="CQ29" s="69"/>
      <c r="CR29" s="69">
        <f t="shared" si="50"/>
        <v>0.50484965936109039</v>
      </c>
      <c r="CS29" s="69">
        <f>'RD T1'!E289</f>
        <v>0.23748623568491536</v>
      </c>
      <c r="CT29" s="69">
        <f t="shared" si="51"/>
        <v>0.74233589504600572</v>
      </c>
    </row>
    <row r="30" spans="1:98" x14ac:dyDescent="0.25">
      <c r="A30" s="10" t="str">
        <f>name!D26</f>
        <v>81 Process, plant and machine operatives</v>
      </c>
      <c r="B30" s="69">
        <v>2.7638866742605486E-2</v>
      </c>
      <c r="C30" s="69">
        <v>3.6059880235053146E-2</v>
      </c>
      <c r="D30" s="69">
        <v>3.3972689345191869E-2</v>
      </c>
      <c r="E30" s="69">
        <v>4.8743204243816819E-2</v>
      </c>
      <c r="F30" s="69">
        <v>7.5302638507239811E-2</v>
      </c>
      <c r="G30" s="11"/>
      <c r="H30" s="69">
        <f t="shared" si="26"/>
        <v>4.1329949162047942E-2</v>
      </c>
      <c r="I30" s="69">
        <f>'RD T1'!E58</f>
        <v>2.8229964519214674E-2</v>
      </c>
      <c r="J30" s="69">
        <f t="shared" si="27"/>
        <v>6.9559913681262617E-2</v>
      </c>
      <c r="L30" t="str">
        <f t="shared" si="28"/>
        <v>81 Process, plant and machine operatives</v>
      </c>
      <c r="M30" s="69">
        <v>0.16258958717996089</v>
      </c>
      <c r="N30" s="69">
        <v>0.21657084081654501</v>
      </c>
      <c r="O30" s="69">
        <v>0.21691976352835568</v>
      </c>
      <c r="P30" s="69">
        <v>0.32956579445389173</v>
      </c>
      <c r="Q30" s="69">
        <v>0.52295302351185513</v>
      </c>
      <c r="R30" s="11"/>
      <c r="S30" s="69">
        <f t="shared" si="29"/>
        <v>0.30603325998349945</v>
      </c>
      <c r="T30" s="69">
        <f>'RD T1'!E87</f>
        <v>0.17769116479445729</v>
      </c>
      <c r="U30" s="69">
        <f t="shared" si="30"/>
        <v>0.48372442477795674</v>
      </c>
      <c r="W30" t="str">
        <f t="shared" si="31"/>
        <v>81 Process, plant and machine operatives</v>
      </c>
      <c r="X30" s="69">
        <v>0.46967211415826743</v>
      </c>
      <c r="Y30" s="69">
        <v>0.51518410535169101</v>
      </c>
      <c r="Z30" s="69">
        <v>0.48135996434205736</v>
      </c>
      <c r="AA30" s="69">
        <v>0.73439316008326527</v>
      </c>
      <c r="AB30" s="69">
        <v>1.1276494228169609</v>
      </c>
      <c r="AC30" s="69"/>
      <c r="AD30" s="69">
        <f t="shared" si="32"/>
        <v>0.64628945847490349</v>
      </c>
      <c r="AE30" s="69">
        <f>'RD T1'!E116</f>
        <v>0.40424136763329155</v>
      </c>
      <c r="AF30" s="69">
        <f t="shared" si="33"/>
        <v>1.0505308261081949</v>
      </c>
      <c r="AH30" t="str">
        <f t="shared" si="34"/>
        <v>81 Process, plant and machine operatives</v>
      </c>
      <c r="AI30" s="69">
        <v>0.22302705323997066</v>
      </c>
      <c r="AJ30" s="69">
        <v>0.26384688332559242</v>
      </c>
      <c r="AK30" s="69">
        <v>0.24933539181112657</v>
      </c>
      <c r="AL30" s="69">
        <v>0.37284191660689203</v>
      </c>
      <c r="AM30" s="69">
        <v>0.58220270341749147</v>
      </c>
      <c r="AN30" s="69"/>
      <c r="AO30" s="69">
        <f t="shared" si="35"/>
        <v>0.3328673116063649</v>
      </c>
      <c r="AP30" s="69">
        <f>'RD T1'!E145</f>
        <v>0.20787729116986578</v>
      </c>
      <c r="AQ30" s="69">
        <f t="shared" si="36"/>
        <v>0.54074460277623071</v>
      </c>
      <c r="AS30" t="str">
        <f t="shared" si="37"/>
        <v>81 Process, plant and machine operatives</v>
      </c>
      <c r="AT30" s="69">
        <v>0.51443938126921107</v>
      </c>
      <c r="AU30" s="69">
        <v>0.60338264412238773</v>
      </c>
      <c r="AV30" s="69">
        <v>0.5601856864688276</v>
      </c>
      <c r="AW30" s="69">
        <v>0.7745635667833386</v>
      </c>
      <c r="AX30" s="69">
        <v>1.0156344366263745</v>
      </c>
      <c r="AY30" s="69"/>
      <c r="AZ30" s="69">
        <f t="shared" si="38"/>
        <v>0.45544875015754693</v>
      </c>
      <c r="BA30" s="69">
        <f>'RD T1'!E174</f>
        <v>0.39922749708397359</v>
      </c>
      <c r="BB30" s="69">
        <f t="shared" si="39"/>
        <v>0.85467624724152058</v>
      </c>
      <c r="BD30" t="str">
        <f t="shared" si="40"/>
        <v>81 Process, plant and machine operatives</v>
      </c>
      <c r="BE30" s="69">
        <v>2.9769512092314341</v>
      </c>
      <c r="BF30" s="69">
        <v>3.0608131129044214</v>
      </c>
      <c r="BG30" s="69">
        <v>2.9370080700635537</v>
      </c>
      <c r="BH30" s="69">
        <v>3.7921896521095158</v>
      </c>
      <c r="BI30" s="69">
        <v>4.3951847083751714</v>
      </c>
      <c r="BJ30" s="69"/>
      <c r="BK30" s="69">
        <f t="shared" si="41"/>
        <v>1.4581766383116177</v>
      </c>
      <c r="BL30" s="69">
        <f>'RD T1'!E203</f>
        <v>1.4264855328814634</v>
      </c>
      <c r="BM30" s="69">
        <f t="shared" si="42"/>
        <v>2.8846621711930811</v>
      </c>
      <c r="BO30" t="str">
        <f t="shared" si="43"/>
        <v>81 Process, plant and machine operatives</v>
      </c>
      <c r="BP30" s="69">
        <v>3.6445328298950108</v>
      </c>
      <c r="BQ30" s="69">
        <v>4.2087714928085331</v>
      </c>
      <c r="BR30" s="69">
        <v>3.451325380342869</v>
      </c>
      <c r="BS30" s="69">
        <v>4.4454072506254434</v>
      </c>
      <c r="BT30" s="69">
        <v>4.3944043096774656</v>
      </c>
      <c r="BU30" s="69"/>
      <c r="BV30" s="69">
        <f t="shared" si="44"/>
        <v>0.94307892933459669</v>
      </c>
      <c r="BW30" s="69">
        <f>'RD T1'!E232</f>
        <v>1.6464996332574922</v>
      </c>
      <c r="BX30" s="69">
        <f t="shared" si="45"/>
        <v>2.5895785625920889</v>
      </c>
      <c r="BZ30" t="str">
        <f t="shared" si="46"/>
        <v>81 Process, plant and machine operatives</v>
      </c>
      <c r="CA30" s="69">
        <v>3.314796915581296</v>
      </c>
      <c r="CB30" s="69">
        <v>2.9166942661882178</v>
      </c>
      <c r="CC30" s="69">
        <v>2.5123898126700319</v>
      </c>
      <c r="CD30" s="69">
        <v>2.7145447902873849</v>
      </c>
      <c r="CE30" s="69">
        <v>1.1780092175334467</v>
      </c>
      <c r="CF30" s="69"/>
      <c r="CG30" s="69">
        <f t="shared" si="47"/>
        <v>-1.3343805951365852</v>
      </c>
      <c r="CH30" s="69">
        <f>'RD T1'!E261</f>
        <v>0.71753919247222031</v>
      </c>
      <c r="CI30" s="69">
        <f t="shared" si="48"/>
        <v>-0.61684140266436494</v>
      </c>
      <c r="CK30" t="str">
        <f t="shared" si="49"/>
        <v>81 Process, plant and machine operatives</v>
      </c>
      <c r="CL30" s="69">
        <v>1.2130928698985548</v>
      </c>
      <c r="CM30" s="69">
        <v>1.1009570190963427</v>
      </c>
      <c r="CN30" s="69">
        <v>0.88470817266383461</v>
      </c>
      <c r="CO30" s="69">
        <v>0.58873456903948596</v>
      </c>
      <c r="CP30" s="69">
        <v>0.41241494139231522</v>
      </c>
      <c r="CQ30" s="69"/>
      <c r="CR30" s="69">
        <f t="shared" si="50"/>
        <v>-0.4722932312715194</v>
      </c>
      <c r="CS30" s="69">
        <f>'RD T1'!E290</f>
        <v>0.129160654025708</v>
      </c>
      <c r="CT30" s="69">
        <f t="shared" si="51"/>
        <v>-0.34313257724581137</v>
      </c>
    </row>
    <row r="31" spans="1:98" x14ac:dyDescent="0.25">
      <c r="A31" s="10" t="str">
        <f>name!D27</f>
        <v>82 Transport and mobile machine drivers and operatives</v>
      </c>
      <c r="B31" s="69">
        <v>6.3708258198048498E-2</v>
      </c>
      <c r="C31" s="69">
        <v>9.6347028798384929E-2</v>
      </c>
      <c r="D31" s="69">
        <v>8.595045979492999E-2</v>
      </c>
      <c r="E31" s="69">
        <v>0.1145442855912219</v>
      </c>
      <c r="F31" s="69">
        <v>0.16145630581108711</v>
      </c>
      <c r="G31" s="11"/>
      <c r="H31" s="69">
        <f t="shared" si="26"/>
        <v>7.5505846016157119E-2</v>
      </c>
      <c r="I31" s="69">
        <f>'RD T1'!E59</f>
        <v>8.3310933494574219E-2</v>
      </c>
      <c r="J31" s="69">
        <f t="shared" si="27"/>
        <v>0.15881677951073134</v>
      </c>
      <c r="L31" t="str">
        <f t="shared" si="28"/>
        <v>82 Transport and mobile machine drivers and operatives</v>
      </c>
      <c r="M31" s="69">
        <v>0.47079234308169343</v>
      </c>
      <c r="N31" s="69">
        <v>0.70202933383780719</v>
      </c>
      <c r="O31" s="69">
        <v>0.67335794583124153</v>
      </c>
      <c r="P31" s="69">
        <v>0.80992734310017156</v>
      </c>
      <c r="Q31" s="69">
        <v>1.1291538624464843</v>
      </c>
      <c r="R31" s="11"/>
      <c r="S31" s="69">
        <f t="shared" si="29"/>
        <v>0.45579591661524277</v>
      </c>
      <c r="T31" s="69">
        <f>'RD T1'!E88</f>
        <v>0.57652585496375974</v>
      </c>
      <c r="U31" s="69">
        <f t="shared" si="30"/>
        <v>1.0323217715790025</v>
      </c>
      <c r="W31" t="str">
        <f t="shared" si="31"/>
        <v>82 Transport and mobile machine drivers and operatives</v>
      </c>
      <c r="X31" s="69">
        <v>1.4107708546610795</v>
      </c>
      <c r="Y31" s="69">
        <v>1.9914341071793313</v>
      </c>
      <c r="Z31" s="69">
        <v>1.7289033392444535</v>
      </c>
      <c r="AA31" s="69">
        <v>1.9421447800479004</v>
      </c>
      <c r="AB31" s="69">
        <v>2.5803184030375901</v>
      </c>
      <c r="AC31" s="69"/>
      <c r="AD31" s="69">
        <f t="shared" si="32"/>
        <v>0.85141506379313658</v>
      </c>
      <c r="AE31" s="69">
        <f>'RD T1'!E117</f>
        <v>1.4222303237776692</v>
      </c>
      <c r="AF31" s="69">
        <f t="shared" si="33"/>
        <v>2.2736453875708058</v>
      </c>
      <c r="AH31" t="str">
        <f t="shared" si="34"/>
        <v>82 Transport and mobile machine drivers and operatives</v>
      </c>
      <c r="AI31" s="69">
        <v>0.62808847898256104</v>
      </c>
      <c r="AJ31" s="69">
        <v>0.8807182957565366</v>
      </c>
      <c r="AK31" s="69">
        <v>0.74653298157456949</v>
      </c>
      <c r="AL31" s="69">
        <v>0.8411701892832214</v>
      </c>
      <c r="AM31" s="69">
        <v>1.0209265012212712</v>
      </c>
      <c r="AN31" s="69"/>
      <c r="AO31" s="69">
        <f t="shared" si="35"/>
        <v>0.27439351964670167</v>
      </c>
      <c r="AP31" s="69">
        <f>'RD T1'!E146</f>
        <v>0.5995667460439168</v>
      </c>
      <c r="AQ31" s="69">
        <f t="shared" si="36"/>
        <v>0.87396026569061847</v>
      </c>
      <c r="AS31" t="str">
        <f t="shared" si="37"/>
        <v>82 Transport and mobile machine drivers and operatives</v>
      </c>
      <c r="AT31" s="69">
        <v>1.0647063734331652</v>
      </c>
      <c r="AU31" s="69">
        <v>1.4141462895885506</v>
      </c>
      <c r="AV31" s="69">
        <v>1.2760968247172453</v>
      </c>
      <c r="AW31" s="69">
        <v>1.4035333730848221</v>
      </c>
      <c r="AX31" s="69">
        <v>1.6551011061486902</v>
      </c>
      <c r="AY31" s="69"/>
      <c r="AZ31" s="69">
        <f t="shared" si="38"/>
        <v>0.37900428143144493</v>
      </c>
      <c r="BA31" s="69">
        <f>'RD T1'!E175</f>
        <v>1.0039422664895428</v>
      </c>
      <c r="BB31" s="69">
        <f t="shared" si="39"/>
        <v>1.3829465479209877</v>
      </c>
      <c r="BD31" t="str">
        <f t="shared" si="40"/>
        <v>82 Transport and mobile machine drivers and operatives</v>
      </c>
      <c r="BE31" s="69">
        <v>5.708625686391863</v>
      </c>
      <c r="BF31" s="69">
        <v>6.3120691403958267</v>
      </c>
      <c r="BG31" s="69">
        <v>5.8385777199076774</v>
      </c>
      <c r="BH31" s="69">
        <v>6.2621592856009842</v>
      </c>
      <c r="BI31" s="69">
        <v>6.9256640005826151</v>
      </c>
      <c r="BJ31" s="69"/>
      <c r="BK31" s="69">
        <f t="shared" si="41"/>
        <v>1.0870862806749377</v>
      </c>
      <c r="BL31" s="69">
        <f>'RD T1'!E204</f>
        <v>3.2791883257435295</v>
      </c>
      <c r="BM31" s="69">
        <f t="shared" si="42"/>
        <v>4.3662746064184672</v>
      </c>
      <c r="BO31" t="str">
        <f t="shared" si="43"/>
        <v>82 Transport and mobile machine drivers and operatives</v>
      </c>
      <c r="BP31" s="69">
        <v>8.1499703505353924</v>
      </c>
      <c r="BQ31" s="69">
        <v>9.9511102900907851</v>
      </c>
      <c r="BR31" s="69">
        <v>7.5964685619685728</v>
      </c>
      <c r="BS31" s="69">
        <v>7.9535932747335014</v>
      </c>
      <c r="BT31" s="69">
        <v>7.476139963870633</v>
      </c>
      <c r="BU31" s="69"/>
      <c r="BV31" s="69">
        <f t="shared" si="44"/>
        <v>-0.12032859809793983</v>
      </c>
      <c r="BW31" s="69">
        <f>'RD T1'!E233</f>
        <v>4.1583324183514012</v>
      </c>
      <c r="BX31" s="69">
        <f t="shared" si="45"/>
        <v>4.0380038202534614</v>
      </c>
      <c r="BZ31" t="str">
        <f t="shared" si="46"/>
        <v>82 Transport and mobile machine drivers and operatives</v>
      </c>
      <c r="CA31" s="69">
        <v>8.2867734100575277</v>
      </c>
      <c r="CB31" s="69">
        <v>7.9089935088640608</v>
      </c>
      <c r="CC31" s="69">
        <v>6.0120714140297293</v>
      </c>
      <c r="CD31" s="69">
        <v>5.7142600155540082</v>
      </c>
      <c r="CE31" s="69">
        <v>4.2250021040811783</v>
      </c>
      <c r="CF31" s="69"/>
      <c r="CG31" s="69">
        <f t="shared" si="47"/>
        <v>-1.7870693099485511</v>
      </c>
      <c r="CH31" s="69">
        <f>'RD T1'!E262</f>
        <v>2.3630289513824589</v>
      </c>
      <c r="CI31" s="69">
        <f t="shared" si="48"/>
        <v>0.57595964143390788</v>
      </c>
      <c r="CK31" t="str">
        <f t="shared" si="49"/>
        <v>82 Transport and mobile machine drivers and operatives</v>
      </c>
      <c r="CL31" s="69">
        <v>2.7567935628214353</v>
      </c>
      <c r="CM31" s="69">
        <v>3.3732385586169613</v>
      </c>
      <c r="CN31" s="69">
        <v>2.6101202657774873</v>
      </c>
      <c r="CO31" s="69">
        <v>2.6069072725946918</v>
      </c>
      <c r="CP31" s="69">
        <v>2.0077612463421177</v>
      </c>
      <c r="CQ31" s="69"/>
      <c r="CR31" s="69">
        <f t="shared" si="50"/>
        <v>-0.60235901943536962</v>
      </c>
      <c r="CS31" s="69">
        <f>'RD T1'!E291</f>
        <v>0.90257512324885347</v>
      </c>
      <c r="CT31" s="69">
        <f t="shared" si="51"/>
        <v>0.30021610381348385</v>
      </c>
    </row>
    <row r="32" spans="1:98" x14ac:dyDescent="0.25">
      <c r="A32" s="10" t="str">
        <f>name!D28</f>
        <v>91 Elementary trades and related occupations</v>
      </c>
      <c r="B32" s="69">
        <v>8.9900944133806027E-4</v>
      </c>
      <c r="C32" s="69">
        <v>7.4654786190463715E-4</v>
      </c>
      <c r="D32" s="69">
        <v>7.5514963977089283E-4</v>
      </c>
      <c r="E32" s="69">
        <v>6.6936244350402783E-4</v>
      </c>
      <c r="F32" s="69">
        <v>7.6269015758682153E-4</v>
      </c>
      <c r="G32" s="11"/>
      <c r="H32" s="69">
        <f t="shared" si="26"/>
        <v>7.5405178159286979E-6</v>
      </c>
      <c r="I32" s="69">
        <f>'RD T1'!E60</f>
        <v>4.0730030491738451E-4</v>
      </c>
      <c r="J32" s="69">
        <f t="shared" si="27"/>
        <v>4.148408227333132E-4</v>
      </c>
      <c r="L32" t="str">
        <f t="shared" si="28"/>
        <v>91 Elementary trades and related occupations</v>
      </c>
      <c r="M32" s="69">
        <v>0.11157625895558225</v>
      </c>
      <c r="N32" s="69">
        <v>0.14087484511022433</v>
      </c>
      <c r="O32" s="69">
        <v>0.12818409861950444</v>
      </c>
      <c r="P32" s="69">
        <v>0.12985500699326752</v>
      </c>
      <c r="Q32" s="69">
        <v>0.17916021957797579</v>
      </c>
      <c r="R32" s="11"/>
      <c r="S32" s="69">
        <f t="shared" si="29"/>
        <v>5.0976120958471344E-2</v>
      </c>
      <c r="T32" s="69">
        <f>'RD T1'!E89</f>
        <v>6.9587714745020776E-2</v>
      </c>
      <c r="U32" s="69">
        <f t="shared" si="30"/>
        <v>0.12056383570349212</v>
      </c>
      <c r="W32" t="str">
        <f t="shared" si="31"/>
        <v>91 Elementary trades and related occupations</v>
      </c>
      <c r="X32" s="69">
        <v>0.46987273989186945</v>
      </c>
      <c r="Y32" s="69">
        <v>0.49949704878732309</v>
      </c>
      <c r="Z32" s="69">
        <v>0.43312133530927088</v>
      </c>
      <c r="AA32" s="69">
        <v>0.37352629618679795</v>
      </c>
      <c r="AB32" s="69">
        <v>0.41184193308905831</v>
      </c>
      <c r="AC32" s="69"/>
      <c r="AD32" s="69">
        <f t="shared" si="32"/>
        <v>-2.1279402220212573E-2</v>
      </c>
      <c r="AE32" s="69">
        <f>'RD T1'!E118</f>
        <v>0.21829596357335973</v>
      </c>
      <c r="AF32" s="69">
        <f t="shared" si="33"/>
        <v>0.19701656135314716</v>
      </c>
      <c r="AH32" t="str">
        <f t="shared" si="34"/>
        <v>91 Elementary trades and related occupations</v>
      </c>
      <c r="AI32" s="69">
        <v>0.33825438393449353</v>
      </c>
      <c r="AJ32" s="69">
        <v>0.38119700970830828</v>
      </c>
      <c r="AK32" s="69">
        <v>0.32287158660107718</v>
      </c>
      <c r="AL32" s="69">
        <v>0.30765408126818644</v>
      </c>
      <c r="AM32" s="69">
        <v>0.39942403531458814</v>
      </c>
      <c r="AN32" s="69"/>
      <c r="AO32" s="69">
        <f t="shared" si="35"/>
        <v>7.6552448713510968E-2</v>
      </c>
      <c r="AP32" s="69">
        <f>'RD T1'!E147</f>
        <v>0.1804704192396609</v>
      </c>
      <c r="AQ32" s="69">
        <f t="shared" si="36"/>
        <v>0.25702286795317186</v>
      </c>
      <c r="AS32" t="str">
        <f t="shared" si="37"/>
        <v>91 Elementary trades and related occupations</v>
      </c>
      <c r="AT32" s="69">
        <v>0.40579720723894663</v>
      </c>
      <c r="AU32" s="69">
        <v>0.41062737653596015</v>
      </c>
      <c r="AV32" s="69">
        <v>0.41126176500938649</v>
      </c>
      <c r="AW32" s="69">
        <v>0.35417444985863833</v>
      </c>
      <c r="AX32" s="69">
        <v>0.38619133936277605</v>
      </c>
      <c r="AY32" s="69"/>
      <c r="AZ32" s="69">
        <f t="shared" si="38"/>
        <v>-2.5070425646610439E-2</v>
      </c>
      <c r="BA32" s="69">
        <f>'RD T1'!E176</f>
        <v>0.18073467441210109</v>
      </c>
      <c r="BB32" s="69">
        <f t="shared" si="39"/>
        <v>0.15566424876549065</v>
      </c>
      <c r="BD32" t="str">
        <f t="shared" si="40"/>
        <v>91 Elementary trades and related occupations</v>
      </c>
      <c r="BE32" s="69">
        <v>2.0217802856304701</v>
      </c>
      <c r="BF32" s="69">
        <v>1.7680755655618319</v>
      </c>
      <c r="BG32" s="69">
        <v>1.7197120585740659</v>
      </c>
      <c r="BH32" s="69">
        <v>1.5616451680180536</v>
      </c>
      <c r="BI32" s="69">
        <v>1.740103108936776</v>
      </c>
      <c r="BJ32" s="69"/>
      <c r="BK32" s="69">
        <f t="shared" si="41"/>
        <v>2.039105036271005E-2</v>
      </c>
      <c r="BL32" s="69">
        <f>'RD T1'!E205</f>
        <v>0.55810743010869912</v>
      </c>
      <c r="BM32" s="69">
        <f t="shared" si="42"/>
        <v>0.57849848047140917</v>
      </c>
      <c r="BO32" t="str">
        <f t="shared" si="43"/>
        <v>91 Elementary trades and related occupations</v>
      </c>
      <c r="BP32" s="69">
        <v>3.0479348154854033</v>
      </c>
      <c r="BQ32" s="69">
        <v>2.9544099709927396</v>
      </c>
      <c r="BR32" s="69">
        <v>2.5158681473720468</v>
      </c>
      <c r="BS32" s="69">
        <v>2.0627934480467927</v>
      </c>
      <c r="BT32" s="69">
        <v>1.8898048493632962</v>
      </c>
      <c r="BU32" s="69"/>
      <c r="BV32" s="69">
        <f t="shared" si="44"/>
        <v>-0.6260632980087506</v>
      </c>
      <c r="BW32" s="69">
        <f>'RD T1'!E234</f>
        <v>0.72985566261461965</v>
      </c>
      <c r="BX32" s="69">
        <f t="shared" si="45"/>
        <v>0.10379236460586905</v>
      </c>
      <c r="BZ32" t="str">
        <f t="shared" si="46"/>
        <v>91 Elementary trades and related occupations</v>
      </c>
      <c r="CA32" s="69">
        <v>3.8561436889661684</v>
      </c>
      <c r="CB32" s="69">
        <v>3.0950270095619592</v>
      </c>
      <c r="CC32" s="69">
        <v>2.6574112620580026</v>
      </c>
      <c r="CD32" s="69">
        <v>2.0676626805609573</v>
      </c>
      <c r="CE32" s="69">
        <v>1.4776897010128529</v>
      </c>
      <c r="CF32" s="69"/>
      <c r="CG32" s="69">
        <f t="shared" si="47"/>
        <v>-1.1797215610451497</v>
      </c>
      <c r="CH32" s="69">
        <f>'RD T1'!E263</f>
        <v>0.66613901684317944</v>
      </c>
      <c r="CI32" s="69">
        <f t="shared" si="48"/>
        <v>-0.51358254420197025</v>
      </c>
      <c r="CK32" t="str">
        <f t="shared" si="49"/>
        <v>91 Elementary trades and related occupations</v>
      </c>
      <c r="CL32" s="69">
        <v>1.5162779212209028</v>
      </c>
      <c r="CM32" s="69">
        <v>1.3308630982228846</v>
      </c>
      <c r="CN32" s="69">
        <v>1.2235215069094982</v>
      </c>
      <c r="CO32" s="69">
        <v>0.91473543846654437</v>
      </c>
      <c r="CP32" s="69">
        <v>0.71194394628933777</v>
      </c>
      <c r="CQ32" s="69"/>
      <c r="CR32" s="69">
        <f t="shared" si="50"/>
        <v>-0.51157756062016047</v>
      </c>
      <c r="CS32" s="69">
        <f>'RD T1'!E292</f>
        <v>0.24868308551283533</v>
      </c>
      <c r="CT32" s="69">
        <f t="shared" si="51"/>
        <v>-0.26289447510732511</v>
      </c>
    </row>
    <row r="33" spans="1:98" x14ac:dyDescent="0.25">
      <c r="A33" s="10" t="str">
        <f>name!D29</f>
        <v>92 Elementary administration and service occupations</v>
      </c>
      <c r="B33" s="69">
        <v>5.2788506970775556E-2</v>
      </c>
      <c r="C33" s="69">
        <v>6.5617811524440448E-2</v>
      </c>
      <c r="D33" s="69">
        <v>7.0555706719112016E-2</v>
      </c>
      <c r="E33" s="69">
        <v>8.4308769017962651E-2</v>
      </c>
      <c r="F33" s="69">
        <v>0.10534390652516167</v>
      </c>
      <c r="G33" s="11"/>
      <c r="H33" s="69">
        <f t="shared" ref="H33" si="52">F33-D33</f>
        <v>3.4788199806049649E-2</v>
      </c>
      <c r="I33" s="69">
        <f>'RD T1'!E61</f>
        <v>5.096010469944335E-2</v>
      </c>
      <c r="J33" s="69">
        <f t="shared" ref="J33" si="53">SUM(H33:I33)</f>
        <v>8.5748304505493006E-2</v>
      </c>
      <c r="L33" t="str">
        <f t="shared" ref="L33" si="54">A33</f>
        <v>92 Elementary administration and service occupations</v>
      </c>
      <c r="M33" s="69">
        <v>1.6236430423740458</v>
      </c>
      <c r="N33" s="69">
        <v>2.2543255276850371</v>
      </c>
      <c r="O33" s="69">
        <v>2.4322830122823991</v>
      </c>
      <c r="P33" s="69">
        <v>3.1607903996974049</v>
      </c>
      <c r="Q33" s="69">
        <v>4.6502835004137246</v>
      </c>
      <c r="R33" s="11"/>
      <c r="S33" s="69">
        <f t="shared" ref="S33" si="55">Q33-O33</f>
        <v>2.2180004881313256</v>
      </c>
      <c r="T33" s="69">
        <f>'RD T1'!E90</f>
        <v>2.0384333618679515</v>
      </c>
      <c r="U33" s="69">
        <f t="shared" ref="U33" si="56">SUM(S33:T33)</f>
        <v>4.2564338499992775</v>
      </c>
      <c r="W33" t="str">
        <f t="shared" ref="W33" si="57">A33</f>
        <v>92 Elementary administration and service occupations</v>
      </c>
      <c r="X33" s="69">
        <v>6.3451947070096857</v>
      </c>
      <c r="Y33" s="69">
        <v>8.0423161211368193</v>
      </c>
      <c r="Z33" s="69">
        <v>7.8741860999494486</v>
      </c>
      <c r="AA33" s="69">
        <v>9.3434799680446723</v>
      </c>
      <c r="AB33" s="69">
        <v>12.527610081242301</v>
      </c>
      <c r="AC33" s="69"/>
      <c r="AD33" s="69">
        <f t="shared" ref="AD33" si="58">AB33-Z33</f>
        <v>4.6534239812928524</v>
      </c>
      <c r="AE33" s="69">
        <f>'RD T1'!E119</f>
        <v>6.4483663844855368</v>
      </c>
      <c r="AF33" s="69">
        <f t="shared" ref="AF33" si="59">SUM(AD33:AE33)</f>
        <v>11.101790365778388</v>
      </c>
      <c r="AH33" t="str">
        <f t="shared" ref="AH33" si="60">L33</f>
        <v>92 Elementary administration and service occupations</v>
      </c>
      <c r="AI33" s="69">
        <v>3.0730594427043187</v>
      </c>
      <c r="AJ33" s="69">
        <v>3.9641210847828248</v>
      </c>
      <c r="AK33" s="69">
        <v>3.9413440482066973</v>
      </c>
      <c r="AL33" s="69">
        <v>4.5934204972393902</v>
      </c>
      <c r="AM33" s="69">
        <v>6.1804194690670506</v>
      </c>
      <c r="AN33" s="69"/>
      <c r="AO33" s="69">
        <f t="shared" ref="AO33" si="61">AM33-AK33</f>
        <v>2.2390754208603534</v>
      </c>
      <c r="AP33" s="69">
        <f>'RD T1'!E148</f>
        <v>3.081447939638676</v>
      </c>
      <c r="AQ33" s="69">
        <f t="shared" ref="AQ33" si="62">SUM(AO33:AP33)</f>
        <v>5.3205233604990294</v>
      </c>
      <c r="AS33" t="str">
        <f t="shared" ref="AS33" si="63">W33</f>
        <v>92 Elementary administration and service occupations</v>
      </c>
      <c r="AT33" s="69">
        <v>2.941186924930546</v>
      </c>
      <c r="AU33" s="69">
        <v>3.5515234433402179</v>
      </c>
      <c r="AV33" s="69">
        <v>3.6530898547119559</v>
      </c>
      <c r="AW33" s="69">
        <v>4.2215272313306098</v>
      </c>
      <c r="AX33" s="69">
        <v>5.6567874939090848</v>
      </c>
      <c r="AY33" s="69"/>
      <c r="AZ33" s="69">
        <f t="shared" ref="AZ33" si="64">AX33-AV33</f>
        <v>2.0036976391971288</v>
      </c>
      <c r="BA33" s="69">
        <f>'RD T1'!E177</f>
        <v>2.8047484440251775</v>
      </c>
      <c r="BB33" s="69">
        <f t="shared" ref="BB33" si="65">SUM(AZ33:BA33)</f>
        <v>4.8084460832223064</v>
      </c>
      <c r="BD33" t="str">
        <f t="shared" ref="BD33" si="66">AH33</f>
        <v>92 Elementary administration and service occupations</v>
      </c>
      <c r="BE33" s="69">
        <v>17.748540310435292</v>
      </c>
      <c r="BF33" s="69">
        <v>16.528873713302207</v>
      </c>
      <c r="BG33" s="69">
        <v>16.602794665083554</v>
      </c>
      <c r="BH33" s="69">
        <v>16.112698687533328</v>
      </c>
      <c r="BI33" s="69">
        <v>15.863361590575243</v>
      </c>
      <c r="BJ33" s="69"/>
      <c r="BK33" s="69">
        <f t="shared" ref="BK33" si="67">BI33-BG33</f>
        <v>-0.73943307450831064</v>
      </c>
      <c r="BL33" s="69">
        <f>'RD T1'!E206</f>
        <v>8.1783592001390577</v>
      </c>
      <c r="BM33" s="69">
        <f t="shared" ref="BM33" si="68">SUM(BK33:BL33)</f>
        <v>7.4389261256307471</v>
      </c>
      <c r="BO33" t="str">
        <f t="shared" ref="BO33" si="69">AS33</f>
        <v>92 Elementary administration and service occupations</v>
      </c>
      <c r="BP33" s="69">
        <v>25.666191298431166</v>
      </c>
      <c r="BQ33" s="69">
        <v>26.349808172340776</v>
      </c>
      <c r="BR33" s="69">
        <v>23.255831110631625</v>
      </c>
      <c r="BS33" s="69">
        <v>24.182866202826524</v>
      </c>
      <c r="BT33" s="69">
        <v>21.758830590937297</v>
      </c>
      <c r="BU33" s="69"/>
      <c r="BV33" s="69">
        <f t="shared" ref="BV33" si="70">BT33-BR33</f>
        <v>-1.4970005196943283</v>
      </c>
      <c r="BW33" s="69">
        <f>'RD T1'!E235</f>
        <v>10.814942914189785</v>
      </c>
      <c r="BX33" s="69">
        <f t="shared" ref="BX33" si="71">SUM(BV33:BW33)</f>
        <v>9.3179423944954571</v>
      </c>
      <c r="BZ33" t="str">
        <f t="shared" ref="BZ33" si="72">BD33</f>
        <v>92 Elementary administration and service occupations</v>
      </c>
      <c r="CA33" s="69">
        <v>22.748043105845124</v>
      </c>
      <c r="CB33" s="69">
        <v>22.098530191961803</v>
      </c>
      <c r="CC33" s="69">
        <v>18.411372258477122</v>
      </c>
      <c r="CD33" s="69">
        <v>18.477329818506501</v>
      </c>
      <c r="CE33" s="69">
        <v>12.398630784523814</v>
      </c>
      <c r="CF33" s="69"/>
      <c r="CG33" s="69">
        <f t="shared" ref="CG33" si="73">CE33-CC33</f>
        <v>-6.0127414739533087</v>
      </c>
      <c r="CH33" s="69">
        <f>'RD T1'!E264</f>
        <v>6.4962528587219781</v>
      </c>
      <c r="CI33" s="69">
        <f t="shared" ref="CI33" si="74">SUM(CG33:CH33)</f>
        <v>0.48351138476866939</v>
      </c>
      <c r="CK33" t="str">
        <f t="shared" ref="CK33" si="75">BO33</f>
        <v>92 Elementary administration and service occupations</v>
      </c>
      <c r="CL33" s="69">
        <v>8.8779314302714774</v>
      </c>
      <c r="CM33" s="69">
        <v>8.1400481471609556</v>
      </c>
      <c r="CN33" s="69">
        <v>6.8120455080277109</v>
      </c>
      <c r="CO33" s="69">
        <v>5.2669043046363164</v>
      </c>
      <c r="CP33" s="69">
        <v>4.2368765111627473</v>
      </c>
      <c r="CQ33" s="69"/>
      <c r="CR33" s="69">
        <f t="shared" ref="CR33" si="76">CP33-CN33</f>
        <v>-2.5751689968649636</v>
      </c>
      <c r="CS33" s="69">
        <f>'RD T1'!E293</f>
        <v>1.2385546441462734</v>
      </c>
      <c r="CT33" s="69">
        <f t="shared" ref="CT33" si="77">SUM(CR33:CS33)</f>
        <v>-1.3366143527186902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10.759075415467061</v>
      </c>
      <c r="C35" s="67">
        <f t="shared" ref="C35:F35" si="78">SUM(C8:C33)</f>
        <v>13.634877993634857</v>
      </c>
      <c r="D35" s="67">
        <f t="shared" si="78"/>
        <v>14.663620664626375</v>
      </c>
      <c r="E35" s="67">
        <f t="shared" si="78"/>
        <v>16.934406873702603</v>
      </c>
      <c r="F35" s="67">
        <f t="shared" si="78"/>
        <v>21.456844592151295</v>
      </c>
      <c r="G35" s="11"/>
      <c r="H35" s="67">
        <f>F35-D35</f>
        <v>6.7932239275249202</v>
      </c>
      <c r="I35" s="67">
        <f>SUM(I8:I33)</f>
        <v>8.9208859586637264</v>
      </c>
      <c r="J35" s="67">
        <f>SUM(H35:I35)</f>
        <v>15.714109886188647</v>
      </c>
      <c r="L35" s="24" t="str">
        <f>A35</f>
        <v>All occupations</v>
      </c>
      <c r="M35" s="67">
        <f>SUM(M8:M33)</f>
        <v>77.35239138416047</v>
      </c>
      <c r="N35" s="67">
        <f t="shared" ref="N35:Q35" si="79">SUM(N8:N33)</f>
        <v>98.149723928764516</v>
      </c>
      <c r="O35" s="67">
        <f t="shared" si="79"/>
        <v>105.42856739214571</v>
      </c>
      <c r="P35" s="67">
        <f t="shared" si="79"/>
        <v>121.77372370038385</v>
      </c>
      <c r="Q35" s="67">
        <f t="shared" si="79"/>
        <v>154.27172058964217</v>
      </c>
      <c r="R35" s="11"/>
      <c r="S35" s="67">
        <f t="shared" si="29"/>
        <v>48.843153197496463</v>
      </c>
      <c r="T35" s="67">
        <f>SUM(T8:T33)</f>
        <v>67.472297909340142</v>
      </c>
      <c r="U35" s="67">
        <f>SUM(S35:T35)</f>
        <v>116.3154511068366</v>
      </c>
      <c r="W35" s="24" t="str">
        <f>A35</f>
        <v>All occupations</v>
      </c>
      <c r="X35" s="67">
        <f>SUM(X8:X33)</f>
        <v>166.68362190295733</v>
      </c>
      <c r="Y35" s="67">
        <f t="shared" ref="Y35:AB35" si="80">SUM(Y8:Y33)</f>
        <v>190.16091926166732</v>
      </c>
      <c r="Z35" s="67">
        <f t="shared" si="80"/>
        <v>188.83257282838795</v>
      </c>
      <c r="AA35" s="67">
        <f t="shared" si="80"/>
        <v>201.90156956132071</v>
      </c>
      <c r="AB35" s="67">
        <f t="shared" si="80"/>
        <v>232.44560207152193</v>
      </c>
      <c r="AC35" s="69"/>
      <c r="AD35" s="67">
        <f t="shared" ref="AD35" si="81">AB35-Z35</f>
        <v>43.61302924313398</v>
      </c>
      <c r="AE35" s="67">
        <f>SUM(AE8:AE33)</f>
        <v>114.02797542873816</v>
      </c>
      <c r="AF35" s="67">
        <f>SUM(AD35:AE35)</f>
        <v>157.64100467187214</v>
      </c>
      <c r="AH35" s="24" t="str">
        <f>L35</f>
        <v>All occupations</v>
      </c>
      <c r="AI35" s="67">
        <f>SUM(AI8:AI33)</f>
        <v>50.521117651430302</v>
      </c>
      <c r="AJ35" s="67">
        <f t="shared" ref="AJ35:AM35" si="82">SUM(AJ8:AJ33)</f>
        <v>53.977808586414568</v>
      </c>
      <c r="AK35" s="67">
        <f t="shared" si="82"/>
        <v>53.348657691130533</v>
      </c>
      <c r="AL35" s="67">
        <f t="shared" si="82"/>
        <v>53.09542217544746</v>
      </c>
      <c r="AM35" s="67">
        <f t="shared" si="82"/>
        <v>58.686857588857976</v>
      </c>
      <c r="AN35" s="69"/>
      <c r="AO35" s="67">
        <f t="shared" ref="AO35" si="83">AM35-AK35</f>
        <v>5.3381998977274421</v>
      </c>
      <c r="AP35" s="67">
        <f>SUM(AP8:AP33)</f>
        <v>29.323082379913235</v>
      </c>
      <c r="AQ35" s="67">
        <f>SUM(AO35:AP35)</f>
        <v>34.66128227764068</v>
      </c>
      <c r="AS35" s="24" t="str">
        <f>W35</f>
        <v>All occupations</v>
      </c>
      <c r="AT35" s="67">
        <f>SUM(AT8:AT33)</f>
        <v>46.8342034074102</v>
      </c>
      <c r="AU35" s="67">
        <f t="shared" ref="AU35:AX35" si="84">SUM(AU8:AU33)</f>
        <v>53.223037123290254</v>
      </c>
      <c r="AV35" s="67">
        <f t="shared" si="84"/>
        <v>53.107942312388474</v>
      </c>
      <c r="AW35" s="67">
        <f t="shared" si="84"/>
        <v>54.50363378657142</v>
      </c>
      <c r="AX35" s="67">
        <f t="shared" si="84"/>
        <v>62.045099829327242</v>
      </c>
      <c r="AY35" s="69"/>
      <c r="AZ35" s="67">
        <f t="shared" ref="AZ35" si="85">AX35-AV35</f>
        <v>8.9371575169387683</v>
      </c>
      <c r="BA35" s="67">
        <f>SUM(BA8:BA33)</f>
        <v>29.867689130594734</v>
      </c>
      <c r="BB35" s="67">
        <f>SUM(AZ35:BA35)</f>
        <v>38.804846647533502</v>
      </c>
      <c r="BD35" s="24" t="str">
        <f>AH35</f>
        <v>All occupations</v>
      </c>
      <c r="BE35" s="67">
        <f>SUM(BE8:BE33)</f>
        <v>172.46321376397489</v>
      </c>
      <c r="BF35" s="67">
        <f t="shared" ref="BF35:BI35" si="86">SUM(BF8:BF33)</f>
        <v>169.58695833244192</v>
      </c>
      <c r="BG35" s="67">
        <f t="shared" si="86"/>
        <v>176.05010921110727</v>
      </c>
      <c r="BH35" s="67">
        <f t="shared" si="86"/>
        <v>172.2513799406093</v>
      </c>
      <c r="BI35" s="67">
        <f t="shared" si="86"/>
        <v>171.36466827362648</v>
      </c>
      <c r="BJ35" s="69"/>
      <c r="BK35" s="67">
        <f t="shared" ref="BK35" si="87">BI35-BG35</f>
        <v>-4.6854409374807915</v>
      </c>
      <c r="BL35" s="67">
        <f>SUM(BL8:BL33)</f>
        <v>79.041499833038131</v>
      </c>
      <c r="BM35" s="67">
        <f>SUM(BK35:BL35)</f>
        <v>74.356058895557339</v>
      </c>
      <c r="BO35" s="24" t="str">
        <f>AS35</f>
        <v>All occupations</v>
      </c>
      <c r="BP35" s="67">
        <f>SUM(BP8:BP33)</f>
        <v>167.15643976493507</v>
      </c>
      <c r="BQ35" s="67">
        <f t="shared" ref="BQ35:BT35" si="88">SUM(BQ8:BQ33)</f>
        <v>167.2128267527865</v>
      </c>
      <c r="BR35" s="67">
        <f t="shared" si="88"/>
        <v>152.39792062369892</v>
      </c>
      <c r="BS35" s="67">
        <f t="shared" si="88"/>
        <v>148.18428544436438</v>
      </c>
      <c r="BT35" s="67">
        <f t="shared" si="88"/>
        <v>125.02801255282472</v>
      </c>
      <c r="BU35" s="69"/>
      <c r="BV35" s="67">
        <f t="shared" ref="BV35" si="89">BT35-BR35</f>
        <v>-27.369908070874203</v>
      </c>
      <c r="BW35" s="67">
        <f>SUM(BW8:BW33)</f>
        <v>61.732452482335617</v>
      </c>
      <c r="BX35" s="67">
        <f>SUM(BV35:BW35)</f>
        <v>34.362544411461414</v>
      </c>
      <c r="BZ35" s="24" t="str">
        <f>BD35</f>
        <v>All occupations</v>
      </c>
      <c r="CA35" s="67">
        <f>SUM(CA8:CA33)</f>
        <v>112.90370481311773</v>
      </c>
      <c r="CB35" s="67">
        <f t="shared" ref="CB35:CE35" si="90">SUM(CB8:CB33)</f>
        <v>103.98812517250025</v>
      </c>
      <c r="CC35" s="67">
        <f t="shared" si="90"/>
        <v>89.725106922600816</v>
      </c>
      <c r="CD35" s="67">
        <f t="shared" si="90"/>
        <v>83.79589869812763</v>
      </c>
      <c r="CE35" s="67">
        <f t="shared" si="90"/>
        <v>55.963008010187892</v>
      </c>
      <c r="CF35" s="69"/>
      <c r="CG35" s="67">
        <f t="shared" ref="CG35" si="91">CE35-CC35</f>
        <v>-33.762098912412924</v>
      </c>
      <c r="CH35" s="67">
        <f>SUM(CH8:CH33)</f>
        <v>28.963386400094826</v>
      </c>
      <c r="CI35" s="67">
        <f>SUM(CG35:CH35)</f>
        <v>-4.7987125123180974</v>
      </c>
      <c r="CK35" s="24" t="str">
        <f>BO35</f>
        <v>All occupations</v>
      </c>
      <c r="CL35" s="67">
        <f>SUM(CL8:CL33)</f>
        <v>31.959231896546914</v>
      </c>
      <c r="CM35" s="67">
        <f t="shared" ref="CM35:CP35" si="92">SUM(CM8:CM33)</f>
        <v>32.863722848499997</v>
      </c>
      <c r="CN35" s="67">
        <f t="shared" si="92"/>
        <v>28.336502353913733</v>
      </c>
      <c r="CO35" s="67">
        <f t="shared" si="92"/>
        <v>26.623679819472741</v>
      </c>
      <c r="CP35" s="67">
        <f t="shared" si="92"/>
        <v>25.247186491860372</v>
      </c>
      <c r="CQ35" s="69"/>
      <c r="CR35" s="67">
        <f t="shared" ref="CR35" si="93">CP35-CN35</f>
        <v>-3.0893158620533612</v>
      </c>
      <c r="CS35" s="67">
        <f>SUM(CS8:CS33)</f>
        <v>7.5939166816765376</v>
      </c>
      <c r="CT35" s="67">
        <f>SUM(CR35:CS35)</f>
        <v>4.5046008196231764</v>
      </c>
    </row>
    <row r="38" spans="1:98" ht="52.5" customHeight="1" x14ac:dyDescent="0.25">
      <c r="A38" s="381" t="str">
        <f>CONCATENATE(A$1," (Continued)")</f>
        <v>Basic Table 2  Employment Change by Occupation and Replacement Demand, RQF8 Doctorate, 2015-2035, Brighton and Hove East Sussex West Sussex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Brighton and Hove East Sussex West Sussex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Brighton and Hove East Sussex West Sussex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Brighton and Hove East Sussex West Sussex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Brighton and Hove East Sussex West Sussex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Brighton and Hove East Sussex West Sussex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Brighton and Hove East Sussex West Sussex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7.8879876575925048</v>
      </c>
      <c r="C45" s="18">
        <f t="shared" si="104"/>
        <v>8.0050800279071161</v>
      </c>
      <c r="D45" s="18">
        <f t="shared" si="104"/>
        <v>8.37097901368913</v>
      </c>
      <c r="E45" s="18">
        <f t="shared" si="104"/>
        <v>7.5639357493784285</v>
      </c>
      <c r="F45" s="18">
        <f t="shared" si="104"/>
        <v>7.8120651998236328</v>
      </c>
      <c r="H45" s="68">
        <f t="shared" ref="H45:H70" si="105">IF(D8&gt;0,(H8/D8)*100,0)</f>
        <v>36.557087192479756</v>
      </c>
      <c r="I45" s="69">
        <f t="shared" ref="I45:I70" si="106">IF(D8&gt;0,I8/D8*100,0)</f>
        <v>61.470902406102589</v>
      </c>
      <c r="J45" s="69">
        <f t="shared" ref="J45:J70" si="107">IF(D8&gt;0,(J8/D8)*100,0)</f>
        <v>98.027989598582352</v>
      </c>
      <c r="L45" t="str">
        <f>A45</f>
        <v>11 Corporate managers and directors</v>
      </c>
      <c r="M45" s="18">
        <f t="shared" ref="M45:Q54" si="108">M8/M$35*100</f>
        <v>9.083679419663202</v>
      </c>
      <c r="N45" s="18">
        <f t="shared" si="108"/>
        <v>9.7389522009356657</v>
      </c>
      <c r="O45" s="18">
        <f t="shared" si="108"/>
        <v>9.8561510747007279</v>
      </c>
      <c r="P45" s="18">
        <f t="shared" si="108"/>
        <v>8.7345322905949079</v>
      </c>
      <c r="Q45" s="18">
        <f t="shared" si="108"/>
        <v>8.8494858127335601</v>
      </c>
      <c r="S45" s="68">
        <f t="shared" ref="S45:S70" si="109">IF(O8&gt;0,(S8/O8)*100,0)</f>
        <v>31.382857616770199</v>
      </c>
      <c r="T45" s="69">
        <f t="shared" ref="T45:T70" si="110">IF(O8&gt;0,T8/O8*100,0)</f>
        <v>60.325639582805913</v>
      </c>
      <c r="U45" s="69">
        <f t="shared" ref="U45:U70" si="111">IF(O8&gt;0,(U8/O8)*100,0)</f>
        <v>91.708497199576129</v>
      </c>
      <c r="W45" t="str">
        <f>A45</f>
        <v>11 Corporate managers and directors</v>
      </c>
      <c r="X45" s="18">
        <f t="shared" ref="X45:AB54" si="112">X8/X$35*100</f>
        <v>10.751825453199826</v>
      </c>
      <c r="Y45" s="18">
        <f t="shared" si="112"/>
        <v>11.702022373355577</v>
      </c>
      <c r="Z45" s="18">
        <f t="shared" si="112"/>
        <v>11.501290460469981</v>
      </c>
      <c r="AA45" s="18">
        <f t="shared" si="112"/>
        <v>10.283541727353107</v>
      </c>
      <c r="AB45" s="18">
        <f t="shared" si="112"/>
        <v>10.247673548160504</v>
      </c>
      <c r="AD45" s="68">
        <f t="shared" ref="AD45:AD70" si="113">IF(Z8&gt;0,(AD8/Z8)*100,0)</f>
        <v>9.6789120105752193</v>
      </c>
      <c r="AE45" s="69">
        <f t="shared" ref="AE45:AE70" si="114">IF(Z8&gt;0,AE8/Z8*100,0)</f>
        <v>57.773919017272014</v>
      </c>
      <c r="AF45" s="69">
        <f t="shared" ref="AF45:AF70" si="115">IF(Z8&gt;0,(AF8/Z8)*100,0)</f>
        <v>67.452831027847225</v>
      </c>
      <c r="AH45" t="str">
        <f>L45</f>
        <v>11 Corporate managers and directors</v>
      </c>
      <c r="AI45" s="18">
        <f t="shared" ref="AI45:AM54" si="116">AI8/AI$35*100</f>
        <v>7.1047296402326747</v>
      </c>
      <c r="AJ45" s="18">
        <f t="shared" si="116"/>
        <v>7.9988237544003971</v>
      </c>
      <c r="AK45" s="18">
        <f t="shared" si="116"/>
        <v>8.2061895302468972</v>
      </c>
      <c r="AL45" s="18">
        <f t="shared" si="116"/>
        <v>7.4990323855251466</v>
      </c>
      <c r="AM45" s="18">
        <f t="shared" si="116"/>
        <v>7.3943278027610475</v>
      </c>
      <c r="AO45" s="68">
        <f t="shared" ref="AO45:AO70" si="117">IF(AK8&gt;0,(AO8/AK8)*100,0)</f>
        <v>-0.87698223369968153</v>
      </c>
      <c r="AP45" s="69">
        <f t="shared" ref="AP45:AP70" si="118">IF(AK8&gt;0,AP8/AK8*100,0)</f>
        <v>50.361591847947615</v>
      </c>
      <c r="AQ45" s="69">
        <f t="shared" ref="AQ45:AQ70" si="119">IF(AK8&gt;0,(AQ8/AK8)*100,0)</f>
        <v>49.48460961424793</v>
      </c>
      <c r="AS45" t="str">
        <f>W45</f>
        <v>11 Corporate managers and directors</v>
      </c>
      <c r="AT45" s="18">
        <f t="shared" ref="AT45:AX54" si="120">AT8/AT$35*100</f>
        <v>10.72368980508471</v>
      </c>
      <c r="AU45" s="18">
        <f t="shared" si="120"/>
        <v>11.472733704290544</v>
      </c>
      <c r="AV45" s="18">
        <f t="shared" si="120"/>
        <v>11.474189082159477</v>
      </c>
      <c r="AW45" s="18">
        <f t="shared" si="120"/>
        <v>9.9722564546992807</v>
      </c>
      <c r="AX45" s="18">
        <f t="shared" si="120"/>
        <v>9.6645076889460153</v>
      </c>
      <c r="AZ45" s="68">
        <f t="shared" ref="AZ45:AZ70" si="121">IF(AV8&gt;0,(AZ8/AV8)*100,0)</f>
        <v>-1.5975874032025292</v>
      </c>
      <c r="BA45" s="69">
        <f t="shared" ref="BA45:BA70" si="122">IF(AV8&gt;0,BA8/AV8*100,0)</f>
        <v>49.722776207553053</v>
      </c>
      <c r="BB45" s="69">
        <f t="shared" ref="BB45:BB70" si="123">IF(AV8&gt;0,(BB8/AV8)*100,0)</f>
        <v>48.125188804350529</v>
      </c>
      <c r="BD45" t="str">
        <f>AH45</f>
        <v>11 Corporate managers and directors</v>
      </c>
      <c r="BE45" s="18">
        <f t="shared" ref="BE45:BI54" si="124">BE8/BE$35*100</f>
        <v>6.5466726030694113</v>
      </c>
      <c r="BF45" s="18">
        <f t="shared" si="124"/>
        <v>7.1431212795887644</v>
      </c>
      <c r="BG45" s="18">
        <f t="shared" si="124"/>
        <v>7.456700623523707</v>
      </c>
      <c r="BH45" s="18">
        <f t="shared" si="124"/>
        <v>6.6105783893427681</v>
      </c>
      <c r="BI45" s="18">
        <f t="shared" si="124"/>
        <v>7.0119777762190454</v>
      </c>
      <c r="BK45" s="68">
        <f t="shared" ref="BK45:BK70" si="125">IF(BG8&gt;0,(BK8/BG8)*100,0)</f>
        <v>-8.466765417620703</v>
      </c>
      <c r="BL45" s="69">
        <f t="shared" ref="BL45:BL70" si="126">IF(BG8&gt;0,BL8/BG8*100,0)</f>
        <v>39.709113061766288</v>
      </c>
      <c r="BM45" s="69">
        <f t="shared" ref="BM45:BM70" si="127">IF(BG8&gt;0,(BM8/BG8)*100,0)</f>
        <v>31.242347644145585</v>
      </c>
      <c r="BO45" t="str">
        <f>AS45</f>
        <v>11 Corporate managers and directors</v>
      </c>
      <c r="BP45" s="18">
        <f t="shared" ref="BP45:BT54" si="128">BP8/BP$35*100</f>
        <v>5.400694760248494</v>
      </c>
      <c r="BQ45" s="18">
        <f t="shared" si="128"/>
        <v>6.0045163367285124</v>
      </c>
      <c r="BR45" s="18">
        <f t="shared" si="128"/>
        <v>6.1686899216967017</v>
      </c>
      <c r="BS45" s="18">
        <f t="shared" si="128"/>
        <v>5.4851976921495886</v>
      </c>
      <c r="BT45" s="18">
        <f t="shared" si="128"/>
        <v>5.3436026990418135</v>
      </c>
      <c r="BV45" s="68">
        <f t="shared" ref="BV45:BV70" si="129">IF(BR8&gt;0,(BV8/BR8)*100,0)</f>
        <v>-28.932750638206649</v>
      </c>
      <c r="BW45" s="69">
        <f t="shared" ref="BW45:BW70" si="130">IF(BR8&gt;0,BW8/BR8*100,0)</f>
        <v>37.14067630278862</v>
      </c>
      <c r="BX45" s="69">
        <f t="shared" ref="BX45:BX70" si="131">IF(BR8&gt;0,(BX8/BR8)*100,0)</f>
        <v>8.2079256645819711</v>
      </c>
      <c r="BZ45" t="str">
        <f>BD45</f>
        <v>11 Corporate managers and directors</v>
      </c>
      <c r="CA45" s="18">
        <f t="shared" ref="CA45:CE54" si="132">CA8/CA$35*100</f>
        <v>5.4761772099686175</v>
      </c>
      <c r="CB45" s="18">
        <f t="shared" si="132"/>
        <v>6.0711630981171414</v>
      </c>
      <c r="CC45" s="18">
        <f t="shared" si="132"/>
        <v>6.8573004704906708</v>
      </c>
      <c r="CD45" s="18">
        <f t="shared" si="132"/>
        <v>7.0488767611202183</v>
      </c>
      <c r="CE45" s="18">
        <f t="shared" si="132"/>
        <v>8.1310694983021783</v>
      </c>
      <c r="CG45" s="68">
        <f t="shared" ref="CG45:CG70" si="133">IF(CC8&gt;0,(CG8/CC8)*100,0)</f>
        <v>-26.042612988193358</v>
      </c>
      <c r="CH45" s="69">
        <f t="shared" ref="CH45:CH70" si="134">IF(CC8&gt;0,CH8/CC8*100,0)</f>
        <v>38.259526427218994</v>
      </c>
      <c r="CI45" s="69">
        <f t="shared" ref="CI45:CI70" si="135">IF(CC8&gt;0,(CI8/CC8)*100,0)</f>
        <v>12.216913439025632</v>
      </c>
      <c r="CK45" t="str">
        <f>BO45</f>
        <v>11 Corporate managers and directors</v>
      </c>
      <c r="CL45" s="18">
        <f t="shared" ref="CL45:CP54" si="136">CL8/CL$35*100</f>
        <v>3.0069468331739637</v>
      </c>
      <c r="CM45" s="18">
        <f t="shared" si="136"/>
        <v>3.6965090135519256</v>
      </c>
      <c r="CN45" s="18">
        <f t="shared" si="136"/>
        <v>3.8712867497725956</v>
      </c>
      <c r="CO45" s="18">
        <f t="shared" si="136"/>
        <v>4.1895787093812578</v>
      </c>
      <c r="CP45" s="18">
        <f t="shared" si="136"/>
        <v>5.4098367121529929</v>
      </c>
      <c r="CR45" s="68">
        <f t="shared" ref="CR45:CR70" si="137">IF(CN8&gt;0,(CR8/CN8)*100,0)</f>
        <v>24.507513643059383</v>
      </c>
      <c r="CS45" s="69">
        <f t="shared" ref="CS45:CS70" si="138">IF(CN8&gt;0,CS8/CN8*100,0)</f>
        <v>32.598023892779118</v>
      </c>
      <c r="CT45" s="69">
        <f t="shared" ref="CT45:CT70" si="139">IF(CN8&gt;0,(CT8/CN8)*100,0)</f>
        <v>57.105537535838501</v>
      </c>
    </row>
    <row r="46" spans="1:98" x14ac:dyDescent="0.25">
      <c r="A46" t="str">
        <f t="shared" si="103"/>
        <v>12 Other managers and proprietors</v>
      </c>
      <c r="B46" s="18">
        <f t="shared" si="104"/>
        <v>3.0082708646084471</v>
      </c>
      <c r="C46" s="18">
        <f t="shared" si="104"/>
        <v>3.1629509218993608</v>
      </c>
      <c r="D46" s="18">
        <f t="shared" si="104"/>
        <v>2.9537763566104909</v>
      </c>
      <c r="E46" s="18">
        <f t="shared" si="104"/>
        <v>3.5845421322116913</v>
      </c>
      <c r="F46" s="18">
        <f t="shared" si="104"/>
        <v>3.9319843177094258</v>
      </c>
      <c r="H46" s="68">
        <f t="shared" si="105"/>
        <v>94.786478243488929</v>
      </c>
      <c r="I46" s="69">
        <f t="shared" si="106"/>
        <v>95.88107187876173</v>
      </c>
      <c r="J46" s="69">
        <f t="shared" si="107"/>
        <v>190.66755012225065</v>
      </c>
      <c r="L46" t="str">
        <f t="shared" ref="L46:L69" si="140">A46</f>
        <v>12 Other managers and proprietors</v>
      </c>
      <c r="M46" s="18">
        <f t="shared" si="108"/>
        <v>3.6606323704445574</v>
      </c>
      <c r="N46" s="18">
        <f t="shared" si="108"/>
        <v>3.6625994761081873</v>
      </c>
      <c r="O46" s="18">
        <f t="shared" si="108"/>
        <v>3.6791034452167621</v>
      </c>
      <c r="P46" s="18">
        <f t="shared" si="108"/>
        <v>4.4585966211847978</v>
      </c>
      <c r="Q46" s="18">
        <f t="shared" si="108"/>
        <v>4.959786158629421</v>
      </c>
      <c r="S46" s="68">
        <f t="shared" si="109"/>
        <v>97.264516007147421</v>
      </c>
      <c r="T46" s="69">
        <f t="shared" si="110"/>
        <v>94.886926824621369</v>
      </c>
      <c r="U46" s="69">
        <f t="shared" si="111"/>
        <v>192.1514428317688</v>
      </c>
      <c r="W46" t="str">
        <f t="shared" ref="W46:W69" si="141">A46</f>
        <v>12 Other managers and proprietors</v>
      </c>
      <c r="X46" s="18">
        <f t="shared" si="112"/>
        <v>4.0628618371891561</v>
      </c>
      <c r="Y46" s="18">
        <f t="shared" si="112"/>
        <v>4.0520965474708337</v>
      </c>
      <c r="Z46" s="18">
        <f t="shared" si="112"/>
        <v>3.912861753758524</v>
      </c>
      <c r="AA46" s="18">
        <f t="shared" si="112"/>
        <v>4.7239692514276461</v>
      </c>
      <c r="AB46" s="18">
        <f t="shared" si="112"/>
        <v>5.1315078321698797</v>
      </c>
      <c r="AD46" s="68">
        <f t="shared" si="113"/>
        <v>61.433965618595757</v>
      </c>
      <c r="AE46" s="69">
        <f t="shared" si="114"/>
        <v>87.636779520806229</v>
      </c>
      <c r="AF46" s="69">
        <f t="shared" si="115"/>
        <v>149.07074513940196</v>
      </c>
      <c r="AH46" t="str">
        <f t="shared" ref="AH46:AH69" si="142">L46</f>
        <v>12 Other managers and proprietors</v>
      </c>
      <c r="AI46" s="18">
        <f t="shared" si="116"/>
        <v>3.9528277776687046</v>
      </c>
      <c r="AJ46" s="18">
        <f t="shared" si="116"/>
        <v>4.3261494472454016</v>
      </c>
      <c r="AK46" s="18">
        <f t="shared" si="116"/>
        <v>4.4535127402429397</v>
      </c>
      <c r="AL46" s="18">
        <f t="shared" si="116"/>
        <v>5.493687978227431</v>
      </c>
      <c r="AM46" s="18">
        <f t="shared" si="116"/>
        <v>6.1958860757671594</v>
      </c>
      <c r="AO46" s="68">
        <f t="shared" si="117"/>
        <v>53.044625779607557</v>
      </c>
      <c r="AP46" s="69">
        <f t="shared" si="118"/>
        <v>84.972283937880121</v>
      </c>
      <c r="AQ46" s="69">
        <f t="shared" si="119"/>
        <v>138.01690971748769</v>
      </c>
      <c r="AS46" t="str">
        <f t="shared" ref="AS46:AS69" si="143">W46</f>
        <v>12 Other managers and proprietors</v>
      </c>
      <c r="AT46" s="18">
        <f t="shared" si="120"/>
        <v>4.6619571945128842</v>
      </c>
      <c r="AU46" s="18">
        <f t="shared" si="120"/>
        <v>4.5767485147014408</v>
      </c>
      <c r="AV46" s="18">
        <f t="shared" si="120"/>
        <v>4.5180618629895317</v>
      </c>
      <c r="AW46" s="18">
        <f t="shared" si="120"/>
        <v>5.5338766037830442</v>
      </c>
      <c r="AX46" s="18">
        <f t="shared" si="120"/>
        <v>5.8581693619261497</v>
      </c>
      <c r="AZ46" s="68">
        <f t="shared" si="121"/>
        <v>51.480860265857643</v>
      </c>
      <c r="BA46" s="69">
        <f t="shared" si="122"/>
        <v>79.861127924576408</v>
      </c>
      <c r="BB46" s="69">
        <f t="shared" si="123"/>
        <v>131.34198819043405</v>
      </c>
      <c r="BD46" t="str">
        <f t="shared" ref="BD46:BD69" si="144">AH46</f>
        <v>12 Other managers and proprietors</v>
      </c>
      <c r="BE46" s="18">
        <f t="shared" si="124"/>
        <v>3.2984898226839796</v>
      </c>
      <c r="BF46" s="18">
        <f t="shared" si="124"/>
        <v>3.0390174247102433</v>
      </c>
      <c r="BG46" s="18">
        <f t="shared" si="124"/>
        <v>3.0845250182836819</v>
      </c>
      <c r="BH46" s="18">
        <f t="shared" si="124"/>
        <v>3.5646101234699272</v>
      </c>
      <c r="BI46" s="18">
        <f t="shared" si="124"/>
        <v>3.8060657878786168</v>
      </c>
      <c r="BK46" s="68">
        <f t="shared" si="125"/>
        <v>20.108288772462974</v>
      </c>
      <c r="BL46" s="69">
        <f t="shared" si="126"/>
        <v>56.023538719476754</v>
      </c>
      <c r="BM46" s="69">
        <f t="shared" si="127"/>
        <v>76.131827491939717</v>
      </c>
      <c r="BO46" t="str">
        <f t="shared" ref="BO46:BO69" si="145">AS46</f>
        <v>12 Other managers and proprietors</v>
      </c>
      <c r="BP46" s="18">
        <f t="shared" si="128"/>
        <v>3.3491521849004564</v>
      </c>
      <c r="BQ46" s="18">
        <f t="shared" si="128"/>
        <v>3.3301202611188776</v>
      </c>
      <c r="BR46" s="18">
        <f t="shared" si="128"/>
        <v>3.443267960241589</v>
      </c>
      <c r="BS46" s="18">
        <f t="shared" si="128"/>
        <v>4.3122834554241676</v>
      </c>
      <c r="BT46" s="18">
        <f t="shared" si="128"/>
        <v>5.0303609649301357</v>
      </c>
      <c r="BV46" s="68">
        <f t="shared" si="129"/>
        <v>19.855126554610838</v>
      </c>
      <c r="BW46" s="69">
        <f t="shared" si="130"/>
        <v>63.888171589016373</v>
      </c>
      <c r="BX46" s="69">
        <f t="shared" si="131"/>
        <v>83.743298143627214</v>
      </c>
      <c r="BZ46" t="str">
        <f t="shared" ref="BZ46:BZ69" si="146">BD46</f>
        <v>12 Other managers and proprietors</v>
      </c>
      <c r="CA46" s="18">
        <f t="shared" si="132"/>
        <v>3.1357096027243148</v>
      </c>
      <c r="CB46" s="18">
        <f t="shared" si="132"/>
        <v>3.1315250140413262</v>
      </c>
      <c r="CC46" s="18">
        <f t="shared" si="132"/>
        <v>3.0981311722870815</v>
      </c>
      <c r="CD46" s="18">
        <f t="shared" si="132"/>
        <v>3.8588249349207286</v>
      </c>
      <c r="CE46" s="18">
        <f t="shared" si="132"/>
        <v>4.5177085989409118</v>
      </c>
      <c r="CG46" s="68">
        <f t="shared" si="133"/>
        <v>-9.0494188598358924</v>
      </c>
      <c r="CH46" s="69">
        <f t="shared" si="134"/>
        <v>47.730692239421039</v>
      </c>
      <c r="CI46" s="69">
        <f t="shared" si="135"/>
        <v>38.68127337958515</v>
      </c>
      <c r="CK46" t="str">
        <f t="shared" ref="CK46:CK69" si="147">BO46</f>
        <v>12 Other managers and proprietors</v>
      </c>
      <c r="CL46" s="18">
        <f t="shared" si="136"/>
        <v>3.1432047950110023</v>
      </c>
      <c r="CM46" s="18">
        <f t="shared" si="136"/>
        <v>3.1771507451235159</v>
      </c>
      <c r="CN46" s="18">
        <f t="shared" si="136"/>
        <v>3.1557357007237932</v>
      </c>
      <c r="CO46" s="18">
        <f t="shared" si="136"/>
        <v>4.8143384861050036</v>
      </c>
      <c r="CP46" s="18">
        <f t="shared" si="136"/>
        <v>6.5446578715557857</v>
      </c>
      <c r="CR46" s="68">
        <f t="shared" si="137"/>
        <v>84.779194753377752</v>
      </c>
      <c r="CS46" s="69">
        <f t="shared" si="138"/>
        <v>51.365103704027725</v>
      </c>
      <c r="CT46" s="69">
        <f t="shared" si="139"/>
        <v>136.14429845740551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20.372906079314347</v>
      </c>
      <c r="C47" s="18">
        <f t="shared" si="104"/>
        <v>20.690963909804079</v>
      </c>
      <c r="D47" s="18">
        <f t="shared" si="104"/>
        <v>20.449213241929879</v>
      </c>
      <c r="E47" s="18">
        <f t="shared" si="104"/>
        <v>19.980254164288709</v>
      </c>
      <c r="F47" s="18">
        <f t="shared" si="104"/>
        <v>19.728864326311395</v>
      </c>
      <c r="H47" s="68">
        <f t="shared" si="105"/>
        <v>41.172504970787536</v>
      </c>
      <c r="I47" s="69">
        <f t="shared" si="106"/>
        <v>46.444108635793683</v>
      </c>
      <c r="J47" s="69">
        <f t="shared" si="107"/>
        <v>87.616613606581225</v>
      </c>
      <c r="L47" t="str">
        <f t="shared" si="140"/>
        <v>21 Science, research, engineering and technology professionals</v>
      </c>
      <c r="M47" s="18">
        <f t="shared" si="108"/>
        <v>11.252882908876412</v>
      </c>
      <c r="N47" s="18">
        <f t="shared" si="108"/>
        <v>11.321969252970947</v>
      </c>
      <c r="O47" s="18">
        <f t="shared" si="108"/>
        <v>11.927783485564767</v>
      </c>
      <c r="P47" s="18">
        <f t="shared" si="108"/>
        <v>12.128139025907204</v>
      </c>
      <c r="Q47" s="18">
        <f t="shared" si="108"/>
        <v>12.443487937682441</v>
      </c>
      <c r="S47" s="68">
        <f t="shared" si="109"/>
        <v>52.654778012501694</v>
      </c>
      <c r="T47" s="69">
        <f t="shared" si="110"/>
        <v>51.565385554962063</v>
      </c>
      <c r="U47" s="69">
        <f t="shared" si="111"/>
        <v>104.22016356746376</v>
      </c>
      <c r="W47" t="str">
        <f t="shared" si="141"/>
        <v>21 Science, research, engineering and technology professionals</v>
      </c>
      <c r="X47" s="18">
        <f t="shared" si="112"/>
        <v>10.273765504276284</v>
      </c>
      <c r="Y47" s="18">
        <f t="shared" si="112"/>
        <v>9.9259353352867894</v>
      </c>
      <c r="Z47" s="18">
        <f t="shared" si="112"/>
        <v>9.9266423433655238</v>
      </c>
      <c r="AA47" s="18">
        <f t="shared" si="112"/>
        <v>9.6684845407211117</v>
      </c>
      <c r="AB47" s="18">
        <f t="shared" si="112"/>
        <v>8.8637187489756553</v>
      </c>
      <c r="AD47" s="68">
        <f t="shared" si="113"/>
        <v>9.9152661563553615</v>
      </c>
      <c r="AE47" s="69">
        <f t="shared" si="114"/>
        <v>42.482415749327053</v>
      </c>
      <c r="AF47" s="69">
        <f t="shared" si="115"/>
        <v>52.397681905682411</v>
      </c>
      <c r="AH47" t="str">
        <f t="shared" si="142"/>
        <v>21 Science, research, engineering and technology professionals</v>
      </c>
      <c r="AI47" s="18">
        <f t="shared" si="116"/>
        <v>3.6229034740807062</v>
      </c>
      <c r="AJ47" s="18">
        <f t="shared" si="116"/>
        <v>3.6859091207122461</v>
      </c>
      <c r="AK47" s="18">
        <f t="shared" si="116"/>
        <v>3.9035638256746301</v>
      </c>
      <c r="AL47" s="18">
        <f t="shared" si="116"/>
        <v>4.1139617184746688</v>
      </c>
      <c r="AM47" s="18">
        <f t="shared" si="116"/>
        <v>4.2240149175973123</v>
      </c>
      <c r="AO47" s="68">
        <f t="shared" si="117"/>
        <v>19.036875146281858</v>
      </c>
      <c r="AP47" s="69">
        <f t="shared" si="118"/>
        <v>43.128226221701446</v>
      </c>
      <c r="AQ47" s="69">
        <f t="shared" si="119"/>
        <v>62.165101367983297</v>
      </c>
      <c r="AS47" t="str">
        <f t="shared" si="143"/>
        <v>21 Science, research, engineering and technology professionals</v>
      </c>
      <c r="AT47" s="18">
        <f t="shared" si="120"/>
        <v>9.4000924482989436</v>
      </c>
      <c r="AU47" s="18">
        <f t="shared" si="120"/>
        <v>9.2470690444600603</v>
      </c>
      <c r="AV47" s="18">
        <f t="shared" si="120"/>
        <v>9.2191557105064081</v>
      </c>
      <c r="AW47" s="18">
        <f t="shared" si="120"/>
        <v>8.4458623159555462</v>
      </c>
      <c r="AX47" s="18">
        <f t="shared" si="120"/>
        <v>7.3113682789131316</v>
      </c>
      <c r="AZ47" s="68">
        <f t="shared" si="121"/>
        <v>-7.347845480694934</v>
      </c>
      <c r="BA47" s="69">
        <f t="shared" si="122"/>
        <v>34.776962931055998</v>
      </c>
      <c r="BB47" s="69">
        <f t="shared" si="123"/>
        <v>27.429117450361069</v>
      </c>
      <c r="BD47" t="str">
        <f t="shared" si="144"/>
        <v>21 Science, research, engineering and technology professionals</v>
      </c>
      <c r="BE47" s="18">
        <f t="shared" si="124"/>
        <v>3.5007924361820542</v>
      </c>
      <c r="BF47" s="18">
        <f t="shared" si="124"/>
        <v>3.5463825037850172</v>
      </c>
      <c r="BG47" s="18">
        <f t="shared" si="124"/>
        <v>3.7566770430177039</v>
      </c>
      <c r="BH47" s="18">
        <f t="shared" si="124"/>
        <v>3.5473568364851564</v>
      </c>
      <c r="BI47" s="18">
        <f t="shared" si="124"/>
        <v>3.3926133816711572</v>
      </c>
      <c r="BK47" s="68">
        <f t="shared" si="125"/>
        <v>-12.094611905737764</v>
      </c>
      <c r="BL47" s="69">
        <f t="shared" si="126"/>
        <v>26.212317679945563</v>
      </c>
      <c r="BM47" s="69">
        <f t="shared" si="127"/>
        <v>14.117705774207801</v>
      </c>
      <c r="BO47" t="str">
        <f t="shared" si="145"/>
        <v>21 Science, research, engineering and technology professionals</v>
      </c>
      <c r="BP47" s="18">
        <f t="shared" si="128"/>
        <v>2.6165651553827565</v>
      </c>
      <c r="BQ47" s="18">
        <f t="shared" si="128"/>
        <v>2.8192836878714442</v>
      </c>
      <c r="BR47" s="18">
        <f t="shared" si="128"/>
        <v>2.9598931081298563</v>
      </c>
      <c r="BS47" s="18">
        <f t="shared" si="128"/>
        <v>3.0080146660797813</v>
      </c>
      <c r="BT47" s="18">
        <f t="shared" si="128"/>
        <v>3.1232143816857802</v>
      </c>
      <c r="BV47" s="68">
        <f t="shared" si="129"/>
        <v>-13.432663642364965</v>
      </c>
      <c r="BW47" s="69">
        <f t="shared" si="130"/>
        <v>31.08508933311251</v>
      </c>
      <c r="BX47" s="69">
        <f t="shared" si="131"/>
        <v>17.652425690747545</v>
      </c>
      <c r="BZ47" t="str">
        <f t="shared" si="146"/>
        <v>21 Science, research, engineering and technology professionals</v>
      </c>
      <c r="CA47" s="18">
        <f t="shared" si="132"/>
        <v>2.4338393967723877</v>
      </c>
      <c r="CB47" s="18">
        <f t="shared" si="132"/>
        <v>2.4845423709524801</v>
      </c>
      <c r="CC47" s="18">
        <f t="shared" si="132"/>
        <v>2.7622525168884677</v>
      </c>
      <c r="CD47" s="18">
        <f t="shared" si="132"/>
        <v>3.0835769397701922</v>
      </c>
      <c r="CE47" s="18">
        <f t="shared" si="132"/>
        <v>3.0530057552941194</v>
      </c>
      <c r="CG47" s="68">
        <f t="shared" si="133"/>
        <v>-31.063169781027799</v>
      </c>
      <c r="CH47" s="69">
        <f t="shared" si="134"/>
        <v>27.361507758257602</v>
      </c>
      <c r="CI47" s="69">
        <f t="shared" si="135"/>
        <v>-3.7016620227701971</v>
      </c>
      <c r="CK47" t="str">
        <f t="shared" si="147"/>
        <v>21 Science, research, engineering and technology professionals</v>
      </c>
      <c r="CL47" s="18">
        <f t="shared" si="136"/>
        <v>1.467912543356116</v>
      </c>
      <c r="CM47" s="18">
        <f t="shared" si="136"/>
        <v>1.9037547729582265</v>
      </c>
      <c r="CN47" s="18">
        <f t="shared" si="136"/>
        <v>2.1898046832563787</v>
      </c>
      <c r="CO47" s="18">
        <f t="shared" si="136"/>
        <v>3.305741185695108</v>
      </c>
      <c r="CP47" s="18">
        <f t="shared" si="136"/>
        <v>5.1527013245023108</v>
      </c>
      <c r="CR47" s="68">
        <f t="shared" si="137"/>
        <v>109.65070831022416</v>
      </c>
      <c r="CS47" s="69">
        <f t="shared" si="138"/>
        <v>45.526960677879011</v>
      </c>
      <c r="CT47" s="69">
        <f t="shared" si="139"/>
        <v>155.17766898810316</v>
      </c>
    </row>
    <row r="48" spans="1:98" x14ac:dyDescent="0.25">
      <c r="A48" t="str">
        <f t="shared" si="103"/>
        <v>22 Health professionals</v>
      </c>
      <c r="B48" s="18">
        <f t="shared" si="104"/>
        <v>15.431651347165426</v>
      </c>
      <c r="C48" s="18">
        <f t="shared" si="104"/>
        <v>16.727667103408187</v>
      </c>
      <c r="D48" s="18">
        <f t="shared" si="104"/>
        <v>16.343280778348777</v>
      </c>
      <c r="E48" s="18">
        <f t="shared" si="104"/>
        <v>16.911626183884643</v>
      </c>
      <c r="F48" s="18">
        <f t="shared" si="104"/>
        <v>16.267069506071998</v>
      </c>
      <c r="H48" s="68">
        <f t="shared" si="105"/>
        <v>45.644711228929587</v>
      </c>
      <c r="I48" s="69">
        <f t="shared" si="106"/>
        <v>64.100201706663285</v>
      </c>
      <c r="J48" s="69">
        <f t="shared" si="107"/>
        <v>109.74491293559288</v>
      </c>
      <c r="L48" t="str">
        <f t="shared" si="140"/>
        <v>22 Health professionals</v>
      </c>
      <c r="M48" s="18">
        <f t="shared" si="108"/>
        <v>6.6787631302700783</v>
      </c>
      <c r="N48" s="18">
        <f t="shared" si="108"/>
        <v>7.2533440431011158</v>
      </c>
      <c r="O48" s="18">
        <f t="shared" si="108"/>
        <v>7.0980059009193086</v>
      </c>
      <c r="P48" s="18">
        <f t="shared" si="108"/>
        <v>7.2144320921467564</v>
      </c>
      <c r="Q48" s="18">
        <f t="shared" si="108"/>
        <v>6.7284382711367083</v>
      </c>
      <c r="S48" s="68">
        <f t="shared" si="109"/>
        <v>38.709413170074157</v>
      </c>
      <c r="T48" s="69">
        <f t="shared" si="110"/>
        <v>66.738482265683942</v>
      </c>
      <c r="U48" s="69">
        <f t="shared" si="111"/>
        <v>105.4478954357581</v>
      </c>
      <c r="W48" t="str">
        <f t="shared" si="141"/>
        <v>22 Health professionals</v>
      </c>
      <c r="X48" s="18">
        <f t="shared" si="112"/>
        <v>6.961972320271971</v>
      </c>
      <c r="Y48" s="18">
        <f t="shared" si="112"/>
        <v>7.6046741340748625</v>
      </c>
      <c r="Z48" s="18">
        <f t="shared" si="112"/>
        <v>7.5409886070447021</v>
      </c>
      <c r="AA48" s="18">
        <f t="shared" si="112"/>
        <v>7.7764714682305254</v>
      </c>
      <c r="AB48" s="18">
        <f t="shared" si="112"/>
        <v>7.3915354951449821</v>
      </c>
      <c r="AD48" s="68">
        <f t="shared" si="113"/>
        <v>20.656522837064436</v>
      </c>
      <c r="AE48" s="69">
        <f t="shared" si="114"/>
        <v>64.503911052566252</v>
      </c>
      <c r="AF48" s="69">
        <f t="shared" si="115"/>
        <v>85.160433889630696</v>
      </c>
      <c r="AH48" t="str">
        <f t="shared" si="142"/>
        <v>22 Health professionals</v>
      </c>
      <c r="AI48" s="18">
        <f t="shared" si="116"/>
        <v>12.050546833944274</v>
      </c>
      <c r="AJ48" s="18">
        <f t="shared" si="116"/>
        <v>9.6183166726504314</v>
      </c>
      <c r="AK48" s="18">
        <f t="shared" si="116"/>
        <v>8.580496374245028</v>
      </c>
      <c r="AL48" s="18">
        <f t="shared" si="116"/>
        <v>5.143429463756287</v>
      </c>
      <c r="AM48" s="18">
        <f t="shared" si="116"/>
        <v>1.6791095945573047</v>
      </c>
      <c r="AO48" s="68">
        <f t="shared" si="117"/>
        <v>-78.472976239548558</v>
      </c>
      <c r="AP48" s="69">
        <f t="shared" si="118"/>
        <v>19.812703758704828</v>
      </c>
      <c r="AQ48" s="69">
        <f t="shared" si="119"/>
        <v>-58.66027248084373</v>
      </c>
      <c r="AS48" t="str">
        <f t="shared" si="143"/>
        <v>22 Health professionals</v>
      </c>
      <c r="AT48" s="18">
        <f t="shared" si="120"/>
        <v>1.7315540432950325</v>
      </c>
      <c r="AU48" s="18">
        <f t="shared" si="120"/>
        <v>1.8246934616290285</v>
      </c>
      <c r="AV48" s="18">
        <f t="shared" si="120"/>
        <v>2.0317647217425514</v>
      </c>
      <c r="AW48" s="18">
        <f t="shared" si="120"/>
        <v>2.0323033617544448</v>
      </c>
      <c r="AX48" s="18">
        <f t="shared" si="120"/>
        <v>1.9141593828275887</v>
      </c>
      <c r="AZ48" s="68">
        <f t="shared" si="121"/>
        <v>10.065875927151154</v>
      </c>
      <c r="BA48" s="69">
        <f t="shared" si="122"/>
        <v>54.050586454276726</v>
      </c>
      <c r="BB48" s="69">
        <f t="shared" si="123"/>
        <v>64.11646238142788</v>
      </c>
      <c r="BD48" t="str">
        <f t="shared" si="144"/>
        <v>22 Health professionals</v>
      </c>
      <c r="BE48" s="18">
        <f t="shared" si="124"/>
        <v>1.7328490940058525</v>
      </c>
      <c r="BF48" s="18">
        <f t="shared" si="124"/>
        <v>2.1097707123760174</v>
      </c>
      <c r="BG48" s="18">
        <f t="shared" si="124"/>
        <v>2.198968262766043</v>
      </c>
      <c r="BH48" s="18">
        <f t="shared" si="124"/>
        <v>2.3669615614201329</v>
      </c>
      <c r="BI48" s="18">
        <f t="shared" si="124"/>
        <v>2.5688409790357976</v>
      </c>
      <c r="BK48" s="68">
        <f t="shared" si="125"/>
        <v>13.711200625044494</v>
      </c>
      <c r="BL48" s="69">
        <f t="shared" si="126"/>
        <v>61.804031320820975</v>
      </c>
      <c r="BM48" s="69">
        <f t="shared" si="127"/>
        <v>75.515231945865466</v>
      </c>
      <c r="BO48" t="str">
        <f t="shared" si="145"/>
        <v>22 Health professionals</v>
      </c>
      <c r="BP48" s="18">
        <f t="shared" si="128"/>
        <v>1.3137096142675486</v>
      </c>
      <c r="BQ48" s="18">
        <f t="shared" si="128"/>
        <v>1.4632159119867292</v>
      </c>
      <c r="BR48" s="18">
        <f t="shared" si="128"/>
        <v>1.6020631957833293</v>
      </c>
      <c r="BS48" s="18">
        <f t="shared" si="128"/>
        <v>1.661022252525566</v>
      </c>
      <c r="BT48" s="18">
        <f t="shared" si="128"/>
        <v>1.5477654401365686</v>
      </c>
      <c r="BV48" s="68">
        <f t="shared" si="129"/>
        <v>-20.740051107602103</v>
      </c>
      <c r="BW48" s="69">
        <f t="shared" si="130"/>
        <v>44.410837133950373</v>
      </c>
      <c r="BX48" s="69">
        <f t="shared" si="131"/>
        <v>23.670786026348271</v>
      </c>
      <c r="BZ48" t="str">
        <f t="shared" si="146"/>
        <v>22 Health professionals</v>
      </c>
      <c r="CA48" s="18">
        <f t="shared" si="132"/>
        <v>1.1539975172449362</v>
      </c>
      <c r="CB48" s="18">
        <f t="shared" si="132"/>
        <v>1.5133755526659494</v>
      </c>
      <c r="CC48" s="18">
        <f t="shared" si="132"/>
        <v>1.4349135943741147</v>
      </c>
      <c r="CD48" s="18">
        <f t="shared" si="132"/>
        <v>1.6308987962667016</v>
      </c>
      <c r="CE48" s="18">
        <f t="shared" si="132"/>
        <v>1.5342465251852064</v>
      </c>
      <c r="CG48" s="68">
        <f t="shared" si="133"/>
        <v>-33.310653232559147</v>
      </c>
      <c r="CH48" s="69">
        <f t="shared" si="134"/>
        <v>40.125267044005774</v>
      </c>
      <c r="CI48" s="69">
        <f t="shared" si="135"/>
        <v>6.8146138114466233</v>
      </c>
      <c r="CK48" t="str">
        <f t="shared" si="147"/>
        <v>22 Health professionals</v>
      </c>
      <c r="CL48" s="18">
        <f t="shared" si="136"/>
        <v>0.3393799817475745</v>
      </c>
      <c r="CM48" s="18">
        <f t="shared" si="136"/>
        <v>0.55738823483300559</v>
      </c>
      <c r="CN48" s="18">
        <f t="shared" si="136"/>
        <v>0.65978799697562995</v>
      </c>
      <c r="CO48" s="18">
        <f t="shared" si="136"/>
        <v>1.2336075634242338</v>
      </c>
      <c r="CP48" s="18">
        <f t="shared" si="136"/>
        <v>2.5962858533583359</v>
      </c>
      <c r="CR48" s="68">
        <f t="shared" si="137"/>
        <v>250.60236503159442</v>
      </c>
      <c r="CS48" s="69">
        <f t="shared" si="138"/>
        <v>82.670590820544334</v>
      </c>
      <c r="CT48" s="69">
        <f t="shared" si="139"/>
        <v>333.27295585213875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26.609687066208672</v>
      </c>
      <c r="C49" s="18">
        <f t="shared" si="104"/>
        <v>24.791948564941141</v>
      </c>
      <c r="D49" s="18">
        <f t="shared" si="104"/>
        <v>24.292620468872304</v>
      </c>
      <c r="E49" s="18">
        <f t="shared" si="104"/>
        <v>23.495085159966401</v>
      </c>
      <c r="F49" s="18">
        <f t="shared" si="104"/>
        <v>21.807345668564061</v>
      </c>
      <c r="H49" s="68">
        <f t="shared" si="105"/>
        <v>31.356957571322347</v>
      </c>
      <c r="I49" s="69">
        <f t="shared" si="106"/>
        <v>59.517610666876053</v>
      </c>
      <c r="J49" s="69">
        <f t="shared" si="107"/>
        <v>90.874568238198407</v>
      </c>
      <c r="L49" t="str">
        <f t="shared" si="140"/>
        <v>23 Teaching and other educational professionals</v>
      </c>
      <c r="M49" s="18">
        <f t="shared" si="108"/>
        <v>21.303804420414728</v>
      </c>
      <c r="N49" s="18">
        <f t="shared" si="108"/>
        <v>20.223126339245308</v>
      </c>
      <c r="O49" s="18">
        <f t="shared" si="108"/>
        <v>19.271465086238194</v>
      </c>
      <c r="P49" s="18">
        <f t="shared" si="108"/>
        <v>18.490696761123253</v>
      </c>
      <c r="Q49" s="18">
        <f t="shared" si="108"/>
        <v>16.839351356023215</v>
      </c>
      <c r="S49" s="68">
        <f t="shared" si="109"/>
        <v>27.861161173353562</v>
      </c>
      <c r="T49" s="69">
        <f t="shared" si="110"/>
        <v>61.710187504427225</v>
      </c>
      <c r="U49" s="69">
        <f t="shared" si="111"/>
        <v>89.571348677780776</v>
      </c>
      <c r="W49" t="str">
        <f t="shared" si="141"/>
        <v>23 Teaching and other educational professionals</v>
      </c>
      <c r="X49" s="18">
        <f t="shared" si="112"/>
        <v>7.2502428652745312</v>
      </c>
      <c r="Y49" s="18">
        <f t="shared" si="112"/>
        <v>6.1286295378137119</v>
      </c>
      <c r="Z49" s="18">
        <f t="shared" si="112"/>
        <v>6.0114597450295193</v>
      </c>
      <c r="AA49" s="18">
        <f t="shared" si="112"/>
        <v>5.0372718996021746</v>
      </c>
      <c r="AB49" s="18">
        <f t="shared" si="112"/>
        <v>3.8573297366553314</v>
      </c>
      <c r="AD49" s="68">
        <f t="shared" si="113"/>
        <v>-21.01379550386115</v>
      </c>
      <c r="AE49" s="69">
        <f t="shared" si="114"/>
        <v>45.435258599339399</v>
      </c>
      <c r="AF49" s="69">
        <f t="shared" si="115"/>
        <v>24.421463095478245</v>
      </c>
      <c r="AH49" t="str">
        <f t="shared" si="142"/>
        <v>23 Teaching and other educational professionals</v>
      </c>
      <c r="AI49" s="18">
        <f t="shared" si="116"/>
        <v>3.1818985059592375</v>
      </c>
      <c r="AJ49" s="18">
        <f t="shared" si="116"/>
        <v>1.8925192304544221</v>
      </c>
      <c r="AK49" s="18">
        <f t="shared" si="116"/>
        <v>1.6826015596818049</v>
      </c>
      <c r="AL49" s="18">
        <f t="shared" si="116"/>
        <v>1.1964300472502174</v>
      </c>
      <c r="AM49" s="18">
        <f t="shared" si="116"/>
        <v>1.0982454351401891</v>
      </c>
      <c r="AO49" s="68">
        <f t="shared" si="117"/>
        <v>-28.198175694232823</v>
      </c>
      <c r="AP49" s="69">
        <f t="shared" si="118"/>
        <v>22.659515767996517</v>
      </c>
      <c r="AQ49" s="69">
        <f t="shared" si="119"/>
        <v>-5.538659926236309</v>
      </c>
      <c r="AS49" t="str">
        <f t="shared" si="143"/>
        <v>23 Teaching and other educational professionals</v>
      </c>
      <c r="AT49" s="18">
        <f t="shared" si="120"/>
        <v>0.90914847396018728</v>
      </c>
      <c r="AU49" s="18">
        <f t="shared" si="120"/>
        <v>0.83523892255779519</v>
      </c>
      <c r="AV49" s="18">
        <f t="shared" si="120"/>
        <v>0.84521435262673705</v>
      </c>
      <c r="AW49" s="18">
        <f t="shared" si="120"/>
        <v>0.69878700858232301</v>
      </c>
      <c r="AX49" s="18">
        <f t="shared" si="120"/>
        <v>0.56818998165663304</v>
      </c>
      <c r="AZ49" s="68">
        <f t="shared" si="121"/>
        <v>-21.462925179283591</v>
      </c>
      <c r="BA49" s="69">
        <f t="shared" si="122"/>
        <v>41.177373973074637</v>
      </c>
      <c r="BB49" s="69">
        <f t="shared" si="123"/>
        <v>19.71444879379105</v>
      </c>
      <c r="BD49" t="str">
        <f t="shared" si="144"/>
        <v>23 Teaching and other educational professionals</v>
      </c>
      <c r="BE49" s="18">
        <f t="shared" si="124"/>
        <v>0.86298393267961393</v>
      </c>
      <c r="BF49" s="18">
        <f t="shared" si="124"/>
        <v>0.85081435354571344</v>
      </c>
      <c r="BG49" s="18">
        <f t="shared" si="124"/>
        <v>0.92385178636856624</v>
      </c>
      <c r="BH49" s="18">
        <f t="shared" si="124"/>
        <v>0.98102476900764102</v>
      </c>
      <c r="BI49" s="18">
        <f t="shared" si="124"/>
        <v>1.1767463800909006</v>
      </c>
      <c r="BK49" s="68">
        <f t="shared" si="125"/>
        <v>23.983974399489146</v>
      </c>
      <c r="BL49" s="69">
        <f t="shared" si="126"/>
        <v>46.02568733093598</v>
      </c>
      <c r="BM49" s="69">
        <f t="shared" si="127"/>
        <v>70.009661730425123</v>
      </c>
      <c r="BO49" t="str">
        <f t="shared" si="145"/>
        <v>23 Teaching and other educational professionals</v>
      </c>
      <c r="BP49" s="18">
        <f t="shared" si="128"/>
        <v>0.73820055328732914</v>
      </c>
      <c r="BQ49" s="18">
        <f t="shared" si="128"/>
        <v>0.72242840680338316</v>
      </c>
      <c r="BR49" s="18">
        <f t="shared" si="128"/>
        <v>0.79884092993191647</v>
      </c>
      <c r="BS49" s="18">
        <f t="shared" si="128"/>
        <v>0.78989683661932231</v>
      </c>
      <c r="BT49" s="18">
        <f t="shared" si="128"/>
        <v>0.85361618139497331</v>
      </c>
      <c r="BV49" s="68">
        <f t="shared" si="129"/>
        <v>-12.334115922113114</v>
      </c>
      <c r="BW49" s="69">
        <f t="shared" si="130"/>
        <v>42.5942050408607</v>
      </c>
      <c r="BX49" s="69">
        <f t="shared" si="131"/>
        <v>30.260089118747587</v>
      </c>
      <c r="BZ49" t="str">
        <f t="shared" si="146"/>
        <v>23 Teaching and other educational professionals</v>
      </c>
      <c r="CA49" s="18">
        <f t="shared" si="132"/>
        <v>0.71370110550524213</v>
      </c>
      <c r="CB49" s="18">
        <f t="shared" si="132"/>
        <v>0.76714955158128584</v>
      </c>
      <c r="CC49" s="18">
        <f t="shared" si="132"/>
        <v>0.83192673276300966</v>
      </c>
      <c r="CD49" s="18">
        <f t="shared" si="132"/>
        <v>0.99599113864787758</v>
      </c>
      <c r="CE49" s="18">
        <f t="shared" si="132"/>
        <v>1.3311589743631886</v>
      </c>
      <c r="CG49" s="68">
        <f t="shared" si="133"/>
        <v>-0.19968554198734825</v>
      </c>
      <c r="CH49" s="69">
        <f t="shared" si="134"/>
        <v>46.039872928960726</v>
      </c>
      <c r="CI49" s="69">
        <f t="shared" si="135"/>
        <v>45.840187386973376</v>
      </c>
      <c r="CK49" t="str">
        <f t="shared" si="147"/>
        <v>23 Teaching and other educational professionals</v>
      </c>
      <c r="CL49" s="18">
        <f t="shared" si="136"/>
        <v>0.34573708293937644</v>
      </c>
      <c r="CM49" s="18">
        <f t="shared" si="136"/>
        <v>0.46235943530850865</v>
      </c>
      <c r="CN49" s="18">
        <f t="shared" si="136"/>
        <v>0.58822722236024405</v>
      </c>
      <c r="CO49" s="18">
        <f t="shared" si="136"/>
        <v>0.88412047651167636</v>
      </c>
      <c r="CP49" s="18">
        <f t="shared" si="136"/>
        <v>1.1389028968470789</v>
      </c>
      <c r="CR49" s="68">
        <f t="shared" si="137"/>
        <v>72.507635812312415</v>
      </c>
      <c r="CS49" s="69">
        <f t="shared" si="138"/>
        <v>50.444282546075179</v>
      </c>
      <c r="CT49" s="69">
        <f t="shared" si="139"/>
        <v>122.95191835838759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7.6189424365559271</v>
      </c>
      <c r="C50" s="18">
        <f t="shared" si="104"/>
        <v>7.8158807436522784</v>
      </c>
      <c r="D50" s="18">
        <f t="shared" si="104"/>
        <v>8.3417578195776922</v>
      </c>
      <c r="E50" s="18">
        <f t="shared" si="104"/>
        <v>9.0977811840453597</v>
      </c>
      <c r="F50" s="18">
        <f t="shared" si="104"/>
        <v>9.7080722268865944</v>
      </c>
      <c r="H50" s="68">
        <f t="shared" si="105"/>
        <v>70.2942797447364</v>
      </c>
      <c r="I50" s="69">
        <f t="shared" si="106"/>
        <v>68.182429406540805</v>
      </c>
      <c r="J50" s="69">
        <f t="shared" si="107"/>
        <v>138.47670915127722</v>
      </c>
      <c r="L50" t="str">
        <f t="shared" si="140"/>
        <v>24 Business, media and public service professionals</v>
      </c>
      <c r="M50" s="18">
        <f t="shared" si="108"/>
        <v>13.32983856973712</v>
      </c>
      <c r="N50" s="18">
        <f t="shared" si="108"/>
        <v>13.830778173632769</v>
      </c>
      <c r="O50" s="18">
        <f t="shared" si="108"/>
        <v>13.993969224058494</v>
      </c>
      <c r="P50" s="18">
        <f t="shared" si="108"/>
        <v>14.391795601934026</v>
      </c>
      <c r="Q50" s="18">
        <f t="shared" si="108"/>
        <v>14.128973662629379</v>
      </c>
      <c r="S50" s="68">
        <f t="shared" si="109"/>
        <v>47.739872251599088</v>
      </c>
      <c r="T50" s="69">
        <f t="shared" si="110"/>
        <v>63.322200531363457</v>
      </c>
      <c r="U50" s="69">
        <f t="shared" si="111"/>
        <v>111.06207278296256</v>
      </c>
      <c r="W50" t="str">
        <f t="shared" si="141"/>
        <v>24 Business, media and public service professionals</v>
      </c>
      <c r="X50" s="18">
        <f t="shared" si="112"/>
        <v>11.432598575638906</v>
      </c>
      <c r="Y50" s="18">
        <f t="shared" si="112"/>
        <v>11.656267413112912</v>
      </c>
      <c r="Z50" s="18">
        <f t="shared" si="112"/>
        <v>12.173824303691912</v>
      </c>
      <c r="AA50" s="18">
        <f t="shared" si="112"/>
        <v>12.557635382762921</v>
      </c>
      <c r="AB50" s="18">
        <f t="shared" si="112"/>
        <v>12.012781029771787</v>
      </c>
      <c r="AD50" s="68">
        <f t="shared" si="113"/>
        <v>21.467740905617109</v>
      </c>
      <c r="AE50" s="69">
        <f t="shared" si="114"/>
        <v>58.070835692281221</v>
      </c>
      <c r="AF50" s="69">
        <f t="shared" si="115"/>
        <v>79.538576597898341</v>
      </c>
      <c r="AH50" t="str">
        <f t="shared" si="142"/>
        <v>24 Business, media and public service professionals</v>
      </c>
      <c r="AI50" s="18">
        <f t="shared" si="116"/>
        <v>4.3291974326980949</v>
      </c>
      <c r="AJ50" s="18">
        <f t="shared" si="116"/>
        <v>4.1058708190042061</v>
      </c>
      <c r="AK50" s="18">
        <f t="shared" si="116"/>
        <v>4.4329333394595221</v>
      </c>
      <c r="AL50" s="18">
        <f t="shared" si="116"/>
        <v>4.2702929923672306</v>
      </c>
      <c r="AM50" s="18">
        <f t="shared" si="116"/>
        <v>4.1411875412392076</v>
      </c>
      <c r="AO50" s="68">
        <f t="shared" si="117"/>
        <v>2.7663796885902112</v>
      </c>
      <c r="AP50" s="69">
        <f t="shared" si="118"/>
        <v>37.70499851286359</v>
      </c>
      <c r="AQ50" s="69">
        <f t="shared" si="119"/>
        <v>40.471378201453803</v>
      </c>
      <c r="AS50" t="str">
        <f t="shared" si="143"/>
        <v>24 Business, media and public service professionals</v>
      </c>
      <c r="AT50" s="18">
        <f t="shared" si="120"/>
        <v>6.5293544922990039</v>
      </c>
      <c r="AU50" s="18">
        <f t="shared" si="120"/>
        <v>6.5309618104538325</v>
      </c>
      <c r="AV50" s="18">
        <f t="shared" si="120"/>
        <v>6.8240208279789938</v>
      </c>
      <c r="AW50" s="18">
        <f t="shared" si="120"/>
        <v>7.2045846391927197</v>
      </c>
      <c r="AX50" s="18">
        <f t="shared" si="120"/>
        <v>7.1183084422180842</v>
      </c>
      <c r="AZ50" s="68">
        <f t="shared" si="121"/>
        <v>21.866537365004017</v>
      </c>
      <c r="BA50" s="69">
        <f t="shared" si="122"/>
        <v>54.622483338020658</v>
      </c>
      <c r="BB50" s="69">
        <f t="shared" si="123"/>
        <v>76.489020703024664</v>
      </c>
      <c r="BD50" t="str">
        <f t="shared" si="144"/>
        <v>24 Business, media and public service professionals</v>
      </c>
      <c r="BE50" s="18">
        <f t="shared" si="124"/>
        <v>3.7917091747786147</v>
      </c>
      <c r="BF50" s="18">
        <f t="shared" si="124"/>
        <v>4.0775346954107556</v>
      </c>
      <c r="BG50" s="18">
        <f t="shared" si="124"/>
        <v>4.5103615818301668</v>
      </c>
      <c r="BH50" s="18">
        <f t="shared" si="124"/>
        <v>4.9641144441102814</v>
      </c>
      <c r="BI50" s="18">
        <f t="shared" si="124"/>
        <v>5.3101003998322893</v>
      </c>
      <c r="BK50" s="68">
        <f t="shared" si="125"/>
        <v>14.597820752259189</v>
      </c>
      <c r="BL50" s="69">
        <f t="shared" si="126"/>
        <v>45.23843057468779</v>
      </c>
      <c r="BM50" s="69">
        <f t="shared" si="127"/>
        <v>59.836251326946979</v>
      </c>
      <c r="BO50" t="str">
        <f t="shared" si="145"/>
        <v>24 Business, media and public service professionals</v>
      </c>
      <c r="BP50" s="18">
        <f t="shared" si="128"/>
        <v>2.7758677241411172</v>
      </c>
      <c r="BQ50" s="18">
        <f t="shared" si="128"/>
        <v>2.9893369386188566</v>
      </c>
      <c r="BR50" s="18">
        <f t="shared" si="128"/>
        <v>3.2234530463441073</v>
      </c>
      <c r="BS50" s="18">
        <f t="shared" si="128"/>
        <v>3.4165548309430789</v>
      </c>
      <c r="BT50" s="18">
        <f t="shared" si="128"/>
        <v>3.524802532563414</v>
      </c>
      <c r="BV50" s="68">
        <f t="shared" si="129"/>
        <v>-10.289819680315288</v>
      </c>
      <c r="BW50" s="69">
        <f t="shared" si="130"/>
        <v>39.137351041206614</v>
      </c>
      <c r="BX50" s="69">
        <f t="shared" si="131"/>
        <v>28.847531360891328</v>
      </c>
      <c r="BZ50" t="str">
        <f t="shared" si="146"/>
        <v>24 Business, media and public service professionals</v>
      </c>
      <c r="CA50" s="18">
        <f t="shared" si="132"/>
        <v>2.5218444285721908</v>
      </c>
      <c r="CB50" s="18">
        <f t="shared" si="132"/>
        <v>2.844607521525647</v>
      </c>
      <c r="CC50" s="18">
        <f t="shared" si="132"/>
        <v>3.2097854005610578</v>
      </c>
      <c r="CD50" s="18">
        <f t="shared" si="132"/>
        <v>3.6132027242991289</v>
      </c>
      <c r="CE50" s="18">
        <f t="shared" si="132"/>
        <v>3.6755086464570459</v>
      </c>
      <c r="CG50" s="68">
        <f t="shared" si="133"/>
        <v>-28.578574076813606</v>
      </c>
      <c r="CH50" s="69">
        <f t="shared" si="134"/>
        <v>35.123337248729996</v>
      </c>
      <c r="CI50" s="69">
        <f t="shared" si="135"/>
        <v>6.5447631719163883</v>
      </c>
      <c r="CK50" t="str">
        <f t="shared" si="147"/>
        <v>24 Business, media and public service professionals</v>
      </c>
      <c r="CL50" s="18">
        <f t="shared" si="136"/>
        <v>1.5761805259477388</v>
      </c>
      <c r="CM50" s="18">
        <f t="shared" si="136"/>
        <v>1.9671855762630375</v>
      </c>
      <c r="CN50" s="18">
        <f t="shared" si="136"/>
        <v>2.3120966204136479</v>
      </c>
      <c r="CO50" s="18">
        <f t="shared" si="136"/>
        <v>3.2794654055498236</v>
      </c>
      <c r="CP50" s="18">
        <f t="shared" si="136"/>
        <v>5.0450058441932555</v>
      </c>
      <c r="CR50" s="68">
        <f t="shared" si="137"/>
        <v>94.411718688287436</v>
      </c>
      <c r="CS50" s="69">
        <f t="shared" si="138"/>
        <v>47.300679683759107</v>
      </c>
      <c r="CT50" s="69">
        <f t="shared" si="139"/>
        <v>141.71239837204655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2.17879649461312</v>
      </c>
      <c r="C51" s="18">
        <f t="shared" si="104"/>
        <v>2.5526531016068827</v>
      </c>
      <c r="D51" s="18">
        <f t="shared" si="104"/>
        <v>2.6565560563994168</v>
      </c>
      <c r="E51" s="18">
        <f t="shared" si="104"/>
        <v>2.4672236074295388</v>
      </c>
      <c r="F51" s="18">
        <f t="shared" si="104"/>
        <v>2.7720613056602748</v>
      </c>
      <c r="H51" s="68">
        <f t="shared" si="105"/>
        <v>52.689258017599627</v>
      </c>
      <c r="I51" s="69">
        <f t="shared" si="106"/>
        <v>57.775086896041131</v>
      </c>
      <c r="J51" s="69">
        <f t="shared" si="107"/>
        <v>110.46434491364074</v>
      </c>
      <c r="L51" t="str">
        <f t="shared" si="140"/>
        <v>31 Science, engineering and technology associate professionals</v>
      </c>
      <c r="M51" s="18">
        <f t="shared" si="108"/>
        <v>1.7788955068246106</v>
      </c>
      <c r="N51" s="18">
        <f t="shared" si="108"/>
        <v>1.8701095167525088</v>
      </c>
      <c r="O51" s="18">
        <f t="shared" si="108"/>
        <v>2.0642851923248231</v>
      </c>
      <c r="P51" s="18">
        <f t="shared" si="108"/>
        <v>1.7071788750664438</v>
      </c>
      <c r="Q51" s="18">
        <f t="shared" si="108"/>
        <v>1.7175402482726598</v>
      </c>
      <c r="S51" s="68">
        <f t="shared" si="109"/>
        <v>21.748955419096234</v>
      </c>
      <c r="T51" s="69">
        <f t="shared" si="110"/>
        <v>46.626627483651163</v>
      </c>
      <c r="U51" s="69">
        <f t="shared" si="111"/>
        <v>68.375582902747396</v>
      </c>
      <c r="W51" t="str">
        <f t="shared" si="141"/>
        <v>31 Science, engineering and technology associate professionals</v>
      </c>
      <c r="X51" s="18">
        <f t="shared" si="112"/>
        <v>2.0303162515010498</v>
      </c>
      <c r="Y51" s="18">
        <f t="shared" si="112"/>
        <v>2.1738292260556369</v>
      </c>
      <c r="Z51" s="18">
        <f t="shared" si="112"/>
        <v>2.2624596060423494</v>
      </c>
      <c r="AA51" s="18">
        <f t="shared" si="112"/>
        <v>1.9106334411198183</v>
      </c>
      <c r="AB51" s="18">
        <f t="shared" si="112"/>
        <v>1.8233983836913257</v>
      </c>
      <c r="AD51" s="68">
        <f t="shared" si="113"/>
        <v>-0.79235174696753385</v>
      </c>
      <c r="AE51" s="69">
        <f t="shared" si="114"/>
        <v>42.687022782911328</v>
      </c>
      <c r="AF51" s="69">
        <f t="shared" si="115"/>
        <v>41.894671035943794</v>
      </c>
      <c r="AH51" t="str">
        <f t="shared" si="142"/>
        <v>31 Science, engineering and technology associate professionals</v>
      </c>
      <c r="AI51" s="18">
        <f t="shared" si="116"/>
        <v>1.1317145112182678</v>
      </c>
      <c r="AJ51" s="18">
        <f t="shared" si="116"/>
        <v>1.3297548613255794</v>
      </c>
      <c r="AK51" s="18">
        <f t="shared" si="116"/>
        <v>1.4906992066485829</v>
      </c>
      <c r="AL51" s="18">
        <f t="shared" si="116"/>
        <v>1.489259530299605</v>
      </c>
      <c r="AM51" s="18">
        <f t="shared" si="116"/>
        <v>1.7268683410599301</v>
      </c>
      <c r="AO51" s="68">
        <f t="shared" si="117"/>
        <v>27.43436708793433</v>
      </c>
      <c r="AP51" s="69">
        <f t="shared" si="118"/>
        <v>52.48066190578632</v>
      </c>
      <c r="AQ51" s="69">
        <f t="shared" si="119"/>
        <v>79.91502899372064</v>
      </c>
      <c r="AS51" t="str">
        <f t="shared" si="143"/>
        <v>31 Science, engineering and technology associate professionals</v>
      </c>
      <c r="AT51" s="18">
        <f t="shared" si="120"/>
        <v>3.0754270744831409</v>
      </c>
      <c r="AU51" s="18">
        <f t="shared" si="120"/>
        <v>3.1392886772866246</v>
      </c>
      <c r="AV51" s="18">
        <f t="shared" si="120"/>
        <v>3.2590382766789627</v>
      </c>
      <c r="AW51" s="18">
        <f t="shared" si="120"/>
        <v>2.5799326813138657</v>
      </c>
      <c r="AX51" s="18">
        <f t="shared" si="120"/>
        <v>2.2391337133371954</v>
      </c>
      <c r="AZ51" s="68">
        <f t="shared" si="121"/>
        <v>-19.732713682308699</v>
      </c>
      <c r="BA51" s="69">
        <f t="shared" si="122"/>
        <v>32.360609927777581</v>
      </c>
      <c r="BB51" s="69">
        <f t="shared" si="123"/>
        <v>12.627896245468879</v>
      </c>
      <c r="BD51" t="str">
        <f t="shared" si="144"/>
        <v>31 Science, engineering and technology associate professionals</v>
      </c>
      <c r="BE51" s="18">
        <f t="shared" si="124"/>
        <v>1.2991791517739608</v>
      </c>
      <c r="BF51" s="18">
        <f t="shared" si="124"/>
        <v>1.3480537241929447</v>
      </c>
      <c r="BG51" s="18">
        <f t="shared" si="124"/>
        <v>1.5208890330227276</v>
      </c>
      <c r="BH51" s="18">
        <f t="shared" si="124"/>
        <v>1.1406620107017473</v>
      </c>
      <c r="BI51" s="18">
        <f t="shared" si="124"/>
        <v>0.89016213998877203</v>
      </c>
      <c r="BK51" s="68">
        <f t="shared" si="125"/>
        <v>-43.028641348092641</v>
      </c>
      <c r="BL51" s="69">
        <f t="shared" si="126"/>
        <v>24.819247520958122</v>
      </c>
      <c r="BM51" s="69">
        <f t="shared" si="127"/>
        <v>-18.209393827134516</v>
      </c>
      <c r="BO51" t="str">
        <f t="shared" si="145"/>
        <v>31 Science, engineering and technology associate professionals</v>
      </c>
      <c r="BP51" s="18">
        <f t="shared" si="128"/>
        <v>1.0079739089552806</v>
      </c>
      <c r="BQ51" s="18">
        <f t="shared" si="128"/>
        <v>1.1631917091877804</v>
      </c>
      <c r="BR51" s="18">
        <f t="shared" si="128"/>
        <v>1.3055728817810597</v>
      </c>
      <c r="BS51" s="18">
        <f t="shared" si="128"/>
        <v>1.1376465531566382</v>
      </c>
      <c r="BT51" s="18">
        <f t="shared" si="128"/>
        <v>1.2280965355187534</v>
      </c>
      <c r="BV51" s="68">
        <f t="shared" si="129"/>
        <v>-22.828014893321654</v>
      </c>
      <c r="BW51" s="69">
        <f t="shared" si="130"/>
        <v>31.641849173346497</v>
      </c>
      <c r="BX51" s="69">
        <f t="shared" si="131"/>
        <v>8.8138342800248424</v>
      </c>
      <c r="BZ51" t="str">
        <f t="shared" si="146"/>
        <v>31 Science, engineering and technology associate professionals</v>
      </c>
      <c r="CA51" s="18">
        <f t="shared" si="132"/>
        <v>1.1655881339765684</v>
      </c>
      <c r="CB51" s="18">
        <f t="shared" si="132"/>
        <v>1.3201503271765174</v>
      </c>
      <c r="CC51" s="18">
        <f t="shared" si="132"/>
        <v>1.6041897680995429</v>
      </c>
      <c r="CD51" s="18">
        <f t="shared" si="132"/>
        <v>1.5312342754469026</v>
      </c>
      <c r="CE51" s="18">
        <f t="shared" si="132"/>
        <v>1.8791075607815222</v>
      </c>
      <c r="CG51" s="68">
        <f t="shared" si="133"/>
        <v>-26.939445631685487</v>
      </c>
      <c r="CH51" s="69">
        <f t="shared" si="134"/>
        <v>28.932599867027125</v>
      </c>
      <c r="CI51" s="69">
        <f t="shared" si="135"/>
        <v>1.9931542353416394</v>
      </c>
      <c r="CK51" t="str">
        <f t="shared" si="147"/>
        <v>31 Science, engineering and technology associate professionals</v>
      </c>
      <c r="CL51" s="18">
        <f t="shared" si="136"/>
        <v>0.65203121510106099</v>
      </c>
      <c r="CM51" s="18">
        <f t="shared" si="136"/>
        <v>0.91859786891518214</v>
      </c>
      <c r="CN51" s="18">
        <f t="shared" si="136"/>
        <v>1.2440669816923937</v>
      </c>
      <c r="CO51" s="18">
        <f t="shared" si="136"/>
        <v>1.6629793515026459</v>
      </c>
      <c r="CP51" s="18">
        <f t="shared" si="136"/>
        <v>3.0266421509751242</v>
      </c>
      <c r="CR51" s="68">
        <f t="shared" si="137"/>
        <v>116.76245302782613</v>
      </c>
      <c r="CS51" s="69">
        <f t="shared" si="138"/>
        <v>52.030028550045394</v>
      </c>
      <c r="CT51" s="69">
        <f t="shared" si="139"/>
        <v>168.79248157787154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0.63851112734899529</v>
      </c>
      <c r="C52" s="18">
        <f t="shared" si="104"/>
        <v>0.64168059506644215</v>
      </c>
      <c r="D52" s="18">
        <f t="shared" si="104"/>
        <v>0.58763268884485054</v>
      </c>
      <c r="E52" s="18">
        <f t="shared" si="104"/>
        <v>0.64818283275432731</v>
      </c>
      <c r="F52" s="18">
        <f t="shared" si="104"/>
        <v>0.68912195757596872</v>
      </c>
      <c r="H52" s="68">
        <f t="shared" si="105"/>
        <v>71.599010730652537</v>
      </c>
      <c r="I52" s="69">
        <f t="shared" si="106"/>
        <v>85.068607870521987</v>
      </c>
      <c r="J52" s="69">
        <f t="shared" si="107"/>
        <v>156.6676186011745</v>
      </c>
      <c r="L52" t="str">
        <f t="shared" si="140"/>
        <v>32 Health and social care associate professionals</v>
      </c>
      <c r="M52" s="18">
        <f t="shared" si="108"/>
        <v>1.7659161089321231</v>
      </c>
      <c r="N52" s="18">
        <f t="shared" si="108"/>
        <v>1.8892283891510444</v>
      </c>
      <c r="O52" s="18">
        <f t="shared" si="108"/>
        <v>1.8620512177302972</v>
      </c>
      <c r="P52" s="18">
        <f t="shared" si="108"/>
        <v>1.8876036082244387</v>
      </c>
      <c r="Q52" s="18">
        <f t="shared" si="108"/>
        <v>1.8985519058317863</v>
      </c>
      <c r="S52" s="68">
        <f t="shared" si="109"/>
        <v>49.196580893286438</v>
      </c>
      <c r="T52" s="69">
        <f t="shared" si="110"/>
        <v>74.298146400493692</v>
      </c>
      <c r="U52" s="69">
        <f t="shared" si="111"/>
        <v>123.4947272937801</v>
      </c>
      <c r="W52" t="str">
        <f t="shared" si="141"/>
        <v>32 Health and social care associate professionals</v>
      </c>
      <c r="X52" s="18">
        <f t="shared" si="112"/>
        <v>2.5352094780685195</v>
      </c>
      <c r="Y52" s="18">
        <f t="shared" si="112"/>
        <v>2.7372148445454032</v>
      </c>
      <c r="Z52" s="18">
        <f t="shared" si="112"/>
        <v>2.7934630383116956</v>
      </c>
      <c r="AA52" s="18">
        <f t="shared" si="112"/>
        <v>2.8450109425428614</v>
      </c>
      <c r="AB52" s="18">
        <f t="shared" si="112"/>
        <v>2.872716284719667</v>
      </c>
      <c r="AD52" s="68">
        <f t="shared" si="113"/>
        <v>26.588493124512048</v>
      </c>
      <c r="AE52" s="69">
        <f t="shared" si="114"/>
        <v>71.380368636725564</v>
      </c>
      <c r="AF52" s="69">
        <f t="shared" si="115"/>
        <v>97.968861761237619</v>
      </c>
      <c r="AH52" t="str">
        <f t="shared" si="142"/>
        <v>32 Health and social care associate professionals</v>
      </c>
      <c r="AI52" s="18">
        <f t="shared" si="116"/>
        <v>5.7289888936225077</v>
      </c>
      <c r="AJ52" s="18">
        <f t="shared" si="116"/>
        <v>4.9282561291823201</v>
      </c>
      <c r="AK52" s="18">
        <f t="shared" si="116"/>
        <v>4.7599800123459985</v>
      </c>
      <c r="AL52" s="18">
        <f t="shared" si="116"/>
        <v>3.4247275930545134</v>
      </c>
      <c r="AM52" s="18">
        <f t="shared" si="116"/>
        <v>1.8356801582576614</v>
      </c>
      <c r="AO52" s="68">
        <f t="shared" si="117"/>
        <v>-57.576231554239769</v>
      </c>
      <c r="AP52" s="69">
        <f t="shared" si="118"/>
        <v>27.979776805464745</v>
      </c>
      <c r="AQ52" s="69">
        <f t="shared" si="119"/>
        <v>-29.596454748775013</v>
      </c>
      <c r="AS52" t="str">
        <f t="shared" si="143"/>
        <v>32 Health and social care associate professionals</v>
      </c>
      <c r="AT52" s="18">
        <f t="shared" si="120"/>
        <v>1.3993270682407826</v>
      </c>
      <c r="AU52" s="18">
        <f t="shared" si="120"/>
        <v>1.4195945939297083</v>
      </c>
      <c r="AV52" s="18">
        <f t="shared" si="120"/>
        <v>1.6021168953927813</v>
      </c>
      <c r="AW52" s="18">
        <f t="shared" si="120"/>
        <v>1.4787449070895993</v>
      </c>
      <c r="AX52" s="18">
        <f t="shared" si="120"/>
        <v>1.4060520666651346</v>
      </c>
      <c r="AZ52" s="68">
        <f t="shared" si="121"/>
        <v>2.5310052899698068</v>
      </c>
      <c r="BA52" s="69">
        <f t="shared" si="122"/>
        <v>55.760462946598068</v>
      </c>
      <c r="BB52" s="69">
        <f t="shared" si="123"/>
        <v>58.29146823656788</v>
      </c>
      <c r="BD52" t="str">
        <f t="shared" si="144"/>
        <v>32 Health and social care associate professionals</v>
      </c>
      <c r="BE52" s="18">
        <f t="shared" si="124"/>
        <v>1.386448141983057</v>
      </c>
      <c r="BF52" s="18">
        <f t="shared" si="124"/>
        <v>1.653844443381568</v>
      </c>
      <c r="BG52" s="18">
        <f t="shared" si="124"/>
        <v>1.7649818286232435</v>
      </c>
      <c r="BH52" s="18">
        <f t="shared" si="124"/>
        <v>1.7637382923705376</v>
      </c>
      <c r="BI52" s="18">
        <f t="shared" si="124"/>
        <v>2.0207238081750725</v>
      </c>
      <c r="BK52" s="68">
        <f t="shared" si="125"/>
        <v>11.442720570161583</v>
      </c>
      <c r="BL52" s="69">
        <f t="shared" si="126"/>
        <v>61.078857205637014</v>
      </c>
      <c r="BM52" s="69">
        <f t="shared" si="127"/>
        <v>72.52157777579859</v>
      </c>
      <c r="BO52" t="str">
        <f t="shared" si="145"/>
        <v>32 Health and social care associate professionals</v>
      </c>
      <c r="BP52" s="18">
        <f t="shared" si="128"/>
        <v>1.1320904275513799</v>
      </c>
      <c r="BQ52" s="18">
        <f t="shared" si="128"/>
        <v>1.2133239721177669</v>
      </c>
      <c r="BR52" s="18">
        <f t="shared" si="128"/>
        <v>1.345499590757897</v>
      </c>
      <c r="BS52" s="18">
        <f t="shared" si="128"/>
        <v>1.2956080306155113</v>
      </c>
      <c r="BT52" s="18">
        <f t="shared" si="128"/>
        <v>1.2549063659093902</v>
      </c>
      <c r="BV52" s="68">
        <f t="shared" si="129"/>
        <v>-23.483333979462021</v>
      </c>
      <c r="BW52" s="69">
        <f t="shared" si="130"/>
        <v>45.065890267302436</v>
      </c>
      <c r="BX52" s="69">
        <f t="shared" si="131"/>
        <v>21.582556287840422</v>
      </c>
      <c r="BZ52" t="str">
        <f t="shared" si="146"/>
        <v>32 Health and social care associate professionals</v>
      </c>
      <c r="CA52" s="18">
        <f t="shared" si="132"/>
        <v>0.68182327897658368</v>
      </c>
      <c r="CB52" s="18">
        <f t="shared" si="132"/>
        <v>0.69317731296313989</v>
      </c>
      <c r="CC52" s="18">
        <f t="shared" si="132"/>
        <v>0.68031426400257966</v>
      </c>
      <c r="CD52" s="18">
        <f t="shared" si="132"/>
        <v>0.66580672618576286</v>
      </c>
      <c r="CE52" s="18">
        <f t="shared" si="132"/>
        <v>0.62023539638854885</v>
      </c>
      <c r="CG52" s="68">
        <f t="shared" si="133"/>
        <v>-43.136441277190727</v>
      </c>
      <c r="CH52" s="69">
        <f t="shared" si="134"/>
        <v>34.973579025941454</v>
      </c>
      <c r="CI52" s="69">
        <f t="shared" si="135"/>
        <v>-8.1628622512492655</v>
      </c>
      <c r="CK52" t="str">
        <f t="shared" si="147"/>
        <v>32 Health and social care associate professionals</v>
      </c>
      <c r="CL52" s="18">
        <f t="shared" si="136"/>
        <v>0.26551217332261501</v>
      </c>
      <c r="CM52" s="18">
        <f t="shared" si="136"/>
        <v>0.33462785973031683</v>
      </c>
      <c r="CN52" s="18">
        <f t="shared" si="136"/>
        <v>0.40888552032817777</v>
      </c>
      <c r="CO52" s="18">
        <f t="shared" si="136"/>
        <v>0.6319819491457852</v>
      </c>
      <c r="CP52" s="18">
        <f t="shared" si="136"/>
        <v>1.262577426686146</v>
      </c>
      <c r="CR52" s="68">
        <f t="shared" si="137"/>
        <v>175.12055184492476</v>
      </c>
      <c r="CS52" s="69">
        <f t="shared" si="138"/>
        <v>70.355137040532966</v>
      </c>
      <c r="CT52" s="69">
        <f t="shared" si="139"/>
        <v>245.47568888545771</v>
      </c>
    </row>
    <row r="53" spans="1:98" x14ac:dyDescent="0.25">
      <c r="A53" t="str">
        <f t="shared" si="103"/>
        <v>33 Protective service occupations</v>
      </c>
      <c r="B53" s="18">
        <f t="shared" si="104"/>
        <v>0.30216142588721101</v>
      </c>
      <c r="C53" s="18">
        <f t="shared" si="104"/>
        <v>0.25213730400254386</v>
      </c>
      <c r="D53" s="18">
        <f t="shared" si="104"/>
        <v>0.27303119723791175</v>
      </c>
      <c r="E53" s="18">
        <f t="shared" si="104"/>
        <v>0.33126805588924729</v>
      </c>
      <c r="F53" s="18">
        <f t="shared" si="104"/>
        <v>0.39620678696083478</v>
      </c>
      <c r="H53" s="68">
        <f t="shared" si="105"/>
        <v>112.34120404791994</v>
      </c>
      <c r="I53" s="69">
        <f t="shared" si="106"/>
        <v>55.185055347574597</v>
      </c>
      <c r="J53" s="69">
        <f t="shared" si="107"/>
        <v>167.52625939549452</v>
      </c>
      <c r="L53" t="str">
        <f t="shared" si="140"/>
        <v>33 Protective service occupations</v>
      </c>
      <c r="M53" s="18">
        <f t="shared" si="108"/>
        <v>0.74298257913539745</v>
      </c>
      <c r="N53" s="18">
        <f t="shared" si="108"/>
        <v>0.68573075184376142</v>
      </c>
      <c r="O53" s="18">
        <f t="shared" si="108"/>
        <v>0.78754872028929734</v>
      </c>
      <c r="P53" s="18">
        <f t="shared" si="108"/>
        <v>0.92976916312393609</v>
      </c>
      <c r="Q53" s="18">
        <f t="shared" si="108"/>
        <v>1.126943618300797</v>
      </c>
      <c r="S53" s="68">
        <f t="shared" si="109"/>
        <v>109.38847623959656</v>
      </c>
      <c r="T53" s="69">
        <f t="shared" si="110"/>
        <v>52.217084820884985</v>
      </c>
      <c r="U53" s="69">
        <f t="shared" si="111"/>
        <v>161.60556106048153</v>
      </c>
      <c r="W53" t="str">
        <f t="shared" si="141"/>
        <v>33 Protective service occupations</v>
      </c>
      <c r="X53" s="18">
        <f t="shared" si="112"/>
        <v>1.551748715073902</v>
      </c>
      <c r="Y53" s="18">
        <f t="shared" si="112"/>
        <v>1.6004977258107762</v>
      </c>
      <c r="Z53" s="18">
        <f t="shared" si="112"/>
        <v>1.7565799230521224</v>
      </c>
      <c r="AA53" s="18">
        <f t="shared" si="112"/>
        <v>2.1272309938484311</v>
      </c>
      <c r="AB53" s="18">
        <f t="shared" si="112"/>
        <v>2.5307031617816707</v>
      </c>
      <c r="AD53" s="68">
        <f t="shared" si="113"/>
        <v>77.344496757774394</v>
      </c>
      <c r="AE53" s="69">
        <f t="shared" si="114"/>
        <v>60.801180328670604</v>
      </c>
      <c r="AF53" s="69">
        <f t="shared" si="115"/>
        <v>138.145677086445</v>
      </c>
      <c r="AH53" t="str">
        <f t="shared" si="142"/>
        <v>33 Protective service occupations</v>
      </c>
      <c r="AI53" s="18">
        <f t="shared" si="116"/>
        <v>1.348107556375048</v>
      </c>
      <c r="AJ53" s="18">
        <f t="shared" si="116"/>
        <v>1.4279302736814115</v>
      </c>
      <c r="AK53" s="18">
        <f t="shared" si="116"/>
        <v>1.5783837023651346</v>
      </c>
      <c r="AL53" s="18">
        <f t="shared" si="116"/>
        <v>1.9697602461545953</v>
      </c>
      <c r="AM53" s="18">
        <f t="shared" si="116"/>
        <v>2.3312392011296517</v>
      </c>
      <c r="AO53" s="68">
        <f t="shared" si="117"/>
        <v>62.476894100548286</v>
      </c>
      <c r="AP53" s="69">
        <f t="shared" si="118"/>
        <v>51.257303042492765</v>
      </c>
      <c r="AQ53" s="69">
        <f t="shared" si="119"/>
        <v>113.73419714304104</v>
      </c>
      <c r="AS53" t="str">
        <f t="shared" si="143"/>
        <v>33 Protective service occupations</v>
      </c>
      <c r="AT53" s="18">
        <f t="shared" si="120"/>
        <v>1.3915305141642915</v>
      </c>
      <c r="AU53" s="18">
        <f t="shared" si="120"/>
        <v>1.1914262448857837</v>
      </c>
      <c r="AV53" s="18">
        <f t="shared" si="120"/>
        <v>1.2743658803072491</v>
      </c>
      <c r="AW53" s="18">
        <f t="shared" si="120"/>
        <v>1.3599520916945127</v>
      </c>
      <c r="AX53" s="18">
        <f t="shared" si="120"/>
        <v>1.3371911536003409</v>
      </c>
      <c r="AZ53" s="68">
        <f t="shared" si="121"/>
        <v>22.587834234192869</v>
      </c>
      <c r="BA53" s="69">
        <f t="shared" si="122"/>
        <v>41.890611434611031</v>
      </c>
      <c r="BB53" s="69">
        <f t="shared" si="123"/>
        <v>64.4784456688039</v>
      </c>
      <c r="BD53" t="str">
        <f t="shared" si="144"/>
        <v>33 Protective service occupations</v>
      </c>
      <c r="BE53" s="18">
        <f t="shared" si="124"/>
        <v>1.366062605113981</v>
      </c>
      <c r="BF53" s="18">
        <f t="shared" si="124"/>
        <v>1.2102150886935972</v>
      </c>
      <c r="BG53" s="18">
        <f t="shared" si="124"/>
        <v>1.2854598427233588</v>
      </c>
      <c r="BH53" s="18">
        <f t="shared" si="124"/>
        <v>1.4517178738082877</v>
      </c>
      <c r="BI53" s="18">
        <f t="shared" si="124"/>
        <v>1.4207911206330031</v>
      </c>
      <c r="BK53" s="68">
        <f t="shared" si="125"/>
        <v>7.5862341309265879</v>
      </c>
      <c r="BL53" s="69">
        <f t="shared" si="126"/>
        <v>27.494396291704192</v>
      </c>
      <c r="BM53" s="69">
        <f t="shared" si="127"/>
        <v>35.080630422630776</v>
      </c>
      <c r="BO53" t="str">
        <f t="shared" si="145"/>
        <v>33 Protective service occupations</v>
      </c>
      <c r="BP53" s="18">
        <f t="shared" si="128"/>
        <v>1.4715519653911018</v>
      </c>
      <c r="BQ53" s="18">
        <f t="shared" si="128"/>
        <v>1.4816876790815672</v>
      </c>
      <c r="BR53" s="18">
        <f t="shared" si="128"/>
        <v>1.5437678176254321</v>
      </c>
      <c r="BS53" s="18">
        <f t="shared" si="128"/>
        <v>1.775369086243292</v>
      </c>
      <c r="BT53" s="18">
        <f t="shared" si="128"/>
        <v>1.7748727194694687</v>
      </c>
      <c r="BV53" s="68">
        <f t="shared" si="129"/>
        <v>-5.6778878379319098</v>
      </c>
      <c r="BW53" s="69">
        <f t="shared" si="130"/>
        <v>30.732487225698858</v>
      </c>
      <c r="BX53" s="69">
        <f t="shared" si="131"/>
        <v>25.054599387766945</v>
      </c>
      <c r="BZ53" t="str">
        <f t="shared" si="146"/>
        <v>33 Protective service occupations</v>
      </c>
      <c r="CA53" s="18">
        <f t="shared" si="132"/>
        <v>1.2511097180738735</v>
      </c>
      <c r="CB53" s="18">
        <f t="shared" si="132"/>
        <v>1.2487685841960934</v>
      </c>
      <c r="CC53" s="18">
        <f t="shared" si="132"/>
        <v>1.4139617627408194</v>
      </c>
      <c r="CD53" s="18">
        <f t="shared" si="132"/>
        <v>1.750441072146151</v>
      </c>
      <c r="CE53" s="18">
        <f t="shared" si="132"/>
        <v>2.0109859439955109</v>
      </c>
      <c r="CG53" s="68">
        <f t="shared" si="133"/>
        <v>-11.292889062515023</v>
      </c>
      <c r="CH53" s="69">
        <f t="shared" si="134"/>
        <v>38.171181756706204</v>
      </c>
      <c r="CI53" s="69">
        <f t="shared" si="135"/>
        <v>26.878292694191181</v>
      </c>
      <c r="CK53" t="str">
        <f t="shared" si="147"/>
        <v>33 Protective service occupations</v>
      </c>
      <c r="CL53" s="18">
        <f t="shared" si="136"/>
        <v>0.58082452097384218</v>
      </c>
      <c r="CM53" s="18">
        <f t="shared" si="136"/>
        <v>0.5237154031271668</v>
      </c>
      <c r="CN53" s="18">
        <f t="shared" si="136"/>
        <v>0.58012055169076171</v>
      </c>
      <c r="CO53" s="18">
        <f t="shared" si="136"/>
        <v>0.4092162647287384</v>
      </c>
      <c r="CP53" s="18">
        <f t="shared" si="136"/>
        <v>0.4362585421258251</v>
      </c>
      <c r="CR53" s="68">
        <f t="shared" si="137"/>
        <v>-32.997279400678416</v>
      </c>
      <c r="CS53" s="69">
        <f t="shared" si="138"/>
        <v>13.96045313481922</v>
      </c>
      <c r="CT53" s="69">
        <f t="shared" si="139"/>
        <v>-19.03682626585919</v>
      </c>
    </row>
    <row r="54" spans="1:98" x14ac:dyDescent="0.25">
      <c r="A54" t="str">
        <f t="shared" si="103"/>
        <v>34 Culture, media and sports occupations</v>
      </c>
      <c r="B54" s="18">
        <f t="shared" si="104"/>
        <v>1.8427323174538299</v>
      </c>
      <c r="C54" s="18">
        <f t="shared" si="104"/>
        <v>1.8444813995794951</v>
      </c>
      <c r="D54" s="18">
        <f t="shared" si="104"/>
        <v>1.8419537066846885</v>
      </c>
      <c r="E54" s="18">
        <f t="shared" si="104"/>
        <v>1.7483655775895823</v>
      </c>
      <c r="F54" s="18">
        <f t="shared" si="104"/>
        <v>1.7331257227570569</v>
      </c>
      <c r="H54" s="68">
        <f t="shared" si="105"/>
        <v>37.681628905690722</v>
      </c>
      <c r="I54" s="69">
        <f t="shared" si="106"/>
        <v>63.467167054127735</v>
      </c>
      <c r="J54" s="69">
        <f t="shared" si="107"/>
        <v>101.14879595981844</v>
      </c>
      <c r="L54" t="str">
        <f t="shared" si="140"/>
        <v>34 Culture, media and sports occupations</v>
      </c>
      <c r="M54" s="18">
        <f t="shared" si="108"/>
        <v>4.4332176437693604</v>
      </c>
      <c r="N54" s="18">
        <f t="shared" si="108"/>
        <v>3.6762072141095135</v>
      </c>
      <c r="O54" s="18">
        <f t="shared" si="108"/>
        <v>4.0679082177521124</v>
      </c>
      <c r="P54" s="18">
        <f t="shared" si="108"/>
        <v>3.9081945986468933</v>
      </c>
      <c r="Q54" s="18">
        <f t="shared" si="108"/>
        <v>3.9647436739295912</v>
      </c>
      <c r="S54" s="68">
        <f t="shared" si="109"/>
        <v>42.617226793739768</v>
      </c>
      <c r="T54" s="69">
        <f t="shared" si="110"/>
        <v>63.05196626883027</v>
      </c>
      <c r="U54" s="69">
        <f t="shared" si="111"/>
        <v>105.66919306257006</v>
      </c>
      <c r="W54" t="str">
        <f t="shared" si="141"/>
        <v>34 Culture, media and sports occupations</v>
      </c>
      <c r="X54" s="18">
        <f t="shared" si="112"/>
        <v>4.667948659643792</v>
      </c>
      <c r="Y54" s="18">
        <f t="shared" si="112"/>
        <v>3.8791658423395443</v>
      </c>
      <c r="Z54" s="18">
        <f t="shared" si="112"/>
        <v>3.9004323239993388</v>
      </c>
      <c r="AA54" s="18">
        <f t="shared" si="112"/>
        <v>3.6186603397674046</v>
      </c>
      <c r="AB54" s="18">
        <f t="shared" si="112"/>
        <v>3.4450062954939744</v>
      </c>
      <c r="AD54" s="68">
        <f t="shared" si="113"/>
        <v>8.7230672955856292</v>
      </c>
      <c r="AE54" s="69">
        <f t="shared" si="114"/>
        <v>49.772248258607647</v>
      </c>
      <c r="AF54" s="69">
        <f t="shared" si="115"/>
        <v>58.495315554193283</v>
      </c>
      <c r="AH54" t="str">
        <f t="shared" si="142"/>
        <v>34 Culture, media and sports occupations</v>
      </c>
      <c r="AI54" s="18">
        <f t="shared" si="116"/>
        <v>1.6972213799214189</v>
      </c>
      <c r="AJ54" s="18">
        <f t="shared" si="116"/>
        <v>1.5781845946682027</v>
      </c>
      <c r="AK54" s="18">
        <f t="shared" si="116"/>
        <v>1.7895222852059804</v>
      </c>
      <c r="AL54" s="18">
        <f t="shared" si="116"/>
        <v>1.6962237538283826</v>
      </c>
      <c r="AM54" s="18">
        <f t="shared" si="116"/>
        <v>1.8948347382633564</v>
      </c>
      <c r="AO54" s="68">
        <f t="shared" si="117"/>
        <v>16.480060109983501</v>
      </c>
      <c r="AP54" s="69">
        <f t="shared" si="118"/>
        <v>46.444739395691073</v>
      </c>
      <c r="AQ54" s="69">
        <f t="shared" si="119"/>
        <v>62.924799505674578</v>
      </c>
      <c r="AS54" t="str">
        <f t="shared" si="143"/>
        <v>34 Culture, media and sports occupations</v>
      </c>
      <c r="AT54" s="18">
        <f t="shared" si="120"/>
        <v>2.7027529534500339</v>
      </c>
      <c r="AU54" s="18">
        <f t="shared" si="120"/>
        <v>2.1891414957605879</v>
      </c>
      <c r="AV54" s="18">
        <f t="shared" si="120"/>
        <v>2.1489379014277414</v>
      </c>
      <c r="AW54" s="18">
        <f t="shared" si="120"/>
        <v>1.9047889613464299</v>
      </c>
      <c r="AX54" s="18">
        <f t="shared" si="120"/>
        <v>1.6744259577977501</v>
      </c>
      <c r="AZ54" s="68">
        <f t="shared" si="121"/>
        <v>-8.9688361824377179</v>
      </c>
      <c r="BA54" s="69">
        <f t="shared" si="122"/>
        <v>42.179921298046395</v>
      </c>
      <c r="BB54" s="69">
        <f t="shared" si="123"/>
        <v>33.211085115608682</v>
      </c>
      <c r="BD54" t="str">
        <f t="shared" si="144"/>
        <v>34 Culture, media and sports occupations</v>
      </c>
      <c r="BE54" s="18">
        <f t="shared" si="124"/>
        <v>1.794465734542626</v>
      </c>
      <c r="BF54" s="18">
        <f t="shared" si="124"/>
        <v>1.4193695782392184</v>
      </c>
      <c r="BG54" s="18">
        <f t="shared" si="124"/>
        <v>1.4990497457614407</v>
      </c>
      <c r="BH54" s="18">
        <f t="shared" si="124"/>
        <v>1.3731545436364327</v>
      </c>
      <c r="BI54" s="18">
        <f t="shared" si="124"/>
        <v>1.3695235088202375</v>
      </c>
      <c r="BK54" s="68">
        <f t="shared" si="125"/>
        <v>-11.072019000897425</v>
      </c>
      <c r="BL54" s="69">
        <f t="shared" si="126"/>
        <v>32.849687976423681</v>
      </c>
      <c r="BM54" s="69">
        <f t="shared" si="127"/>
        <v>21.777668975526254</v>
      </c>
      <c r="BO54" t="str">
        <f t="shared" si="145"/>
        <v>34 Culture, media and sports occupations</v>
      </c>
      <c r="BP54" s="18">
        <f t="shared" si="128"/>
        <v>1.0823496235280294</v>
      </c>
      <c r="BQ54" s="18">
        <f t="shared" si="128"/>
        <v>0.80192042316810874</v>
      </c>
      <c r="BR54" s="18">
        <f t="shared" si="128"/>
        <v>0.80225311999696647</v>
      </c>
      <c r="BS54" s="18">
        <f t="shared" si="128"/>
        <v>0.64800597569974494</v>
      </c>
      <c r="BT54" s="18">
        <f t="shared" si="128"/>
        <v>0.44646621641856471</v>
      </c>
      <c r="BV54" s="68">
        <f t="shared" si="129"/>
        <v>-54.34319956519407</v>
      </c>
      <c r="BW54" s="69">
        <f t="shared" si="130"/>
        <v>26.384300696548195</v>
      </c>
      <c r="BX54" s="69">
        <f t="shared" si="131"/>
        <v>-27.958898868645864</v>
      </c>
      <c r="BZ54" t="str">
        <f t="shared" si="146"/>
        <v>34 Culture, media and sports occupations</v>
      </c>
      <c r="CA54" s="18">
        <f t="shared" si="132"/>
        <v>1.1574626630327463</v>
      </c>
      <c r="CB54" s="18">
        <f t="shared" si="132"/>
        <v>1.0147472451226818</v>
      </c>
      <c r="CC54" s="18">
        <f t="shared" si="132"/>
        <v>1.0536520485516434</v>
      </c>
      <c r="CD54" s="18">
        <f t="shared" si="132"/>
        <v>0.98605013166131672</v>
      </c>
      <c r="CE54" s="18">
        <f t="shared" si="132"/>
        <v>0.89925764552237319</v>
      </c>
      <c r="CG54" s="68">
        <f t="shared" si="133"/>
        <v>-46.767852334797269</v>
      </c>
      <c r="CH54" s="69">
        <f t="shared" si="134"/>
        <v>28.294173384172105</v>
      </c>
      <c r="CI54" s="69">
        <f t="shared" si="135"/>
        <v>-18.47367895062516</v>
      </c>
      <c r="CK54" t="str">
        <f t="shared" si="147"/>
        <v>34 Culture, media and sports occupations</v>
      </c>
      <c r="CL54" s="18">
        <f t="shared" si="136"/>
        <v>1.0001309810820136</v>
      </c>
      <c r="CM54" s="18">
        <f t="shared" si="136"/>
        <v>1.0411712144795657</v>
      </c>
      <c r="CN54" s="18">
        <f t="shared" si="136"/>
        <v>1.1511951401088869</v>
      </c>
      <c r="CO54" s="18">
        <f t="shared" si="136"/>
        <v>1.4765368372498386</v>
      </c>
      <c r="CP54" s="18">
        <f t="shared" si="136"/>
        <v>2.20379115314282</v>
      </c>
      <c r="CR54" s="68">
        <f t="shared" si="137"/>
        <v>70.564337875149235</v>
      </c>
      <c r="CS54" s="69">
        <f t="shared" si="138"/>
        <v>39.708181739168467</v>
      </c>
      <c r="CT54" s="69">
        <f t="shared" si="139"/>
        <v>110.2725196143177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5.7071010937184088</v>
      </c>
      <c r="C55" s="18">
        <f t="shared" si="148"/>
        <v>5.5235756324203207</v>
      </c>
      <c r="D55" s="18">
        <f t="shared" si="148"/>
        <v>5.8982292647824694</v>
      </c>
      <c r="E55" s="18">
        <f t="shared" si="148"/>
        <v>5.7322439146563093</v>
      </c>
      <c r="F55" s="18">
        <f t="shared" si="148"/>
        <v>5.9704094648877852</v>
      </c>
      <c r="H55" s="68">
        <f t="shared" si="105"/>
        <v>48.117749893828851</v>
      </c>
      <c r="I55" s="69">
        <f t="shared" si="106"/>
        <v>59.79919199782163</v>
      </c>
      <c r="J55" s="69">
        <f t="shared" si="107"/>
        <v>107.91694189165048</v>
      </c>
      <c r="L55" t="str">
        <f t="shared" si="140"/>
        <v>35 Business and public service associate professionals</v>
      </c>
      <c r="M55" s="18">
        <f t="shared" ref="M55:Q64" si="149">M18/M$35*100</f>
        <v>8.3075978486743196</v>
      </c>
      <c r="N55" s="18">
        <f t="shared" si="149"/>
        <v>8.1794527893488311</v>
      </c>
      <c r="O55" s="18">
        <f t="shared" si="149"/>
        <v>8.1659713315816038</v>
      </c>
      <c r="P55" s="18">
        <f t="shared" si="149"/>
        <v>7.7117666903971118</v>
      </c>
      <c r="Q55" s="18">
        <f t="shared" si="149"/>
        <v>7.4921783645735207</v>
      </c>
      <c r="S55" s="68">
        <f t="shared" si="109"/>
        <v>34.254321826417652</v>
      </c>
      <c r="T55" s="69">
        <f t="shared" si="110"/>
        <v>57.643100116612423</v>
      </c>
      <c r="U55" s="69">
        <f t="shared" si="111"/>
        <v>91.897421943030082</v>
      </c>
      <c r="W55" t="str">
        <f t="shared" si="141"/>
        <v>35 Business and public service associate professionals</v>
      </c>
      <c r="X55" s="18">
        <f t="shared" ref="X55:AB64" si="150">X18/X$35*100</f>
        <v>8.8299298591239577</v>
      </c>
      <c r="Y55" s="18">
        <f t="shared" si="150"/>
        <v>8.6143197328139678</v>
      </c>
      <c r="Z55" s="18">
        <f t="shared" si="150"/>
        <v>8.6661206485988238</v>
      </c>
      <c r="AA55" s="18">
        <f t="shared" si="150"/>
        <v>7.9361346793009515</v>
      </c>
      <c r="AB55" s="18">
        <f t="shared" si="150"/>
        <v>7.3582649590355915</v>
      </c>
      <c r="AD55" s="68">
        <f t="shared" si="113"/>
        <v>4.5189683302893986</v>
      </c>
      <c r="AE55" s="69">
        <f t="shared" si="114"/>
        <v>50.48601187056304</v>
      </c>
      <c r="AF55" s="69">
        <f t="shared" si="115"/>
        <v>55.004980200852437</v>
      </c>
      <c r="AH55" t="str">
        <f t="shared" si="142"/>
        <v>35 Business and public service associate professionals</v>
      </c>
      <c r="AI55" s="18">
        <f t="shared" ref="AI55:AM64" si="151">AI18/AI$35*100</f>
        <v>7.7770607618970642</v>
      </c>
      <c r="AJ55" s="18">
        <f t="shared" si="151"/>
        <v>8.1358955042014323</v>
      </c>
      <c r="AK55" s="18">
        <f t="shared" si="151"/>
        <v>8.5231426310891845</v>
      </c>
      <c r="AL55" s="18">
        <f t="shared" si="151"/>
        <v>8.3011895259366213</v>
      </c>
      <c r="AM55" s="18">
        <f t="shared" si="151"/>
        <v>8.2413815698703949</v>
      </c>
      <c r="AO55" s="68">
        <f t="shared" si="117"/>
        <v>6.3696242162391821</v>
      </c>
      <c r="AP55" s="69">
        <f t="shared" si="118"/>
        <v>48.689678379833587</v>
      </c>
      <c r="AQ55" s="69">
        <f t="shared" si="119"/>
        <v>55.059302596072769</v>
      </c>
      <c r="AS55" t="str">
        <f t="shared" si="143"/>
        <v>35 Business and public service associate professionals</v>
      </c>
      <c r="AT55" s="18">
        <f t="shared" ref="AT55:AX64" si="152">AT18/AT$35*100</f>
        <v>7.6340069495648848</v>
      </c>
      <c r="AU55" s="18">
        <f t="shared" si="152"/>
        <v>7.4996023345848233</v>
      </c>
      <c r="AV55" s="18">
        <f t="shared" si="152"/>
        <v>7.6845475954762428</v>
      </c>
      <c r="AW55" s="18">
        <f t="shared" si="152"/>
        <v>7.1746162973136061</v>
      </c>
      <c r="AX55" s="18">
        <f t="shared" si="152"/>
        <v>6.9148275238470109</v>
      </c>
      <c r="AZ55" s="68">
        <f t="shared" si="121"/>
        <v>5.1262226993228657</v>
      </c>
      <c r="BA55" s="69">
        <f t="shared" si="122"/>
        <v>47.734108977197721</v>
      </c>
      <c r="BB55" s="69">
        <f t="shared" si="123"/>
        <v>52.860331676520588</v>
      </c>
      <c r="BD55" t="str">
        <f t="shared" si="144"/>
        <v>35 Business and public service associate professionals</v>
      </c>
      <c r="BE55" s="18">
        <f t="shared" ref="BE55:BI64" si="153">BE18/BE$35*100</f>
        <v>5.8546383813870504</v>
      </c>
      <c r="BF55" s="18">
        <f t="shared" si="153"/>
        <v>5.8016363261080315</v>
      </c>
      <c r="BG55" s="18">
        <f t="shared" si="153"/>
        <v>6.1800909373359758</v>
      </c>
      <c r="BH55" s="18">
        <f t="shared" si="153"/>
        <v>5.6457378116013919</v>
      </c>
      <c r="BI55" s="18">
        <f t="shared" si="153"/>
        <v>5.4936875540945964</v>
      </c>
      <c r="BK55" s="68">
        <f t="shared" si="125"/>
        <v>-13.472515928991125</v>
      </c>
      <c r="BL55" s="69">
        <f t="shared" si="126"/>
        <v>38.606569655305854</v>
      </c>
      <c r="BM55" s="69">
        <f t="shared" si="127"/>
        <v>25.134053726314733</v>
      </c>
      <c r="BO55" t="str">
        <f t="shared" si="145"/>
        <v>35 Business and public service associate professionals</v>
      </c>
      <c r="BP55" s="18">
        <f t="shared" ref="BP55:BT64" si="154">BP18/BP$35*100</f>
        <v>4.9652062901321177</v>
      </c>
      <c r="BQ55" s="18">
        <f t="shared" si="154"/>
        <v>4.9662399832600412</v>
      </c>
      <c r="BR55" s="18">
        <f t="shared" si="154"/>
        <v>5.2610483095090101</v>
      </c>
      <c r="BS55" s="18">
        <f t="shared" si="154"/>
        <v>4.8532057096706476</v>
      </c>
      <c r="BT55" s="18">
        <f t="shared" si="154"/>
        <v>4.8222976638594508</v>
      </c>
      <c r="BV55" s="68">
        <f t="shared" si="129"/>
        <v>-24.801355720355634</v>
      </c>
      <c r="BW55" s="69">
        <f t="shared" si="130"/>
        <v>33.053918437301903</v>
      </c>
      <c r="BX55" s="69">
        <f t="shared" si="131"/>
        <v>8.2525627169462652</v>
      </c>
      <c r="BZ55" t="str">
        <f t="shared" si="146"/>
        <v>35 Business and public service associate professionals</v>
      </c>
      <c r="CA55" s="18">
        <f t="shared" ref="CA55:CE64" si="155">CA18/CA$35*100</f>
        <v>4.4039935903009368</v>
      </c>
      <c r="CB55" s="18">
        <f t="shared" si="155"/>
        <v>4.4866612173736398</v>
      </c>
      <c r="CC55" s="18">
        <f t="shared" si="155"/>
        <v>4.7671169940451446</v>
      </c>
      <c r="CD55" s="18">
        <f t="shared" si="155"/>
        <v>4.4372336391816729</v>
      </c>
      <c r="CE55" s="18">
        <f t="shared" si="155"/>
        <v>4.1013096367270911</v>
      </c>
      <c r="CG55" s="68">
        <f t="shared" si="133"/>
        <v>-46.339611425628895</v>
      </c>
      <c r="CH55" s="69">
        <f t="shared" si="134"/>
        <v>26.833563100124884</v>
      </c>
      <c r="CI55" s="69">
        <f t="shared" si="135"/>
        <v>-19.506048325504011</v>
      </c>
      <c r="CK55" t="str">
        <f t="shared" si="147"/>
        <v>35 Business and public service associate professionals</v>
      </c>
      <c r="CL55" s="18">
        <f t="shared" ref="CL55:CP64" si="156">CL18/CL$35*100</f>
        <v>2.6015936877174242</v>
      </c>
      <c r="CM55" s="18">
        <f t="shared" si="156"/>
        <v>2.8303999703562157</v>
      </c>
      <c r="CN55" s="18">
        <f t="shared" si="156"/>
        <v>3.2772287786559398</v>
      </c>
      <c r="CO55" s="18">
        <f t="shared" si="156"/>
        <v>3.7767755005133798</v>
      </c>
      <c r="CP55" s="18">
        <f t="shared" si="156"/>
        <v>5.6378283209665279</v>
      </c>
      <c r="CR55" s="68">
        <f t="shared" si="137"/>
        <v>53.275178963392676</v>
      </c>
      <c r="CS55" s="69">
        <f t="shared" si="138"/>
        <v>35.435556103416815</v>
      </c>
      <c r="CT55" s="69">
        <f t="shared" si="139"/>
        <v>88.710735066809491</v>
      </c>
    </row>
    <row r="56" spans="1:98" x14ac:dyDescent="0.25">
      <c r="A56" t="str">
        <f t="shared" si="103"/>
        <v>41 Administrative occupations</v>
      </c>
      <c r="B56" s="18">
        <f t="shared" si="148"/>
        <v>3.1822947459038171</v>
      </c>
      <c r="C56" s="18">
        <f t="shared" si="148"/>
        <v>2.8970828897256959</v>
      </c>
      <c r="D56" s="18">
        <f t="shared" si="148"/>
        <v>3.2703108302756618</v>
      </c>
      <c r="E56" s="18">
        <f t="shared" si="148"/>
        <v>3.2090606032947075</v>
      </c>
      <c r="F56" s="18">
        <f t="shared" si="148"/>
        <v>3.4203100427732092</v>
      </c>
      <c r="H56" s="68">
        <f t="shared" si="105"/>
        <v>53.038634282730769</v>
      </c>
      <c r="I56" s="69">
        <f t="shared" si="106"/>
        <v>66.363847829189723</v>
      </c>
      <c r="J56" s="69">
        <f t="shared" si="107"/>
        <v>119.40248211192048</v>
      </c>
      <c r="L56" t="str">
        <f t="shared" si="140"/>
        <v>41 Administrative occupations</v>
      </c>
      <c r="M56" s="18">
        <f t="shared" si="149"/>
        <v>5.0945201366480832</v>
      </c>
      <c r="N56" s="18">
        <f t="shared" si="149"/>
        <v>4.892750758517141</v>
      </c>
      <c r="O56" s="18">
        <f t="shared" si="149"/>
        <v>4.9470978905241392</v>
      </c>
      <c r="P56" s="18">
        <f t="shared" si="149"/>
        <v>4.7501241531124556</v>
      </c>
      <c r="Q56" s="18">
        <f t="shared" si="149"/>
        <v>4.7622518498915678</v>
      </c>
      <c r="S56" s="68">
        <f t="shared" si="109"/>
        <v>40.860710028992877</v>
      </c>
      <c r="T56" s="69">
        <f t="shared" si="110"/>
        <v>64.603979327686417</v>
      </c>
      <c r="U56" s="69">
        <f t="shared" si="111"/>
        <v>105.4646893566793</v>
      </c>
      <c r="W56" t="str">
        <f t="shared" si="141"/>
        <v>41 Administrative occupations</v>
      </c>
      <c r="X56" s="18">
        <f t="shared" si="150"/>
        <v>8.0959032446737336</v>
      </c>
      <c r="Y56" s="18">
        <f t="shared" si="150"/>
        <v>7.6868712033876712</v>
      </c>
      <c r="Z56" s="18">
        <f t="shared" si="150"/>
        <v>8.0366587077817471</v>
      </c>
      <c r="AA56" s="18">
        <f t="shared" si="150"/>
        <v>7.6404975629709586</v>
      </c>
      <c r="AB56" s="18">
        <f t="shared" si="150"/>
        <v>7.5516230712093773</v>
      </c>
      <c r="AD56" s="68">
        <f t="shared" si="113"/>
        <v>15.666928263924341</v>
      </c>
      <c r="AE56" s="69">
        <f t="shared" si="114"/>
        <v>58.727728301701113</v>
      </c>
      <c r="AF56" s="69">
        <f t="shared" si="115"/>
        <v>74.394656565625453</v>
      </c>
      <c r="AH56" t="str">
        <f t="shared" si="142"/>
        <v>41 Administrative occupations</v>
      </c>
      <c r="AI56" s="18">
        <f t="shared" si="151"/>
        <v>10.108902876263322</v>
      </c>
      <c r="AJ56" s="18">
        <f t="shared" si="151"/>
        <v>10.498188943918912</v>
      </c>
      <c r="AK56" s="18">
        <f t="shared" si="151"/>
        <v>11.250218600012598</v>
      </c>
      <c r="AL56" s="18">
        <f t="shared" si="151"/>
        <v>11.326374194434694</v>
      </c>
      <c r="AM56" s="18">
        <f t="shared" si="151"/>
        <v>11.402494279691835</v>
      </c>
      <c r="AO56" s="68">
        <f t="shared" si="117"/>
        <v>11.495223113347473</v>
      </c>
      <c r="AP56" s="69">
        <f t="shared" si="118"/>
        <v>60.399275160852596</v>
      </c>
      <c r="AQ56" s="69">
        <f t="shared" si="119"/>
        <v>71.894498274200075</v>
      </c>
      <c r="AS56" t="str">
        <f t="shared" si="143"/>
        <v>41 Administrative occupations</v>
      </c>
      <c r="AT56" s="18">
        <f t="shared" si="152"/>
        <v>9.7783630404824269</v>
      </c>
      <c r="AU56" s="18">
        <f t="shared" si="152"/>
        <v>9.2679552230256306</v>
      </c>
      <c r="AV56" s="18">
        <f t="shared" si="152"/>
        <v>9.7436666171915505</v>
      </c>
      <c r="AW56" s="18">
        <f t="shared" si="152"/>
        <v>9.0707196077263976</v>
      </c>
      <c r="AX56" s="18">
        <f t="shared" si="152"/>
        <v>8.8977854905040275</v>
      </c>
      <c r="AZ56" s="68">
        <f t="shared" si="121"/>
        <v>6.686023573297212</v>
      </c>
      <c r="BA56" s="69">
        <f t="shared" si="122"/>
        <v>54.695986526599704</v>
      </c>
      <c r="BB56" s="69">
        <f t="shared" si="123"/>
        <v>61.382010099896924</v>
      </c>
      <c r="BD56" t="str">
        <f t="shared" si="144"/>
        <v>41 Administrative occupations</v>
      </c>
      <c r="BE56" s="18">
        <f t="shared" si="153"/>
        <v>8.8200233861873834</v>
      </c>
      <c r="BF56" s="18">
        <f t="shared" si="153"/>
        <v>8.2753202917984616</v>
      </c>
      <c r="BG56" s="18">
        <f t="shared" si="153"/>
        <v>8.7013805177358581</v>
      </c>
      <c r="BH56" s="18">
        <f t="shared" si="153"/>
        <v>7.4506457181872845</v>
      </c>
      <c r="BI56" s="18">
        <f t="shared" si="153"/>
        <v>5.621698731806366</v>
      </c>
      <c r="BK56" s="68">
        <f t="shared" si="125"/>
        <v>-37.112490978361784</v>
      </c>
      <c r="BL56" s="69">
        <f t="shared" si="126"/>
        <v>38.780231071060456</v>
      </c>
      <c r="BM56" s="69">
        <f t="shared" si="127"/>
        <v>1.6677400926986718</v>
      </c>
      <c r="BO56" t="str">
        <f t="shared" si="145"/>
        <v>41 Administrative occupations</v>
      </c>
      <c r="BP56" s="18">
        <f t="shared" si="154"/>
        <v>10.235246176449712</v>
      </c>
      <c r="BQ56" s="18">
        <f t="shared" si="154"/>
        <v>9.0714844564318629</v>
      </c>
      <c r="BR56" s="18">
        <f t="shared" si="154"/>
        <v>9.95946560663171</v>
      </c>
      <c r="BS56" s="18">
        <f t="shared" si="154"/>
        <v>8.4621509334242386</v>
      </c>
      <c r="BT56" s="18">
        <f t="shared" si="154"/>
        <v>6.4635452912836548</v>
      </c>
      <c r="BV56" s="68">
        <f t="shared" si="129"/>
        <v>-46.756935211227933</v>
      </c>
      <c r="BW56" s="69">
        <f t="shared" si="130"/>
        <v>31.102111884827877</v>
      </c>
      <c r="BX56" s="69">
        <f t="shared" si="131"/>
        <v>-15.654823326400061</v>
      </c>
      <c r="BZ56" t="str">
        <f t="shared" si="146"/>
        <v>41 Administrative occupations</v>
      </c>
      <c r="CA56" s="18">
        <f t="shared" si="155"/>
        <v>8.2466798255714462</v>
      </c>
      <c r="CB56" s="18">
        <f t="shared" si="155"/>
        <v>7.9336556894786234</v>
      </c>
      <c r="CC56" s="18">
        <f t="shared" si="155"/>
        <v>7.8652061519428873</v>
      </c>
      <c r="CD56" s="18">
        <f t="shared" si="155"/>
        <v>5.7520821296220781</v>
      </c>
      <c r="CE56" s="18">
        <f t="shared" si="155"/>
        <v>2.8475630691416054</v>
      </c>
      <c r="CG56" s="68">
        <f t="shared" si="133"/>
        <v>-77.41862896062672</v>
      </c>
      <c r="CH56" s="69">
        <f t="shared" si="134"/>
        <v>20.683678550920959</v>
      </c>
      <c r="CI56" s="69">
        <f t="shared" si="135"/>
        <v>-56.734950409705768</v>
      </c>
      <c r="CK56" t="str">
        <f t="shared" si="147"/>
        <v>41 Administrative occupations</v>
      </c>
      <c r="CL56" s="18">
        <f t="shared" si="156"/>
        <v>5.0377203465925202</v>
      </c>
      <c r="CM56" s="18">
        <f t="shared" si="156"/>
        <v>5.2532047468987511</v>
      </c>
      <c r="CN56" s="18">
        <f t="shared" si="156"/>
        <v>5.7245578030299207</v>
      </c>
      <c r="CO56" s="18">
        <f t="shared" si="156"/>
        <v>4.4590099814408983</v>
      </c>
      <c r="CP56" s="18">
        <f t="shared" si="156"/>
        <v>4.2249209335205107</v>
      </c>
      <c r="CR56" s="68">
        <f t="shared" si="137"/>
        <v>-34.242788875199786</v>
      </c>
      <c r="CS56" s="69">
        <f t="shared" si="138"/>
        <v>20.220486067281588</v>
      </c>
      <c r="CT56" s="69">
        <f t="shared" si="139"/>
        <v>-14.0223028079182</v>
      </c>
    </row>
    <row r="57" spans="1:98" x14ac:dyDescent="0.25">
      <c r="A57" t="str">
        <f t="shared" si="103"/>
        <v>42 Secretarial and related occupations</v>
      </c>
      <c r="B57" s="18">
        <f t="shared" si="148"/>
        <v>0.36122721735398844</v>
      </c>
      <c r="C57" s="18">
        <f t="shared" si="148"/>
        <v>0.37833770363881269</v>
      </c>
      <c r="D57" s="18">
        <f t="shared" si="148"/>
        <v>0.35439723513234755</v>
      </c>
      <c r="E57" s="18">
        <f t="shared" si="148"/>
        <v>0.49120032457023516</v>
      </c>
      <c r="F57" s="18">
        <f t="shared" si="148"/>
        <v>0.74469851629912365</v>
      </c>
      <c r="H57" s="68">
        <f t="shared" si="105"/>
        <v>207.47853414630498</v>
      </c>
      <c r="I57" s="69">
        <f t="shared" si="106"/>
        <v>131.04230302338212</v>
      </c>
      <c r="J57" s="69">
        <f t="shared" si="107"/>
        <v>338.52083716968707</v>
      </c>
      <c r="L57" t="str">
        <f t="shared" si="140"/>
        <v>42 Secretarial and related occupations</v>
      </c>
      <c r="M57" s="18">
        <f t="shared" si="149"/>
        <v>1.0988893240889133</v>
      </c>
      <c r="N57" s="18">
        <f t="shared" si="149"/>
        <v>1.0011501628224946</v>
      </c>
      <c r="O57" s="18">
        <f t="shared" si="149"/>
        <v>0.9792495362347694</v>
      </c>
      <c r="P57" s="18">
        <f t="shared" si="149"/>
        <v>1.2852426875866174</v>
      </c>
      <c r="Q57" s="18">
        <f t="shared" si="149"/>
        <v>1.2663150706784687</v>
      </c>
      <c r="S57" s="68">
        <f t="shared" si="109"/>
        <v>89.22408725317392</v>
      </c>
      <c r="T57" s="69">
        <f t="shared" si="110"/>
        <v>92.897758500637465</v>
      </c>
      <c r="U57" s="69">
        <f t="shared" si="111"/>
        <v>182.12184575381139</v>
      </c>
      <c r="W57" t="str">
        <f t="shared" si="141"/>
        <v>42 Secretarial and related occupations</v>
      </c>
      <c r="X57" s="18">
        <f t="shared" si="150"/>
        <v>1.7345434002710398</v>
      </c>
      <c r="Y57" s="18">
        <f t="shared" si="150"/>
        <v>1.5663349711172274</v>
      </c>
      <c r="Z57" s="18">
        <f t="shared" si="150"/>
        <v>1.604282116052538</v>
      </c>
      <c r="AA57" s="18">
        <f t="shared" si="150"/>
        <v>2.1486737369932589</v>
      </c>
      <c r="AB57" s="18">
        <f t="shared" si="150"/>
        <v>2.8212672327255963</v>
      </c>
      <c r="AD57" s="68">
        <f t="shared" si="113"/>
        <v>116.47507854395663</v>
      </c>
      <c r="AE57" s="69">
        <f t="shared" si="114"/>
        <v>97.55043388258683</v>
      </c>
      <c r="AF57" s="69">
        <f t="shared" si="115"/>
        <v>214.02551242654343</v>
      </c>
      <c r="AH57" t="str">
        <f t="shared" si="142"/>
        <v>42 Secretarial and related occupations</v>
      </c>
      <c r="AI57" s="18">
        <f t="shared" si="151"/>
        <v>2.868020215095362</v>
      </c>
      <c r="AJ57" s="18">
        <f t="shared" si="151"/>
        <v>2.7683894084243006</v>
      </c>
      <c r="AK57" s="18">
        <f t="shared" si="151"/>
        <v>2.8979568859757001</v>
      </c>
      <c r="AL57" s="18">
        <f t="shared" si="151"/>
        <v>3.9125572747805557</v>
      </c>
      <c r="AM57" s="18">
        <f t="shared" si="151"/>
        <v>4.2936586454743857</v>
      </c>
      <c r="AO57" s="68">
        <f t="shared" si="117"/>
        <v>62.986995198830151</v>
      </c>
      <c r="AP57" s="69">
        <f t="shared" si="118"/>
        <v>82.626189796255133</v>
      </c>
      <c r="AQ57" s="69">
        <f t="shared" si="119"/>
        <v>145.61318499508528</v>
      </c>
      <c r="AS57" t="str">
        <f t="shared" si="143"/>
        <v>42 Secretarial and related occupations</v>
      </c>
      <c r="AT57" s="18">
        <f t="shared" si="152"/>
        <v>2.4560202665541389</v>
      </c>
      <c r="AU57" s="18">
        <f t="shared" si="152"/>
        <v>2.1401159582552185</v>
      </c>
      <c r="AV57" s="18">
        <f t="shared" si="152"/>
        <v>2.2172299667887572</v>
      </c>
      <c r="AW57" s="18">
        <f t="shared" si="152"/>
        <v>2.7431136250056176</v>
      </c>
      <c r="AX57" s="18">
        <f t="shared" si="152"/>
        <v>2.504240965023298</v>
      </c>
      <c r="AZ57" s="68">
        <f t="shared" si="121"/>
        <v>31.951213552262253</v>
      </c>
      <c r="BA57" s="69">
        <f t="shared" si="122"/>
        <v>71.263882378955145</v>
      </c>
      <c r="BB57" s="69">
        <f t="shared" si="123"/>
        <v>103.21509593121741</v>
      </c>
      <c r="BD57" t="str">
        <f t="shared" si="144"/>
        <v>42 Secretarial and related occupations</v>
      </c>
      <c r="BE57" s="18">
        <f t="shared" si="153"/>
        <v>2.4407878503870539</v>
      </c>
      <c r="BF57" s="18">
        <f t="shared" si="153"/>
        <v>2.1994161926742186</v>
      </c>
      <c r="BG57" s="18">
        <f t="shared" si="153"/>
        <v>2.2116451824355896</v>
      </c>
      <c r="BH57" s="18">
        <f t="shared" si="153"/>
        <v>2.3659852451989121</v>
      </c>
      <c r="BI57" s="18">
        <f t="shared" si="153"/>
        <v>0.53180346494208686</v>
      </c>
      <c r="BK57" s="68">
        <f t="shared" si="125"/>
        <v>-76.59435063340031</v>
      </c>
      <c r="BL57" s="69">
        <f t="shared" si="126"/>
        <v>37.644589602204476</v>
      </c>
      <c r="BM57" s="69">
        <f t="shared" si="127"/>
        <v>-38.949761031195841</v>
      </c>
      <c r="BO57" t="str">
        <f t="shared" si="145"/>
        <v>42 Secretarial and related occupations</v>
      </c>
      <c r="BP57" s="18">
        <f t="shared" si="154"/>
        <v>3.286036752382393</v>
      </c>
      <c r="BQ57" s="18">
        <f t="shared" si="154"/>
        <v>2.4799019697132185</v>
      </c>
      <c r="BR57" s="18">
        <f t="shared" si="154"/>
        <v>2.6469650317421154</v>
      </c>
      <c r="BS57" s="18">
        <f t="shared" si="154"/>
        <v>2.2259701991524232</v>
      </c>
      <c r="BT57" s="18">
        <f t="shared" si="154"/>
        <v>0.57051974504354463</v>
      </c>
      <c r="BV57" s="68">
        <f t="shared" si="129"/>
        <v>-82.317211120839602</v>
      </c>
      <c r="BW57" s="69">
        <f t="shared" si="130"/>
        <v>26.681122118980195</v>
      </c>
      <c r="BX57" s="69">
        <f t="shared" si="131"/>
        <v>-55.636089001859425</v>
      </c>
      <c r="BZ57" t="str">
        <f t="shared" si="146"/>
        <v>42 Secretarial and related occupations</v>
      </c>
      <c r="CA57" s="18">
        <f t="shared" si="155"/>
        <v>3.7873664483922687</v>
      </c>
      <c r="CB57" s="18">
        <f t="shared" si="155"/>
        <v>3.6691154706352416</v>
      </c>
      <c r="CC57" s="18">
        <f t="shared" si="155"/>
        <v>3.4765239702825501</v>
      </c>
      <c r="CD57" s="18">
        <f t="shared" si="155"/>
        <v>1.6758469771616609</v>
      </c>
      <c r="CE57" s="18">
        <f t="shared" si="155"/>
        <v>0.28258426570388578</v>
      </c>
      <c r="CG57" s="68">
        <f t="shared" si="133"/>
        <v>-94.930211829195969</v>
      </c>
      <c r="CH57" s="69">
        <f t="shared" si="134"/>
        <v>16.489107502381632</v>
      </c>
      <c r="CI57" s="69">
        <f t="shared" si="135"/>
        <v>-78.441104326814326</v>
      </c>
      <c r="CK57" t="str">
        <f t="shared" si="147"/>
        <v>42 Secretarial and related occupations</v>
      </c>
      <c r="CL57" s="18">
        <f t="shared" si="156"/>
        <v>2.2584993281731314</v>
      </c>
      <c r="CM57" s="18">
        <f t="shared" si="156"/>
        <v>2.39825341156401</v>
      </c>
      <c r="CN57" s="18">
        <f t="shared" si="156"/>
        <v>2.6159323324962553</v>
      </c>
      <c r="CO57" s="18">
        <f t="shared" si="156"/>
        <v>2.4301834266464701</v>
      </c>
      <c r="CP57" s="18">
        <f t="shared" si="156"/>
        <v>1.645153621742967</v>
      </c>
      <c r="CR57" s="68">
        <f t="shared" si="137"/>
        <v>-43.966635915899992</v>
      </c>
      <c r="CS57" s="69">
        <f t="shared" si="138"/>
        <v>26.817805284561786</v>
      </c>
      <c r="CT57" s="69">
        <f t="shared" si="139"/>
        <v>-17.148830631338207</v>
      </c>
    </row>
    <row r="58" spans="1:98" x14ac:dyDescent="0.25">
      <c r="A58" t="str">
        <f t="shared" si="103"/>
        <v>51 Skilled agricultural and related trades</v>
      </c>
      <c r="B58" s="18">
        <f t="shared" si="148"/>
        <v>0.26005947385228412</v>
      </c>
      <c r="C58" s="18">
        <f t="shared" si="148"/>
        <v>0.26391060489112289</v>
      </c>
      <c r="D58" s="18">
        <f t="shared" si="148"/>
        <v>0.22700186004279205</v>
      </c>
      <c r="E58" s="18">
        <f t="shared" si="148"/>
        <v>0.2377836559320215</v>
      </c>
      <c r="F58" s="18">
        <f t="shared" si="148"/>
        <v>0.23759416000350472</v>
      </c>
      <c r="H58" s="68">
        <f t="shared" si="105"/>
        <v>53.154931091612781</v>
      </c>
      <c r="I58" s="69">
        <f t="shared" si="106"/>
        <v>92.306813116529824</v>
      </c>
      <c r="J58" s="69">
        <f t="shared" si="107"/>
        <v>145.46174420814259</v>
      </c>
      <c r="L58" t="str">
        <f t="shared" si="140"/>
        <v>51 Skilled agricultural and related trades</v>
      </c>
      <c r="M58" s="18">
        <f t="shared" si="149"/>
        <v>0.21902687425764</v>
      </c>
      <c r="N58" s="18">
        <f t="shared" si="149"/>
        <v>0.22756998095708339</v>
      </c>
      <c r="O58" s="18">
        <f t="shared" si="149"/>
        <v>0.15890784555509579</v>
      </c>
      <c r="P58" s="18">
        <f t="shared" si="149"/>
        <v>0.15086769920445656</v>
      </c>
      <c r="Q58" s="18">
        <f t="shared" si="149"/>
        <v>0.15803872627768012</v>
      </c>
      <c r="S58" s="68">
        <f t="shared" si="109"/>
        <v>45.527878828094941</v>
      </c>
      <c r="T58" s="69">
        <f t="shared" si="110"/>
        <v>69.734907338228808</v>
      </c>
      <c r="U58" s="69">
        <f t="shared" si="111"/>
        <v>115.26278616632372</v>
      </c>
      <c r="W58" t="str">
        <f t="shared" si="141"/>
        <v>51 Skilled agricultural and related trades</v>
      </c>
      <c r="X58" s="18">
        <f t="shared" si="150"/>
        <v>0.80321525970909524</v>
      </c>
      <c r="Y58" s="18">
        <f t="shared" si="150"/>
        <v>0.83024069167116632</v>
      </c>
      <c r="Z58" s="18">
        <f t="shared" si="150"/>
        <v>0.76143139093912471</v>
      </c>
      <c r="AA58" s="18">
        <f t="shared" si="150"/>
        <v>0.82881765854592981</v>
      </c>
      <c r="AB58" s="18">
        <f t="shared" si="150"/>
        <v>1.0314229730999063</v>
      </c>
      <c r="AD58" s="68">
        <f t="shared" si="113"/>
        <v>66.7440886354931</v>
      </c>
      <c r="AE58" s="69">
        <f t="shared" si="114"/>
        <v>89.408593745580163</v>
      </c>
      <c r="AF58" s="69">
        <f t="shared" si="115"/>
        <v>156.15268238107328</v>
      </c>
      <c r="AH58" t="str">
        <f t="shared" si="142"/>
        <v>51 Skilled agricultural and related trades</v>
      </c>
      <c r="AI58" s="18">
        <f t="shared" si="151"/>
        <v>1.1154131947400339</v>
      </c>
      <c r="AJ58" s="18">
        <f t="shared" si="151"/>
        <v>1.3156732267476294</v>
      </c>
      <c r="AK58" s="18">
        <f t="shared" si="151"/>
        <v>1.0066294323350706</v>
      </c>
      <c r="AL58" s="18">
        <f t="shared" si="151"/>
        <v>1.1470398734111973</v>
      </c>
      <c r="AM58" s="18">
        <f t="shared" si="151"/>
        <v>1.3682092356040194</v>
      </c>
      <c r="AO58" s="68">
        <f t="shared" si="117"/>
        <v>49.520331884484925</v>
      </c>
      <c r="AP58" s="69">
        <f t="shared" si="118"/>
        <v>89.366774907485194</v>
      </c>
      <c r="AQ58" s="69">
        <f t="shared" si="119"/>
        <v>138.88710679197013</v>
      </c>
      <c r="AS58" t="str">
        <f t="shared" si="143"/>
        <v>51 Skilled agricultural and related trades</v>
      </c>
      <c r="AT58" s="18">
        <f t="shared" si="152"/>
        <v>1.6420479620933892</v>
      </c>
      <c r="AU58" s="18">
        <f t="shared" si="152"/>
        <v>2.0699709991799349</v>
      </c>
      <c r="AV58" s="18">
        <f t="shared" si="152"/>
        <v>1.5181035658253537</v>
      </c>
      <c r="AW58" s="18">
        <f t="shared" si="152"/>
        <v>1.5559026872018753</v>
      </c>
      <c r="AX58" s="18">
        <f t="shared" si="152"/>
        <v>1.8300732851947801</v>
      </c>
      <c r="AZ58" s="68">
        <f t="shared" si="121"/>
        <v>40.836457902564227</v>
      </c>
      <c r="BA58" s="69">
        <f t="shared" si="122"/>
        <v>75.778810866369568</v>
      </c>
      <c r="BB58" s="69">
        <f t="shared" si="123"/>
        <v>116.61526876893377</v>
      </c>
      <c r="BD58" t="str">
        <f t="shared" si="144"/>
        <v>51 Skilled agricultural and related trades</v>
      </c>
      <c r="BE58" s="18">
        <f t="shared" si="153"/>
        <v>0.85238652356104327</v>
      </c>
      <c r="BF58" s="18">
        <f t="shared" si="153"/>
        <v>0.89261969198400215</v>
      </c>
      <c r="BG58" s="18">
        <f t="shared" si="153"/>
        <v>0.68025609028549483</v>
      </c>
      <c r="BH58" s="18">
        <f t="shared" si="153"/>
        <v>0.66798135721398422</v>
      </c>
      <c r="BI58" s="18">
        <f t="shared" si="153"/>
        <v>0.68092149900218191</v>
      </c>
      <c r="BK58" s="68">
        <f t="shared" si="125"/>
        <v>-2.5662105641079567</v>
      </c>
      <c r="BL58" s="69">
        <f t="shared" si="126"/>
        <v>52.596699202238327</v>
      </c>
      <c r="BM58" s="69">
        <f t="shared" si="127"/>
        <v>50.030488638130365</v>
      </c>
      <c r="BO58" t="str">
        <f t="shared" si="145"/>
        <v>51 Skilled agricultural and related trades</v>
      </c>
      <c r="BP58" s="18">
        <f t="shared" si="154"/>
        <v>1.2591816555633664</v>
      </c>
      <c r="BQ58" s="18">
        <f t="shared" si="154"/>
        <v>1.4495417781663642</v>
      </c>
      <c r="BR58" s="18">
        <f t="shared" si="154"/>
        <v>1.0862866285351827</v>
      </c>
      <c r="BS58" s="18">
        <f t="shared" si="154"/>
        <v>1.1403864030613819</v>
      </c>
      <c r="BT58" s="18">
        <f t="shared" si="154"/>
        <v>1.3662921362901024</v>
      </c>
      <c r="BV58" s="68">
        <f t="shared" si="129"/>
        <v>3.1875785913414814</v>
      </c>
      <c r="BW58" s="69">
        <f t="shared" si="130"/>
        <v>53.704763411088521</v>
      </c>
      <c r="BX58" s="69">
        <f t="shared" si="131"/>
        <v>56.892342002430006</v>
      </c>
      <c r="BZ58" t="str">
        <f t="shared" si="146"/>
        <v>51 Skilled agricultural and related trades</v>
      </c>
      <c r="CA58" s="18">
        <f t="shared" si="155"/>
        <v>1.5816474226966277</v>
      </c>
      <c r="CB58" s="18">
        <f t="shared" si="155"/>
        <v>1.6855810064641528</v>
      </c>
      <c r="CC58" s="18">
        <f t="shared" si="155"/>
        <v>1.5151853568849902</v>
      </c>
      <c r="CD58" s="18">
        <f t="shared" si="155"/>
        <v>1.6250341176910095</v>
      </c>
      <c r="CE58" s="18">
        <f t="shared" si="155"/>
        <v>2.7651353854326786</v>
      </c>
      <c r="CG58" s="68">
        <f t="shared" si="133"/>
        <v>13.825010903155846</v>
      </c>
      <c r="CH58" s="69">
        <f t="shared" si="134"/>
        <v>47.373068040014232</v>
      </c>
      <c r="CI58" s="69">
        <f t="shared" si="135"/>
        <v>61.198078943170074</v>
      </c>
      <c r="CK58" t="str">
        <f t="shared" si="147"/>
        <v>51 Skilled agricultural and related trades</v>
      </c>
      <c r="CL58" s="18">
        <f t="shared" si="156"/>
        <v>2.769503891835984</v>
      </c>
      <c r="CM58" s="18">
        <f t="shared" si="156"/>
        <v>3.5489389458159071</v>
      </c>
      <c r="CN58" s="18">
        <f t="shared" si="156"/>
        <v>2.4816128111815901</v>
      </c>
      <c r="CO58" s="18">
        <f t="shared" si="156"/>
        <v>2.8681679927723889</v>
      </c>
      <c r="CP58" s="18">
        <f t="shared" si="156"/>
        <v>1.7639172143723019</v>
      </c>
      <c r="CR58" s="68">
        <f t="shared" si="137"/>
        <v>-36.669791041363908</v>
      </c>
      <c r="CS58" s="69">
        <f t="shared" si="138"/>
        <v>28.645692151052526</v>
      </c>
      <c r="CT58" s="69">
        <f t="shared" si="139"/>
        <v>-8.0240988903113841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0.27445409193952353</v>
      </c>
      <c r="C59" s="18">
        <f t="shared" si="148"/>
        <v>0.24946922209473729</v>
      </c>
      <c r="D59" s="18">
        <f t="shared" si="148"/>
        <v>0.25123822002182683</v>
      </c>
      <c r="E59" s="18">
        <f t="shared" si="148"/>
        <v>0.23290059469919083</v>
      </c>
      <c r="F59" s="18">
        <f t="shared" si="148"/>
        <v>0.24842433788692672</v>
      </c>
      <c r="H59" s="68">
        <f t="shared" si="105"/>
        <v>44.688185928084081</v>
      </c>
      <c r="I59" s="69">
        <f t="shared" si="106"/>
        <v>53.487209952644477</v>
      </c>
      <c r="J59" s="69">
        <f t="shared" si="107"/>
        <v>98.175395880728573</v>
      </c>
      <c r="L59" t="str">
        <f t="shared" si="140"/>
        <v>52 Skilled metal, electrical and electronic trades</v>
      </c>
      <c r="M59" s="18">
        <f t="shared" si="149"/>
        <v>0.68422041482654694</v>
      </c>
      <c r="N59" s="18">
        <f t="shared" si="149"/>
        <v>0.67342018573602869</v>
      </c>
      <c r="O59" s="18">
        <f t="shared" si="149"/>
        <v>0.57966700165791063</v>
      </c>
      <c r="P59" s="18">
        <f t="shared" si="149"/>
        <v>0.70807929238255607</v>
      </c>
      <c r="Q59" s="18">
        <f t="shared" si="149"/>
        <v>0.92701217216793474</v>
      </c>
      <c r="S59" s="68">
        <f t="shared" si="109"/>
        <v>134.01024779546438</v>
      </c>
      <c r="T59" s="69">
        <f t="shared" si="110"/>
        <v>84.8038806678111</v>
      </c>
      <c r="U59" s="69">
        <f t="shared" si="111"/>
        <v>218.81412846327549</v>
      </c>
      <c r="W59" t="str">
        <f t="shared" si="141"/>
        <v>52 Skilled metal, electrical and electronic trades</v>
      </c>
      <c r="X59" s="18">
        <f t="shared" si="150"/>
        <v>0.95446392277894176</v>
      </c>
      <c r="Y59" s="18">
        <f t="shared" si="150"/>
        <v>0.98380554104988749</v>
      </c>
      <c r="Z59" s="18">
        <f t="shared" si="150"/>
        <v>0.82063181484940528</v>
      </c>
      <c r="AA59" s="18">
        <f t="shared" si="150"/>
        <v>0.91525283417820924</v>
      </c>
      <c r="AB59" s="18">
        <f t="shared" si="150"/>
        <v>0.99690814661204907</v>
      </c>
      <c r="AD59" s="68">
        <f t="shared" si="113"/>
        <v>49.537879617761376</v>
      </c>
      <c r="AE59" s="69">
        <f t="shared" si="114"/>
        <v>64.656089043758641</v>
      </c>
      <c r="AF59" s="69">
        <f t="shared" si="115"/>
        <v>114.19396866152003</v>
      </c>
      <c r="AH59" t="str">
        <f t="shared" si="142"/>
        <v>52 Skilled metal, electrical and electronic trades</v>
      </c>
      <c r="AI59" s="18">
        <f t="shared" si="151"/>
        <v>1.142846817605133</v>
      </c>
      <c r="AJ59" s="18">
        <f t="shared" si="151"/>
        <v>1.3035451586233446</v>
      </c>
      <c r="AK59" s="18">
        <f t="shared" si="151"/>
        <v>1.1250291648747996</v>
      </c>
      <c r="AL59" s="18">
        <f t="shared" si="151"/>
        <v>1.1809255926817899</v>
      </c>
      <c r="AM59" s="18">
        <f t="shared" si="151"/>
        <v>1.2952104916136957</v>
      </c>
      <c r="AO59" s="68">
        <f t="shared" si="117"/>
        <v>26.646715655976195</v>
      </c>
      <c r="AP59" s="69">
        <f t="shared" si="118"/>
        <v>51.807754019629868</v>
      </c>
      <c r="AQ59" s="69">
        <f t="shared" si="119"/>
        <v>78.454469675606063</v>
      </c>
      <c r="AS59" t="str">
        <f t="shared" si="143"/>
        <v>52 Skilled metal, electrical and electronic trades</v>
      </c>
      <c r="AT59" s="18">
        <f t="shared" si="152"/>
        <v>4.5826746382988324</v>
      </c>
      <c r="AU59" s="18">
        <f t="shared" si="152"/>
        <v>4.7246959500683579</v>
      </c>
      <c r="AV59" s="18">
        <f t="shared" si="152"/>
        <v>4.1932293088556918</v>
      </c>
      <c r="AW59" s="18">
        <f t="shared" si="152"/>
        <v>4.197913276511632</v>
      </c>
      <c r="AX59" s="18">
        <f t="shared" si="152"/>
        <v>4.4094271156077687</v>
      </c>
      <c r="AZ59" s="68">
        <f t="shared" si="121"/>
        <v>22.851812604047055</v>
      </c>
      <c r="BA59" s="69">
        <f t="shared" si="122"/>
        <v>50.937947541976456</v>
      </c>
      <c r="BB59" s="69">
        <f t="shared" si="123"/>
        <v>73.789760146023511</v>
      </c>
      <c r="BD59" t="str">
        <f t="shared" si="144"/>
        <v>52 Skilled metal, electrical and electronic trades</v>
      </c>
      <c r="BE59" s="18">
        <f t="shared" si="153"/>
        <v>6.1350815585993974</v>
      </c>
      <c r="BF59" s="18">
        <f t="shared" si="153"/>
        <v>6.2575280163729925</v>
      </c>
      <c r="BG59" s="18">
        <f t="shared" si="153"/>
        <v>5.6558522747717834</v>
      </c>
      <c r="BH59" s="18">
        <f t="shared" si="153"/>
        <v>5.6660133297202107</v>
      </c>
      <c r="BI59" s="18">
        <f t="shared" si="153"/>
        <v>5.4779521322864646</v>
      </c>
      <c r="BK59" s="68">
        <f t="shared" si="125"/>
        <v>-5.7231287715482502</v>
      </c>
      <c r="BL59" s="69">
        <f t="shared" si="126"/>
        <v>33.729619731766903</v>
      </c>
      <c r="BM59" s="69">
        <f t="shared" si="127"/>
        <v>28.006490960218656</v>
      </c>
      <c r="BO59" t="str">
        <f t="shared" si="145"/>
        <v>52 Skilled metal, electrical and electronic trades</v>
      </c>
      <c r="BP59" s="18">
        <f t="shared" si="154"/>
        <v>3.7426841568264417</v>
      </c>
      <c r="BQ59" s="18">
        <f t="shared" si="154"/>
        <v>4.1953609693945522</v>
      </c>
      <c r="BR59" s="18">
        <f t="shared" si="154"/>
        <v>3.6974238546693683</v>
      </c>
      <c r="BS59" s="18">
        <f t="shared" si="154"/>
        <v>3.6302377248418818</v>
      </c>
      <c r="BT59" s="18">
        <f t="shared" si="154"/>
        <v>3.6884047131491218</v>
      </c>
      <c r="BV59" s="68">
        <f t="shared" si="129"/>
        <v>-18.159624037621043</v>
      </c>
      <c r="BW59" s="69">
        <f t="shared" si="130"/>
        <v>33.059958277225086</v>
      </c>
      <c r="BX59" s="69">
        <f t="shared" si="131"/>
        <v>14.900334239604044</v>
      </c>
      <c r="BZ59" t="str">
        <f t="shared" si="146"/>
        <v>52 Skilled metal, electrical and electronic trades</v>
      </c>
      <c r="CA59" s="18">
        <f t="shared" si="155"/>
        <v>3.0865731448225202</v>
      </c>
      <c r="CB59" s="18">
        <f t="shared" si="155"/>
        <v>2.9554688393400563</v>
      </c>
      <c r="CC59" s="18">
        <f t="shared" si="155"/>
        <v>2.8495782698882564</v>
      </c>
      <c r="CD59" s="18">
        <f t="shared" si="155"/>
        <v>3.0932191979404569</v>
      </c>
      <c r="CE59" s="18">
        <f t="shared" si="155"/>
        <v>2.6557435055149159</v>
      </c>
      <c r="CG59" s="68">
        <f t="shared" si="133"/>
        <v>-41.871033300063793</v>
      </c>
      <c r="CH59" s="69">
        <f t="shared" si="134"/>
        <v>31.614417070032502</v>
      </c>
      <c r="CI59" s="69">
        <f t="shared" si="135"/>
        <v>-10.256616230031288</v>
      </c>
      <c r="CK59" t="str">
        <f t="shared" si="147"/>
        <v>52 Skilled metal, electrical and electronic trades</v>
      </c>
      <c r="CL59" s="18">
        <f t="shared" si="156"/>
        <v>2.9911961827613851</v>
      </c>
      <c r="CM59" s="18">
        <f t="shared" si="156"/>
        <v>3.3941138920020215</v>
      </c>
      <c r="CN59" s="18">
        <f t="shared" si="156"/>
        <v>3.1136461065240599</v>
      </c>
      <c r="CO59" s="18">
        <f t="shared" si="156"/>
        <v>3.7715044837117948</v>
      </c>
      <c r="CP59" s="18">
        <f t="shared" si="156"/>
        <v>2.8392091528320935</v>
      </c>
      <c r="CR59" s="68">
        <f t="shared" si="137"/>
        <v>-18.755329504499276</v>
      </c>
      <c r="CS59" s="69">
        <f t="shared" si="138"/>
        <v>30.386474402799745</v>
      </c>
      <c r="CT59" s="69">
        <f t="shared" si="139"/>
        <v>11.631144898300469</v>
      </c>
    </row>
    <row r="60" spans="1:98" x14ac:dyDescent="0.25">
      <c r="A60" t="str">
        <f t="shared" si="103"/>
        <v>53 Skilled construction and building trades</v>
      </c>
      <c r="B60" s="18">
        <f t="shared" si="148"/>
        <v>0.15065502972309669</v>
      </c>
      <c r="C60" s="18">
        <f t="shared" si="148"/>
        <v>8.5577479381117788E-2</v>
      </c>
      <c r="D60" s="18">
        <f t="shared" si="148"/>
        <v>6.7609263321233293E-2</v>
      </c>
      <c r="E60" s="18">
        <f t="shared" si="148"/>
        <v>8.5397546055221124E-2</v>
      </c>
      <c r="F60" s="18">
        <f t="shared" si="148"/>
        <v>7.2084126800147183E-2</v>
      </c>
      <c r="H60" s="68">
        <f t="shared" si="105"/>
        <v>56.012025937072018</v>
      </c>
      <c r="I60" s="69">
        <f t="shared" si="106"/>
        <v>67.330182148765942</v>
      </c>
      <c r="J60" s="69">
        <f t="shared" si="107"/>
        <v>123.34220808583795</v>
      </c>
      <c r="L60" t="str">
        <f t="shared" si="140"/>
        <v>53 Skilled construction and building trades</v>
      </c>
      <c r="M60" s="18">
        <f t="shared" si="149"/>
        <v>0.3459971633969241</v>
      </c>
      <c r="N60" s="18">
        <f t="shared" si="149"/>
        <v>0.30703389719126667</v>
      </c>
      <c r="O60" s="18">
        <f t="shared" si="149"/>
        <v>0.28080259619422726</v>
      </c>
      <c r="P60" s="18">
        <f t="shared" si="149"/>
        <v>0.28557640008530444</v>
      </c>
      <c r="Q60" s="18">
        <f t="shared" si="149"/>
        <v>0.27509499629009854</v>
      </c>
      <c r="S60" s="68">
        <f t="shared" si="109"/>
        <v>43.353925653729277</v>
      </c>
      <c r="T60" s="69">
        <f t="shared" si="110"/>
        <v>62.748703271304521</v>
      </c>
      <c r="U60" s="69">
        <f t="shared" si="111"/>
        <v>106.1026289250338</v>
      </c>
      <c r="W60" t="str">
        <f t="shared" si="141"/>
        <v>53 Skilled construction and building trades</v>
      </c>
      <c r="X60" s="18">
        <f t="shared" si="150"/>
        <v>0.58880291165103793</v>
      </c>
      <c r="Y60" s="18">
        <f t="shared" si="150"/>
        <v>0.52830063783181669</v>
      </c>
      <c r="Z60" s="18">
        <f t="shared" si="150"/>
        <v>0.47147222656426757</v>
      </c>
      <c r="AA60" s="18">
        <f t="shared" si="150"/>
        <v>0.51536298063043162</v>
      </c>
      <c r="AB60" s="18">
        <f t="shared" si="150"/>
        <v>0.49730958703265926</v>
      </c>
      <c r="AD60" s="68">
        <f t="shared" si="113"/>
        <v>29.841983221406061</v>
      </c>
      <c r="AE60" s="69">
        <f t="shared" si="114"/>
        <v>63.444914757728974</v>
      </c>
      <c r="AF60" s="69">
        <f t="shared" si="115"/>
        <v>93.286897979135048</v>
      </c>
      <c r="AH60" t="str">
        <f t="shared" si="142"/>
        <v>53 Skilled construction and building trades</v>
      </c>
      <c r="AI60" s="18">
        <f t="shared" si="151"/>
        <v>1.1674472878366289</v>
      </c>
      <c r="AJ60" s="18">
        <f t="shared" si="151"/>
        <v>1.2945432950562037</v>
      </c>
      <c r="AK60" s="18">
        <f t="shared" si="151"/>
        <v>1.140096583634526</v>
      </c>
      <c r="AL60" s="18">
        <f t="shared" si="151"/>
        <v>1.2907738464654839</v>
      </c>
      <c r="AM60" s="18">
        <f t="shared" si="151"/>
        <v>1.3243968480245709</v>
      </c>
      <c r="AO60" s="68">
        <f t="shared" si="117"/>
        <v>27.789112300609155</v>
      </c>
      <c r="AP60" s="69">
        <f t="shared" si="118"/>
        <v>67.371997785242158</v>
      </c>
      <c r="AQ60" s="69">
        <f t="shared" si="119"/>
        <v>95.161110085851305</v>
      </c>
      <c r="AS60" t="str">
        <f t="shared" si="143"/>
        <v>53 Skilled construction and building trades</v>
      </c>
      <c r="AT60" s="18">
        <f t="shared" si="152"/>
        <v>1.8418862724220484</v>
      </c>
      <c r="AU60" s="18">
        <f t="shared" si="152"/>
        <v>1.6322498882280843</v>
      </c>
      <c r="AV60" s="18">
        <f t="shared" si="152"/>
        <v>1.5350104986284323</v>
      </c>
      <c r="AW60" s="18">
        <f t="shared" si="152"/>
        <v>1.7490620668101702</v>
      </c>
      <c r="AX60" s="18">
        <f t="shared" si="152"/>
        <v>1.6105919953214693</v>
      </c>
      <c r="AZ60" s="68">
        <f t="shared" si="121"/>
        <v>22.580728763972584</v>
      </c>
      <c r="BA60" s="69">
        <f t="shared" si="122"/>
        <v>65.28614661520497</v>
      </c>
      <c r="BB60" s="69">
        <f t="shared" si="123"/>
        <v>87.866875379177557</v>
      </c>
      <c r="BD60" t="str">
        <f t="shared" si="144"/>
        <v>53 Skilled construction and building trades</v>
      </c>
      <c r="BE60" s="18">
        <f t="shared" si="153"/>
        <v>4.9260307162423098</v>
      </c>
      <c r="BF60" s="18">
        <f t="shared" si="153"/>
        <v>4.3626238248355103</v>
      </c>
      <c r="BG60" s="18">
        <f t="shared" si="153"/>
        <v>4.012257515671263</v>
      </c>
      <c r="BH60" s="18">
        <f t="shared" si="153"/>
        <v>3.9980077055649912</v>
      </c>
      <c r="BI60" s="18">
        <f t="shared" si="153"/>
        <v>3.415369208106704</v>
      </c>
      <c r="BK60" s="68">
        <f t="shared" si="125"/>
        <v>-17.142114672405103</v>
      </c>
      <c r="BL60" s="69">
        <f t="shared" si="126"/>
        <v>34.897984829139375</v>
      </c>
      <c r="BM60" s="69">
        <f t="shared" si="127"/>
        <v>17.755870156734275</v>
      </c>
      <c r="BO60" t="str">
        <f t="shared" si="145"/>
        <v>53 Skilled construction and building trades</v>
      </c>
      <c r="BP60" s="18">
        <f t="shared" si="154"/>
        <v>4.1649359281575968</v>
      </c>
      <c r="BQ60" s="18">
        <f t="shared" si="154"/>
        <v>4.570004104410005</v>
      </c>
      <c r="BR60" s="18">
        <f t="shared" si="154"/>
        <v>4.1495401942434054</v>
      </c>
      <c r="BS60" s="18">
        <f t="shared" si="154"/>
        <v>4.6498658254791447</v>
      </c>
      <c r="BT60" s="18">
        <f t="shared" si="154"/>
        <v>5.2928641750001164</v>
      </c>
      <c r="BV60" s="68">
        <f t="shared" si="129"/>
        <v>4.6451391743675376</v>
      </c>
      <c r="BW60" s="69">
        <f t="shared" si="130"/>
        <v>46.781494429049111</v>
      </c>
      <c r="BX60" s="69">
        <f t="shared" si="131"/>
        <v>51.426633603416647</v>
      </c>
      <c r="BZ60" t="str">
        <f t="shared" si="146"/>
        <v>53 Skilled construction and building trades</v>
      </c>
      <c r="CA60" s="18">
        <f t="shared" si="155"/>
        <v>3.5508075176780673</v>
      </c>
      <c r="CB60" s="18">
        <f t="shared" si="155"/>
        <v>3.21002634409313</v>
      </c>
      <c r="CC60" s="18">
        <f t="shared" si="155"/>
        <v>3.3116568085350671</v>
      </c>
      <c r="CD60" s="18">
        <f t="shared" si="155"/>
        <v>3.8922700576261828</v>
      </c>
      <c r="CE60" s="18">
        <f t="shared" si="155"/>
        <v>5.4185004970396715</v>
      </c>
      <c r="CG60" s="68">
        <f t="shared" si="133"/>
        <v>2.0518445513112376</v>
      </c>
      <c r="CH60" s="69">
        <f t="shared" si="134"/>
        <v>41.960949017865232</v>
      </c>
      <c r="CI60" s="69">
        <f t="shared" si="135"/>
        <v>44.012793569176473</v>
      </c>
      <c r="CK60" t="str">
        <f t="shared" si="147"/>
        <v>53 Skilled construction and building trades</v>
      </c>
      <c r="CL60" s="18">
        <f t="shared" si="156"/>
        <v>5.4892903400919613</v>
      </c>
      <c r="CM60" s="18">
        <f t="shared" si="156"/>
        <v>4.9638295704387492</v>
      </c>
      <c r="CN60" s="18">
        <f t="shared" si="156"/>
        <v>4.5796695168175363</v>
      </c>
      <c r="CO60" s="18">
        <f t="shared" si="156"/>
        <v>4.3582599951079146</v>
      </c>
      <c r="CP60" s="18">
        <f t="shared" si="156"/>
        <v>1.5003906605326174</v>
      </c>
      <c r="CR60" s="68">
        <f t="shared" si="137"/>
        <v>-70.809807574527369</v>
      </c>
      <c r="CS60" s="69">
        <f t="shared" si="138"/>
        <v>18.198748035258454</v>
      </c>
      <c r="CT60" s="69">
        <f t="shared" si="139"/>
        <v>-52.611059539268922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0.51918867640019606</v>
      </c>
      <c r="C61" s="18">
        <f t="shared" si="148"/>
        <v>0.45089624268220785</v>
      </c>
      <c r="D61" s="18">
        <f t="shared" si="148"/>
        <v>0.45221581691310198</v>
      </c>
      <c r="E61" s="18">
        <f t="shared" si="148"/>
        <v>0.49797079935261901</v>
      </c>
      <c r="F61" s="18">
        <f t="shared" si="148"/>
        <v>0.53079786901417969</v>
      </c>
      <c r="H61" s="68">
        <f t="shared" si="105"/>
        <v>71.754474780725005</v>
      </c>
      <c r="I61" s="69">
        <f t="shared" si="106"/>
        <v>73.365321400818956</v>
      </c>
      <c r="J61" s="69">
        <f t="shared" si="107"/>
        <v>145.11979618154399</v>
      </c>
      <c r="L61" t="str">
        <f t="shared" si="140"/>
        <v>54 Textiles, printing and other skilled trades</v>
      </c>
      <c r="M61" s="18">
        <f t="shared" si="149"/>
        <v>0.70218829193203103</v>
      </c>
      <c r="N61" s="18">
        <f t="shared" si="149"/>
        <v>0.64067099301695107</v>
      </c>
      <c r="O61" s="18">
        <f t="shared" si="149"/>
        <v>0.63983652633565813</v>
      </c>
      <c r="P61" s="18">
        <f t="shared" si="149"/>
        <v>0.69189603970594571</v>
      </c>
      <c r="Q61" s="18">
        <f t="shared" si="149"/>
        <v>0.80355631472598366</v>
      </c>
      <c r="S61" s="68">
        <f t="shared" si="109"/>
        <v>83.770292830824715</v>
      </c>
      <c r="T61" s="69">
        <f t="shared" si="110"/>
        <v>79.002525188887418</v>
      </c>
      <c r="U61" s="69">
        <f t="shared" si="111"/>
        <v>162.77281801971216</v>
      </c>
      <c r="W61" t="str">
        <f t="shared" si="141"/>
        <v>54 Textiles, printing and other skilled trades</v>
      </c>
      <c r="X61" s="18">
        <f t="shared" si="150"/>
        <v>1.0356452742356563</v>
      </c>
      <c r="Y61" s="18">
        <f t="shared" si="150"/>
        <v>0.96712193395698653</v>
      </c>
      <c r="Z61" s="18">
        <f t="shared" si="150"/>
        <v>0.89979444074426673</v>
      </c>
      <c r="AA61" s="18">
        <f t="shared" si="150"/>
        <v>1.0182719950948556</v>
      </c>
      <c r="AB61" s="18">
        <f t="shared" si="150"/>
        <v>1.1573335667327136</v>
      </c>
      <c r="AD61" s="68">
        <f t="shared" si="113"/>
        <v>58.328707692913554</v>
      </c>
      <c r="AE61" s="69">
        <f t="shared" si="114"/>
        <v>72.845553265749004</v>
      </c>
      <c r="AF61" s="69">
        <f t="shared" si="115"/>
        <v>131.17426095866253</v>
      </c>
      <c r="AH61" t="str">
        <f t="shared" si="142"/>
        <v>54 Textiles, printing and other skilled trades</v>
      </c>
      <c r="AI61" s="18">
        <f t="shared" si="151"/>
        <v>1.3153718248257982</v>
      </c>
      <c r="AJ61" s="18">
        <f t="shared" si="151"/>
        <v>1.2418741718084354</v>
      </c>
      <c r="AK61" s="18">
        <f t="shared" si="151"/>
        <v>1.1963899063578143</v>
      </c>
      <c r="AL61" s="18">
        <f t="shared" si="151"/>
        <v>1.2781952496730606</v>
      </c>
      <c r="AM61" s="18">
        <f t="shared" si="151"/>
        <v>1.4508023260199365</v>
      </c>
      <c r="AO61" s="68">
        <f t="shared" si="117"/>
        <v>33.399088446595279</v>
      </c>
      <c r="AP61" s="69">
        <f t="shared" si="118"/>
        <v>62.302629337566906</v>
      </c>
      <c r="AQ61" s="69">
        <f t="shared" si="119"/>
        <v>95.701717784162199</v>
      </c>
      <c r="AS61" t="str">
        <f t="shared" si="143"/>
        <v>54 Textiles, printing and other skilled trades</v>
      </c>
      <c r="AT61" s="18">
        <f t="shared" si="152"/>
        <v>1.7041843736993123</v>
      </c>
      <c r="AU61" s="18">
        <f t="shared" si="152"/>
        <v>1.5257897386068722</v>
      </c>
      <c r="AV61" s="18">
        <f t="shared" si="152"/>
        <v>1.454934414542262</v>
      </c>
      <c r="AW61" s="18">
        <f t="shared" si="152"/>
        <v>1.6293980603321883</v>
      </c>
      <c r="AX61" s="18">
        <f t="shared" si="152"/>
        <v>1.7718595265854347</v>
      </c>
      <c r="AZ61" s="68">
        <f t="shared" si="121"/>
        <v>42.276732965415142</v>
      </c>
      <c r="BA61" s="69">
        <f t="shared" si="122"/>
        <v>65.613247628332488</v>
      </c>
      <c r="BB61" s="69">
        <f t="shared" si="123"/>
        <v>107.88998059374761</v>
      </c>
      <c r="BD61" t="str">
        <f t="shared" si="144"/>
        <v>54 Textiles, printing and other skilled trades</v>
      </c>
      <c r="BE61" s="18">
        <f t="shared" si="153"/>
        <v>3.0751842185579443</v>
      </c>
      <c r="BF61" s="18">
        <f t="shared" si="153"/>
        <v>2.8925527436753034</v>
      </c>
      <c r="BG61" s="18">
        <f t="shared" si="153"/>
        <v>2.6651747806823356</v>
      </c>
      <c r="BH61" s="18">
        <f t="shared" si="153"/>
        <v>2.9350342836517425</v>
      </c>
      <c r="BI61" s="18">
        <f t="shared" si="153"/>
        <v>3.276691697522867</v>
      </c>
      <c r="BK61" s="68">
        <f t="shared" si="125"/>
        <v>19.672639907745644</v>
      </c>
      <c r="BL61" s="69">
        <f t="shared" si="126"/>
        <v>45.510708263531782</v>
      </c>
      <c r="BM61" s="69">
        <f t="shared" si="127"/>
        <v>65.183348171277416</v>
      </c>
      <c r="BO61" t="str">
        <f t="shared" si="145"/>
        <v>54 Textiles, printing and other skilled trades</v>
      </c>
      <c r="BP61" s="18">
        <f t="shared" si="154"/>
        <v>3.1574532056023044</v>
      </c>
      <c r="BQ61" s="18">
        <f t="shared" si="154"/>
        <v>2.7148688898930238</v>
      </c>
      <c r="BR61" s="18">
        <f t="shared" si="154"/>
        <v>2.6802439619320744</v>
      </c>
      <c r="BS61" s="18">
        <f t="shared" si="154"/>
        <v>2.4388769392051217</v>
      </c>
      <c r="BT61" s="18">
        <f t="shared" si="154"/>
        <v>2.5876169307259156</v>
      </c>
      <c r="BV61" s="68">
        <f t="shared" si="129"/>
        <v>-20.794754563510523</v>
      </c>
      <c r="BW61" s="69">
        <f t="shared" si="130"/>
        <v>33.484759002897505</v>
      </c>
      <c r="BX61" s="69">
        <f t="shared" si="131"/>
        <v>12.690004439386982</v>
      </c>
      <c r="BZ61" t="str">
        <f t="shared" si="146"/>
        <v>54 Textiles, printing and other skilled trades</v>
      </c>
      <c r="CA61" s="18">
        <f t="shared" si="155"/>
        <v>4.2578112647166568</v>
      </c>
      <c r="CB61" s="18">
        <f t="shared" si="155"/>
        <v>3.9588558573844859</v>
      </c>
      <c r="CC61" s="18">
        <f t="shared" si="155"/>
        <v>3.9244865875508883</v>
      </c>
      <c r="CD61" s="18">
        <f t="shared" si="155"/>
        <v>4.3616800860667997</v>
      </c>
      <c r="CE61" s="18">
        <f t="shared" si="155"/>
        <v>5.5474086790906183</v>
      </c>
      <c r="CG61" s="68">
        <f t="shared" si="133"/>
        <v>-11.835372343165837</v>
      </c>
      <c r="CH61" s="69">
        <f t="shared" si="134"/>
        <v>35.901257310549028</v>
      </c>
      <c r="CI61" s="69">
        <f t="shared" si="135"/>
        <v>24.065884967383194</v>
      </c>
      <c r="CK61" t="str">
        <f t="shared" si="147"/>
        <v>54 Textiles, printing and other skilled trades</v>
      </c>
      <c r="CL61" s="18">
        <f t="shared" si="156"/>
        <v>4.869799107307208</v>
      </c>
      <c r="CM61" s="18">
        <f t="shared" si="156"/>
        <v>4.5317649219868228</v>
      </c>
      <c r="CN61" s="18">
        <f t="shared" si="156"/>
        <v>4.5080111062837087</v>
      </c>
      <c r="CO61" s="18">
        <f t="shared" si="156"/>
        <v>3.6418899354800152</v>
      </c>
      <c r="CP61" s="18">
        <f t="shared" si="156"/>
        <v>2.4743342579845993</v>
      </c>
      <c r="CR61" s="68">
        <f t="shared" si="137"/>
        <v>-51.096478246331024</v>
      </c>
      <c r="CS61" s="69">
        <f t="shared" si="138"/>
        <v>18.660889767955201</v>
      </c>
      <c r="CT61" s="69">
        <f t="shared" si="139"/>
        <v>-32.43558847837582</v>
      </c>
    </row>
    <row r="62" spans="1:98" x14ac:dyDescent="0.25">
      <c r="A62" t="str">
        <f t="shared" si="103"/>
        <v>61 Caring personal service occupations</v>
      </c>
      <c r="B62" s="18">
        <f t="shared" si="148"/>
        <v>0.50523053490272563</v>
      </c>
      <c r="C62" s="18">
        <f t="shared" si="148"/>
        <v>0.48103142391239018</v>
      </c>
      <c r="D62" s="18">
        <f t="shared" si="148"/>
        <v>0.45506603843296928</v>
      </c>
      <c r="E62" s="18">
        <f t="shared" si="148"/>
        <v>0.53660668468300099</v>
      </c>
      <c r="F62" s="18">
        <f t="shared" si="148"/>
        <v>0.58715962308608871</v>
      </c>
      <c r="H62" s="68">
        <f t="shared" si="105"/>
        <v>88.801915491681612</v>
      </c>
      <c r="I62" s="69">
        <f t="shared" si="106"/>
        <v>82.587123372813721</v>
      </c>
      <c r="J62" s="69">
        <f t="shared" si="107"/>
        <v>171.38903886449532</v>
      </c>
      <c r="L62" t="str">
        <f t="shared" si="140"/>
        <v>61 Caring personal service occupations</v>
      </c>
      <c r="M62" s="18">
        <f t="shared" si="149"/>
        <v>2.9807130093752061</v>
      </c>
      <c r="N62" s="18">
        <f t="shared" si="149"/>
        <v>3.1714796428284857</v>
      </c>
      <c r="O62" s="18">
        <f t="shared" si="149"/>
        <v>3.0244579802894482</v>
      </c>
      <c r="P62" s="18">
        <f t="shared" si="149"/>
        <v>3.4277291277561668</v>
      </c>
      <c r="Q62" s="18">
        <f t="shared" si="149"/>
        <v>3.638603950102349</v>
      </c>
      <c r="S62" s="68">
        <f t="shared" si="109"/>
        <v>76.041576689143227</v>
      </c>
      <c r="T62" s="69">
        <f t="shared" si="110"/>
        <v>84.417277484630731</v>
      </c>
      <c r="U62" s="69">
        <f t="shared" si="111"/>
        <v>160.45885417377394</v>
      </c>
      <c r="W62" t="str">
        <f t="shared" si="141"/>
        <v>61 Caring personal service occupations</v>
      </c>
      <c r="X62" s="18">
        <f t="shared" si="150"/>
        <v>4.5336200752636069</v>
      </c>
      <c r="Y62" s="18">
        <f t="shared" si="150"/>
        <v>4.7416976157583068</v>
      </c>
      <c r="Z62" s="18">
        <f t="shared" si="150"/>
        <v>4.5541191521570283</v>
      </c>
      <c r="AA62" s="18">
        <f t="shared" si="150"/>
        <v>5.035699941468506</v>
      </c>
      <c r="AB62" s="18">
        <f t="shared" si="150"/>
        <v>5.1599448444337668</v>
      </c>
      <c r="AD62" s="68">
        <f t="shared" si="113"/>
        <v>39.471378537831384</v>
      </c>
      <c r="AE62" s="69">
        <f t="shared" si="114"/>
        <v>78.477991044986808</v>
      </c>
      <c r="AF62" s="69">
        <f t="shared" si="115"/>
        <v>117.94936958281819</v>
      </c>
      <c r="AH62" t="str">
        <f t="shared" si="142"/>
        <v>61 Caring personal service occupations</v>
      </c>
      <c r="AI62" s="18">
        <f t="shared" si="151"/>
        <v>13.353319391984275</v>
      </c>
      <c r="AJ62" s="18">
        <f t="shared" si="151"/>
        <v>13.265952601851291</v>
      </c>
      <c r="AK62" s="18">
        <f t="shared" si="151"/>
        <v>12.877375299082736</v>
      </c>
      <c r="AL62" s="18">
        <f t="shared" si="151"/>
        <v>13.634425727176161</v>
      </c>
      <c r="AM62" s="18">
        <f t="shared" si="151"/>
        <v>12.797767219370249</v>
      </c>
      <c r="AO62" s="68">
        <f t="shared" si="117"/>
        <v>9.3261898158810705</v>
      </c>
      <c r="AP62" s="69">
        <f t="shared" si="118"/>
        <v>61.11623208630882</v>
      </c>
      <c r="AQ62" s="69">
        <f t="shared" si="119"/>
        <v>70.442421902189892</v>
      </c>
      <c r="AS62" t="str">
        <f t="shared" si="143"/>
        <v>61 Caring personal service occupations</v>
      </c>
      <c r="AT62" s="18">
        <f t="shared" si="152"/>
        <v>7.97241747711261</v>
      </c>
      <c r="AU62" s="18">
        <f t="shared" si="152"/>
        <v>8.0946262799404387</v>
      </c>
      <c r="AV62" s="18">
        <f t="shared" si="152"/>
        <v>7.8694153485779141</v>
      </c>
      <c r="AW62" s="18">
        <f t="shared" si="152"/>
        <v>8.2199843249220468</v>
      </c>
      <c r="AX62" s="18">
        <f t="shared" si="152"/>
        <v>7.7622832641896</v>
      </c>
      <c r="AZ62" s="68">
        <f t="shared" si="121"/>
        <v>15.237819463079983</v>
      </c>
      <c r="BA62" s="69">
        <f t="shared" si="122"/>
        <v>63.962347941576837</v>
      </c>
      <c r="BB62" s="69">
        <f t="shared" si="123"/>
        <v>79.200167404656824</v>
      </c>
      <c r="BD62" t="str">
        <f t="shared" si="144"/>
        <v>61 Caring personal service occupations</v>
      </c>
      <c r="BE62" s="18">
        <f t="shared" si="153"/>
        <v>12.324422055020579</v>
      </c>
      <c r="BF62" s="18">
        <f t="shared" si="153"/>
        <v>13.45052951056781</v>
      </c>
      <c r="BG62" s="18">
        <f t="shared" si="153"/>
        <v>13.007208696974375</v>
      </c>
      <c r="BH62" s="18">
        <f t="shared" si="153"/>
        <v>14.125336931095662</v>
      </c>
      <c r="BI62" s="18">
        <f t="shared" si="153"/>
        <v>16.083254662059293</v>
      </c>
      <c r="BK62" s="68">
        <f t="shared" si="125"/>
        <v>20.357959410451077</v>
      </c>
      <c r="BL62" s="69">
        <f t="shared" si="126"/>
        <v>62.584426600789755</v>
      </c>
      <c r="BM62" s="69">
        <f t="shared" si="127"/>
        <v>82.942386011240842</v>
      </c>
      <c r="BO62" t="str">
        <f t="shared" si="145"/>
        <v>61 Caring personal service occupations</v>
      </c>
      <c r="BP62" s="18">
        <f t="shared" si="154"/>
        <v>10.005781602968721</v>
      </c>
      <c r="BQ62" s="18">
        <f t="shared" si="154"/>
        <v>9.5878487644144421</v>
      </c>
      <c r="BR62" s="18">
        <f t="shared" si="154"/>
        <v>9.6544213889979904</v>
      </c>
      <c r="BS62" s="18">
        <f t="shared" si="154"/>
        <v>10.009248444087437</v>
      </c>
      <c r="BT62" s="18">
        <f t="shared" si="154"/>
        <v>9.8965535006983956</v>
      </c>
      <c r="BV62" s="68">
        <f t="shared" si="129"/>
        <v>-15.901933225767079</v>
      </c>
      <c r="BW62" s="69">
        <f t="shared" si="130"/>
        <v>44.380474815119712</v>
      </c>
      <c r="BX62" s="69">
        <f t="shared" si="131"/>
        <v>28.478541589352641</v>
      </c>
      <c r="BZ62" t="str">
        <f t="shared" si="146"/>
        <v>61 Caring personal service occupations</v>
      </c>
      <c r="CA62" s="18">
        <f t="shared" si="155"/>
        <v>4.4751546093551458</v>
      </c>
      <c r="CB62" s="18">
        <f t="shared" si="155"/>
        <v>2.8980312982826217</v>
      </c>
      <c r="CC62" s="18">
        <f t="shared" si="155"/>
        <v>2.8088277083551447</v>
      </c>
      <c r="CD62" s="18">
        <f t="shared" si="155"/>
        <v>2.4646246707029995</v>
      </c>
      <c r="CE62" s="18">
        <f t="shared" si="155"/>
        <v>3.1096832345849523</v>
      </c>
      <c r="CG62" s="68">
        <f t="shared" si="133"/>
        <v>-30.94770507429989</v>
      </c>
      <c r="CH62" s="69">
        <f t="shared" si="134"/>
        <v>25.73177613326575</v>
      </c>
      <c r="CI62" s="69">
        <f t="shared" si="135"/>
        <v>-5.2159289410341421</v>
      </c>
      <c r="CK62" t="str">
        <f t="shared" si="147"/>
        <v>61 Caring personal service occupations</v>
      </c>
      <c r="CL62" s="18">
        <f t="shared" si="156"/>
        <v>2.1737034174614629</v>
      </c>
      <c r="CM62" s="18">
        <f t="shared" si="156"/>
        <v>1.7727737975700295</v>
      </c>
      <c r="CN62" s="18">
        <f t="shared" si="156"/>
        <v>2.0326234444058486</v>
      </c>
      <c r="CO62" s="18">
        <f t="shared" si="156"/>
        <v>2.7290778241418878</v>
      </c>
      <c r="CP62" s="18">
        <f t="shared" si="156"/>
        <v>3.5960516083204395</v>
      </c>
      <c r="CR62" s="68">
        <f t="shared" si="137"/>
        <v>57.6288583990371</v>
      </c>
      <c r="CS62" s="69">
        <f t="shared" si="138"/>
        <v>34.184605218424124</v>
      </c>
      <c r="CT62" s="69">
        <f t="shared" si="139"/>
        <v>91.813463617461224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0.23525468003535968</v>
      </c>
      <c r="C63" s="18">
        <f t="shared" si="148"/>
        <v>0.27341583522193347</v>
      </c>
      <c r="D63" s="18">
        <f t="shared" si="148"/>
        <v>0.28343313592980574</v>
      </c>
      <c r="E63" s="18">
        <f t="shared" si="148"/>
        <v>0.29687606916819848</v>
      </c>
      <c r="F63" s="18">
        <f t="shared" si="148"/>
        <v>0.31285532696797536</v>
      </c>
      <c r="H63" s="68">
        <f t="shared" si="105"/>
        <v>61.516751254000305</v>
      </c>
      <c r="I63" s="69">
        <f t="shared" si="106"/>
        <v>73.803488066180336</v>
      </c>
      <c r="J63" s="69">
        <f t="shared" si="107"/>
        <v>135.32023932018063</v>
      </c>
      <c r="L63" t="str">
        <f t="shared" si="140"/>
        <v>62 Leisure, travel and related personal service occupations</v>
      </c>
      <c r="M63" s="18">
        <f t="shared" si="149"/>
        <v>0.60346780319628068</v>
      </c>
      <c r="N63" s="18">
        <f t="shared" si="149"/>
        <v>0.62516074156460688</v>
      </c>
      <c r="O63" s="18">
        <f t="shared" si="149"/>
        <v>0.55149690141225316</v>
      </c>
      <c r="P63" s="18">
        <f t="shared" si="149"/>
        <v>0.58598545123664547</v>
      </c>
      <c r="Q63" s="18">
        <f t="shared" si="149"/>
        <v>0.62069438896575713</v>
      </c>
      <c r="S63" s="68">
        <f t="shared" si="109"/>
        <v>64.688305387326835</v>
      </c>
      <c r="T63" s="69">
        <f t="shared" si="110"/>
        <v>76.006014499026691</v>
      </c>
      <c r="U63" s="69">
        <f t="shared" si="111"/>
        <v>140.69431988635353</v>
      </c>
      <c r="W63" t="str">
        <f t="shared" si="141"/>
        <v>62 Leisure, travel and related personal service occupations</v>
      </c>
      <c r="X63" s="18">
        <f t="shared" si="150"/>
        <v>1.3675828678104114</v>
      </c>
      <c r="Y63" s="18">
        <f t="shared" si="150"/>
        <v>1.5351548877389034</v>
      </c>
      <c r="Z63" s="18">
        <f t="shared" si="150"/>
        <v>1.3832060322790565</v>
      </c>
      <c r="AA63" s="18">
        <f t="shared" si="150"/>
        <v>1.5450403220036844</v>
      </c>
      <c r="AB63" s="18">
        <f t="shared" si="150"/>
        <v>1.7897241985201495</v>
      </c>
      <c r="AD63" s="68">
        <f t="shared" si="113"/>
        <v>59.273549665828796</v>
      </c>
      <c r="AE63" s="69">
        <f t="shared" si="114"/>
        <v>79.231848911880647</v>
      </c>
      <c r="AF63" s="69">
        <f t="shared" si="115"/>
        <v>138.50539857770946</v>
      </c>
      <c r="AH63" t="str">
        <f t="shared" si="142"/>
        <v>62 Leisure, travel and related personal service occupations</v>
      </c>
      <c r="AI63" s="18">
        <f t="shared" si="151"/>
        <v>2.8062939222378667</v>
      </c>
      <c r="AJ63" s="18">
        <f t="shared" si="151"/>
        <v>3.2804724347785106</v>
      </c>
      <c r="AK63" s="18">
        <f t="shared" si="151"/>
        <v>3.0418269356990622</v>
      </c>
      <c r="AL63" s="18">
        <f t="shared" si="151"/>
        <v>3.3802941291890827</v>
      </c>
      <c r="AM63" s="18">
        <f t="shared" si="151"/>
        <v>4.0525916675799705</v>
      </c>
      <c r="AO63" s="68">
        <f t="shared" si="117"/>
        <v>46.560083897380302</v>
      </c>
      <c r="AP63" s="69">
        <f t="shared" si="118"/>
        <v>74.179542853444318</v>
      </c>
      <c r="AQ63" s="69">
        <f t="shared" si="119"/>
        <v>120.73962675082461</v>
      </c>
      <c r="AS63" t="str">
        <f t="shared" si="143"/>
        <v>62 Leisure, travel and related personal service occupations</v>
      </c>
      <c r="AT63" s="18">
        <f t="shared" si="152"/>
        <v>3.6018673173611688</v>
      </c>
      <c r="AU63" s="18">
        <f t="shared" si="152"/>
        <v>4.0500083147246295</v>
      </c>
      <c r="AV63" s="18">
        <f t="shared" si="152"/>
        <v>4.0265100236615199</v>
      </c>
      <c r="AW63" s="18">
        <f t="shared" si="152"/>
        <v>4.4886526858694129</v>
      </c>
      <c r="AX63" s="18">
        <f t="shared" si="152"/>
        <v>5.4631690882225525</v>
      </c>
      <c r="AZ63" s="68">
        <f t="shared" si="121"/>
        <v>58.512629604285912</v>
      </c>
      <c r="BA63" s="69">
        <f t="shared" si="122"/>
        <v>79.577284657102652</v>
      </c>
      <c r="BB63" s="69">
        <f t="shared" si="123"/>
        <v>138.0899142613886</v>
      </c>
      <c r="BD63" t="str">
        <f t="shared" si="144"/>
        <v>62 Leisure, travel and related personal service occupations</v>
      </c>
      <c r="BE63" s="18">
        <f t="shared" si="153"/>
        <v>3.5642528183028528</v>
      </c>
      <c r="BF63" s="18">
        <f t="shared" si="153"/>
        <v>3.5089065683015854</v>
      </c>
      <c r="BG63" s="18">
        <f t="shared" si="153"/>
        <v>3.3113409144419341</v>
      </c>
      <c r="BH63" s="18">
        <f t="shared" si="153"/>
        <v>3.1475165752897891</v>
      </c>
      <c r="BI63" s="18">
        <f t="shared" si="153"/>
        <v>2.906587113606272</v>
      </c>
      <c r="BK63" s="68">
        <f t="shared" si="125"/>
        <v>-14.559371509234738</v>
      </c>
      <c r="BL63" s="69">
        <f t="shared" si="126"/>
        <v>42.227233608927044</v>
      </c>
      <c r="BM63" s="69">
        <f t="shared" si="127"/>
        <v>27.667862099692304</v>
      </c>
      <c r="BO63" t="str">
        <f t="shared" si="145"/>
        <v>62 Leisure, travel and related personal service occupations</v>
      </c>
      <c r="BP63" s="18">
        <f t="shared" si="154"/>
        <v>3.5773996267725461</v>
      </c>
      <c r="BQ63" s="18">
        <f t="shared" si="154"/>
        <v>3.3790015011111461</v>
      </c>
      <c r="BR63" s="18">
        <f t="shared" si="154"/>
        <v>3.3544805563668851</v>
      </c>
      <c r="BS63" s="18">
        <f t="shared" si="154"/>
        <v>3.1257943648851012</v>
      </c>
      <c r="BT63" s="18">
        <f t="shared" si="154"/>
        <v>3.0381983912005146</v>
      </c>
      <c r="BV63" s="68">
        <f t="shared" si="129"/>
        <v>-25.694812083560382</v>
      </c>
      <c r="BW63" s="69">
        <f t="shared" si="130"/>
        <v>38.616601253195611</v>
      </c>
      <c r="BX63" s="69">
        <f t="shared" si="131"/>
        <v>12.921789169635236</v>
      </c>
      <c r="BZ63" t="str">
        <f t="shared" si="146"/>
        <v>62 Leisure, travel and related personal service occupations</v>
      </c>
      <c r="CA63" s="18">
        <f t="shared" si="155"/>
        <v>3.1402557082871105</v>
      </c>
      <c r="CB63" s="18">
        <f t="shared" si="155"/>
        <v>3.4713740262904329</v>
      </c>
      <c r="CC63" s="18">
        <f t="shared" si="155"/>
        <v>3.2597327507089489</v>
      </c>
      <c r="CD63" s="18">
        <f t="shared" si="155"/>
        <v>3.4288699059844023</v>
      </c>
      <c r="CE63" s="18">
        <f t="shared" si="155"/>
        <v>3.7409228511974812</v>
      </c>
      <c r="CG63" s="68">
        <f t="shared" si="133"/>
        <v>-28.421297583349812</v>
      </c>
      <c r="CH63" s="69">
        <f t="shared" si="134"/>
        <v>37.364239728997326</v>
      </c>
      <c r="CI63" s="69">
        <f t="shared" si="135"/>
        <v>8.9429421456475122</v>
      </c>
      <c r="CK63" t="str">
        <f t="shared" si="147"/>
        <v>62 Leisure, travel and related personal service occupations</v>
      </c>
      <c r="CL63" s="18">
        <f t="shared" si="156"/>
        <v>3.3295223345600444</v>
      </c>
      <c r="CM63" s="18">
        <f t="shared" si="156"/>
        <v>3.3997038031331828</v>
      </c>
      <c r="CN63" s="18">
        <f t="shared" si="156"/>
        <v>3.3519659066405776</v>
      </c>
      <c r="CO63" s="18">
        <f t="shared" si="156"/>
        <v>3.0711777196850241</v>
      </c>
      <c r="CP63" s="18">
        <f t="shared" si="156"/>
        <v>3.1069413411373215</v>
      </c>
      <c r="CR63" s="68">
        <f t="shared" si="137"/>
        <v>-17.415183896580068</v>
      </c>
      <c r="CS63" s="69">
        <f t="shared" si="138"/>
        <v>25.335053727617172</v>
      </c>
      <c r="CT63" s="69">
        <f t="shared" si="139"/>
        <v>7.9198698310371087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1.8198254439167467E-2</v>
      </c>
      <c r="C64" s="18">
        <f t="shared" si="148"/>
        <v>1.4438335696896658E-2</v>
      </c>
      <c r="D64" s="18">
        <f t="shared" si="148"/>
        <v>1.5903050287447797E-2</v>
      </c>
      <c r="E64" s="18">
        <f t="shared" si="148"/>
        <v>1.4556036884340097E-2</v>
      </c>
      <c r="F64" s="18">
        <f t="shared" si="148"/>
        <v>1.6053070478369253E-2</v>
      </c>
      <c r="H64" s="68">
        <f t="shared" si="105"/>
        <v>47.707422103192734</v>
      </c>
      <c r="I64" s="69">
        <f t="shared" si="106"/>
        <v>65.508010240479408</v>
      </c>
      <c r="J64" s="69">
        <f t="shared" si="107"/>
        <v>113.21543234367215</v>
      </c>
      <c r="L64" t="str">
        <f t="shared" si="140"/>
        <v>63 Community and civil enforcement occupations</v>
      </c>
      <c r="M64" s="18">
        <f t="shared" si="149"/>
        <v>4.7510060028297968E-2</v>
      </c>
      <c r="N64" s="18">
        <f t="shared" si="149"/>
        <v>3.6734789257327177E-2</v>
      </c>
      <c r="O64" s="18">
        <f t="shared" si="149"/>
        <v>5.0775668327732233E-2</v>
      </c>
      <c r="P64" s="18">
        <f t="shared" si="149"/>
        <v>3.9058417248316969E-2</v>
      </c>
      <c r="Q64" s="18">
        <f t="shared" si="149"/>
        <v>4.4066639066625668E-2</v>
      </c>
      <c r="S64" s="68">
        <f t="shared" si="109"/>
        <v>26.99373547910055</v>
      </c>
      <c r="T64" s="69">
        <f t="shared" si="110"/>
        <v>54.70475261097836</v>
      </c>
      <c r="U64" s="69">
        <f t="shared" si="111"/>
        <v>81.698488090078911</v>
      </c>
      <c r="W64" t="str">
        <f t="shared" si="141"/>
        <v>63 Community and civil enforcement occupations</v>
      </c>
      <c r="X64" s="18">
        <f t="shared" si="150"/>
        <v>0.10568063607101871</v>
      </c>
      <c r="Y64" s="18">
        <f t="shared" si="150"/>
        <v>0.10261275812328559</v>
      </c>
      <c r="Z64" s="18">
        <f t="shared" si="150"/>
        <v>0.11224299705325232</v>
      </c>
      <c r="AA64" s="18">
        <f t="shared" si="150"/>
        <v>0.11402416447893092</v>
      </c>
      <c r="AB64" s="18">
        <f t="shared" si="150"/>
        <v>0.11912648447865261</v>
      </c>
      <c r="AD64" s="68">
        <f t="shared" si="113"/>
        <v>30.64521091328773</v>
      </c>
      <c r="AE64" s="69">
        <f t="shared" si="114"/>
        <v>72.742245957287452</v>
      </c>
      <c r="AF64" s="69">
        <f t="shared" si="115"/>
        <v>103.38745687057518</v>
      </c>
      <c r="AH64" t="str">
        <f t="shared" si="142"/>
        <v>63 Community and civil enforcement occupations</v>
      </c>
      <c r="AI64" s="18">
        <f t="shared" si="151"/>
        <v>9.6154158318676408E-2</v>
      </c>
      <c r="AJ64" s="18">
        <f t="shared" si="151"/>
        <v>9.1133419130780116E-2</v>
      </c>
      <c r="AK64" s="18">
        <f t="shared" si="151"/>
        <v>0.1179510342195936</v>
      </c>
      <c r="AL64" s="18">
        <f t="shared" si="151"/>
        <v>0.102357041091725</v>
      </c>
      <c r="AM64" s="18">
        <f t="shared" si="151"/>
        <v>0.10912396708109376</v>
      </c>
      <c r="AO64" s="68">
        <f t="shared" si="117"/>
        <v>1.7737440786515488</v>
      </c>
      <c r="AP64" s="69">
        <f t="shared" si="118"/>
        <v>55.014398990143462</v>
      </c>
      <c r="AQ64" s="69">
        <f t="shared" si="119"/>
        <v>56.788143068795016</v>
      </c>
      <c r="AS64" t="str">
        <f t="shared" si="143"/>
        <v>63 Community and civil enforcement occupations</v>
      </c>
      <c r="AT64" s="18">
        <f t="shared" si="152"/>
        <v>0.10538176731358251</v>
      </c>
      <c r="AU64" s="18">
        <f t="shared" si="152"/>
        <v>8.5404169141029052E-2</v>
      </c>
      <c r="AV64" s="18">
        <f t="shared" si="152"/>
        <v>0.10556017349873299</v>
      </c>
      <c r="AW64" s="18">
        <f t="shared" si="152"/>
        <v>8.2860061831341175E-2</v>
      </c>
      <c r="AX64" s="18">
        <f t="shared" si="152"/>
        <v>7.7019324274132772E-2</v>
      </c>
      <c r="AZ64" s="68">
        <f t="shared" si="121"/>
        <v>-14.759179484824022</v>
      </c>
      <c r="BA64" s="69">
        <f t="shared" si="122"/>
        <v>49.875467444498433</v>
      </c>
      <c r="BB64" s="69">
        <f t="shared" si="123"/>
        <v>35.116287959674416</v>
      </c>
      <c r="BD64" t="str">
        <f t="shared" si="144"/>
        <v>63 Community and civil enforcement occupations</v>
      </c>
      <c r="BE64" s="18">
        <f t="shared" si="153"/>
        <v>0.10934331685177921</v>
      </c>
      <c r="BF64" s="18">
        <f t="shared" si="153"/>
        <v>7.3298120233531897E-2</v>
      </c>
      <c r="BG64" s="18">
        <f t="shared" si="153"/>
        <v>0.10691557633586045</v>
      </c>
      <c r="BH64" s="18">
        <f t="shared" si="153"/>
        <v>7.0065966130772289E-2</v>
      </c>
      <c r="BI64" s="18">
        <f t="shared" si="153"/>
        <v>7.252728180626393E-2</v>
      </c>
      <c r="BK64" s="68">
        <f t="shared" si="125"/>
        <v>-33.969375373822494</v>
      </c>
      <c r="BL64" s="69">
        <f t="shared" si="126"/>
        <v>25.145397827094207</v>
      </c>
      <c r="BM64" s="69">
        <f t="shared" si="127"/>
        <v>-8.8239775467282939</v>
      </c>
      <c r="BO64" t="str">
        <f t="shared" si="145"/>
        <v>63 Community and civil enforcement occupations</v>
      </c>
      <c r="BP64" s="18">
        <f t="shared" si="154"/>
        <v>0.14114602857263442</v>
      </c>
      <c r="BQ64" s="18">
        <f t="shared" si="154"/>
        <v>0.12261607814096599</v>
      </c>
      <c r="BR64" s="18">
        <f t="shared" si="154"/>
        <v>0.1611174356133688</v>
      </c>
      <c r="BS64" s="18">
        <f t="shared" si="154"/>
        <v>0.12159542117039197</v>
      </c>
      <c r="BT64" s="18">
        <f t="shared" si="154"/>
        <v>0.13269395592174657</v>
      </c>
      <c r="BV64" s="68">
        <f t="shared" si="129"/>
        <v>-32.43264986701422</v>
      </c>
      <c r="BW64" s="69">
        <f t="shared" si="130"/>
        <v>30.578345448890886</v>
      </c>
      <c r="BX64" s="69">
        <f t="shared" si="131"/>
        <v>-1.8543044181233284</v>
      </c>
      <c r="BZ64" t="str">
        <f t="shared" si="146"/>
        <v>63 Community and civil enforcement occupations</v>
      </c>
      <c r="CA64" s="18">
        <f t="shared" si="155"/>
        <v>0.17221234151730738</v>
      </c>
      <c r="CB64" s="18">
        <f t="shared" si="155"/>
        <v>0.15692464313730006</v>
      </c>
      <c r="CC64" s="18">
        <f t="shared" si="155"/>
        <v>0.21144390030195179</v>
      </c>
      <c r="CD64" s="18">
        <f t="shared" si="155"/>
        <v>0.18972914591779191</v>
      </c>
      <c r="CE64" s="18">
        <f t="shared" si="155"/>
        <v>0.23087398035747195</v>
      </c>
      <c r="CG64" s="68">
        <f t="shared" si="133"/>
        <v>-31.896897911374406</v>
      </c>
      <c r="CH64" s="69">
        <f t="shared" si="134"/>
        <v>32.04805643702786</v>
      </c>
      <c r="CI64" s="69">
        <f t="shared" si="135"/>
        <v>0.15115852565345639</v>
      </c>
      <c r="CK64" t="str">
        <f t="shared" si="147"/>
        <v>63 Community and civil enforcement occupations</v>
      </c>
      <c r="CL64" s="18">
        <f t="shared" si="156"/>
        <v>0.16125244169239941</v>
      </c>
      <c r="CM64" s="18">
        <f t="shared" si="156"/>
        <v>0.11840580997409232</v>
      </c>
      <c r="CN64" s="18">
        <f t="shared" si="156"/>
        <v>0.1853457684946456</v>
      </c>
      <c r="CO64" s="18">
        <f t="shared" si="156"/>
        <v>0.11013325721175042</v>
      </c>
      <c r="CP64" s="18">
        <f t="shared" si="156"/>
        <v>9.4517234658716559E-2</v>
      </c>
      <c r="CR64" s="68">
        <f t="shared" si="137"/>
        <v>-54.564524628278001</v>
      </c>
      <c r="CS64" s="69">
        <f t="shared" si="138"/>
        <v>13.532480665310183</v>
      </c>
      <c r="CT64" s="69">
        <f t="shared" si="139"/>
        <v>-41.032043962967812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1.1540728170094194</v>
      </c>
      <c r="C65" s="18">
        <f t="shared" si="157"/>
        <v>1.0714195426505753</v>
      </c>
      <c r="D65" s="18">
        <f t="shared" si="157"/>
        <v>0.91603732659249759</v>
      </c>
      <c r="E65" s="18">
        <f t="shared" si="157"/>
        <v>0.86814584539122663</v>
      </c>
      <c r="F65" s="18">
        <f t="shared" si="157"/>
        <v>0.86665741423004905</v>
      </c>
      <c r="H65" s="68">
        <f t="shared" si="105"/>
        <v>38.439150143425451</v>
      </c>
      <c r="I65" s="69">
        <f t="shared" si="106"/>
        <v>55.037356286524982</v>
      </c>
      <c r="J65" s="69">
        <f t="shared" si="107"/>
        <v>93.476506429950433</v>
      </c>
      <c r="L65" t="str">
        <f t="shared" si="140"/>
        <v>71 Sales occupations</v>
      </c>
      <c r="M65" s="18">
        <f t="shared" ref="M65:Q70" si="158">M28/M$35*100</f>
        <v>2.1867038030160968</v>
      </c>
      <c r="N65" s="18">
        <f t="shared" si="158"/>
        <v>2.0646162151313465</v>
      </c>
      <c r="O65" s="18">
        <f t="shared" si="158"/>
        <v>2.1037716942431572</v>
      </c>
      <c r="P65" s="18">
        <f t="shared" si="158"/>
        <v>2.0498238968235429</v>
      </c>
      <c r="Q65" s="18">
        <f t="shared" si="158"/>
        <v>2.2486227067776312</v>
      </c>
      <c r="S65" s="68">
        <f t="shared" si="109"/>
        <v>56.403332529294794</v>
      </c>
      <c r="T65" s="69">
        <f t="shared" si="110"/>
        <v>60.384611843630118</v>
      </c>
      <c r="U65" s="69">
        <f t="shared" si="111"/>
        <v>116.78794437292493</v>
      </c>
      <c r="W65" t="str">
        <f t="shared" si="141"/>
        <v>71 Sales occupations</v>
      </c>
      <c r="X65" s="18">
        <f t="shared" ref="X65:AB70" si="159">X28/X$35*100</f>
        <v>4.0102368401499149</v>
      </c>
      <c r="Y65" s="18">
        <f t="shared" si="159"/>
        <v>3.9057624454935991</v>
      </c>
      <c r="Z65" s="18">
        <f t="shared" si="159"/>
        <v>4.0332503230355643</v>
      </c>
      <c r="AA65" s="18">
        <f t="shared" si="159"/>
        <v>3.9666046262114416</v>
      </c>
      <c r="AB65" s="18">
        <f t="shared" si="159"/>
        <v>4.2943563197883661</v>
      </c>
      <c r="AD65" s="68">
        <f t="shared" si="113"/>
        <v>31.065178315717841</v>
      </c>
      <c r="AE65" s="69">
        <f t="shared" si="114"/>
        <v>59.816534479988078</v>
      </c>
      <c r="AF65" s="69">
        <f t="shared" si="115"/>
        <v>90.881712795705923</v>
      </c>
      <c r="AH65" t="str">
        <f t="shared" si="142"/>
        <v>71 Sales occupations</v>
      </c>
      <c r="AI65" s="18">
        <f t="shared" ref="AI65:AM70" si="160">AI28/AI$35*100</f>
        <v>4.396962990494421</v>
      </c>
      <c r="AJ65" s="18">
        <f t="shared" si="160"/>
        <v>4.2565738819560845</v>
      </c>
      <c r="AK65" s="18">
        <f t="shared" si="160"/>
        <v>4.4209368556910418</v>
      </c>
      <c r="AL65" s="18">
        <f t="shared" si="160"/>
        <v>4.3872008970892304</v>
      </c>
      <c r="AM65" s="18">
        <f t="shared" si="160"/>
        <v>4.6460546382962455</v>
      </c>
      <c r="AO65" s="68">
        <f t="shared" si="117"/>
        <v>15.60785944749127</v>
      </c>
      <c r="AP65" s="69">
        <f t="shared" si="118"/>
        <v>54.633556535009163</v>
      </c>
      <c r="AQ65" s="69">
        <f t="shared" si="119"/>
        <v>70.241415982500442</v>
      </c>
      <c r="AS65" t="str">
        <f t="shared" si="143"/>
        <v>71 Sales occupations</v>
      </c>
      <c r="AT65" s="18">
        <f t="shared" ref="AT65:AX70" si="161">AT28/AT$35*100</f>
        <v>4.0505550612767518</v>
      </c>
      <c r="AU65" s="18">
        <f t="shared" si="161"/>
        <v>3.6262225836695223</v>
      </c>
      <c r="AV65" s="18">
        <f t="shared" si="161"/>
        <v>3.6935001984239433</v>
      </c>
      <c r="AW65" s="18">
        <f t="shared" si="161"/>
        <v>3.4478684282295489</v>
      </c>
      <c r="AX65" s="18">
        <f t="shared" si="161"/>
        <v>3.5267028094204713</v>
      </c>
      <c r="AZ65" s="68">
        <f t="shared" si="121"/>
        <v>11.552356734467288</v>
      </c>
      <c r="BA65" s="69">
        <f t="shared" si="122"/>
        <v>45.841434400587886</v>
      </c>
      <c r="BB65" s="69">
        <f t="shared" si="123"/>
        <v>57.393791135055174</v>
      </c>
      <c r="BD65" t="str">
        <f t="shared" si="144"/>
        <v>71 Sales occupations</v>
      </c>
      <c r="BE65" s="18">
        <f t="shared" ref="BE65:BI70" si="162">BE28/BE$35*100</f>
        <v>8.0459904699841331</v>
      </c>
      <c r="BF65" s="18">
        <f t="shared" si="162"/>
        <v>7.7185495638086268</v>
      </c>
      <c r="BG65" s="18">
        <f t="shared" si="162"/>
        <v>8.1465577704500607</v>
      </c>
      <c r="BH65" s="18">
        <f t="shared" si="162"/>
        <v>7.7433847377120282</v>
      </c>
      <c r="BI65" s="18">
        <f t="shared" si="162"/>
        <v>8.0156004039770785</v>
      </c>
      <c r="BK65" s="68">
        <f t="shared" si="125"/>
        <v>-4.2261595411545736</v>
      </c>
      <c r="BL65" s="69">
        <f t="shared" si="126"/>
        <v>41.491499792218114</v>
      </c>
      <c r="BM65" s="69">
        <f t="shared" si="127"/>
        <v>37.265340251063542</v>
      </c>
      <c r="BO65" t="str">
        <f t="shared" si="145"/>
        <v>71 Sales occupations</v>
      </c>
      <c r="BP65" s="18">
        <f t="shared" ref="BP65:BT70" si="163">BP28/BP$35*100</f>
        <v>8.3633298712213229</v>
      </c>
      <c r="BQ65" s="18">
        <f t="shared" si="163"/>
        <v>7.4688843570285046</v>
      </c>
      <c r="BR65" s="18">
        <f t="shared" si="163"/>
        <v>7.8344473070192047</v>
      </c>
      <c r="BS65" s="18">
        <f t="shared" si="163"/>
        <v>7.0305315665381451</v>
      </c>
      <c r="BT65" s="18">
        <f t="shared" si="163"/>
        <v>6.5831645482792105</v>
      </c>
      <c r="BV65" s="68">
        <f t="shared" si="129"/>
        <v>-31.062642357797753</v>
      </c>
      <c r="BW65" s="69">
        <f t="shared" si="130"/>
        <v>34.91724053458271</v>
      </c>
      <c r="BX65" s="69">
        <f t="shared" si="131"/>
        <v>3.8545981767849589</v>
      </c>
      <c r="BZ65" t="str">
        <f t="shared" si="146"/>
        <v>71 Sales occupations</v>
      </c>
      <c r="CA65" s="18">
        <f t="shared" ref="CA65:CE70" si="164">CA28/CA$35*100</f>
        <v>8.3237194499107154</v>
      </c>
      <c r="CB65" s="18">
        <f t="shared" si="164"/>
        <v>8.3468715837618959</v>
      </c>
      <c r="CC65" s="18">
        <f t="shared" si="164"/>
        <v>8.493891604453605</v>
      </c>
      <c r="CD65" s="18">
        <f t="shared" si="164"/>
        <v>7.4065711429946512</v>
      </c>
      <c r="CE65" s="18">
        <f t="shared" si="164"/>
        <v>4.6013744786829864</v>
      </c>
      <c r="CG65" s="68">
        <f t="shared" si="133"/>
        <v>-66.211576403014064</v>
      </c>
      <c r="CH65" s="69">
        <f t="shared" si="134"/>
        <v>22.482862250714909</v>
      </c>
      <c r="CI65" s="69">
        <f t="shared" si="135"/>
        <v>-43.728714152299148</v>
      </c>
      <c r="CK65" t="str">
        <f t="shared" si="147"/>
        <v>71 Sales occupations</v>
      </c>
      <c r="CL65" s="18">
        <f t="shared" ref="CL65:CP70" si="165">CL28/CL$35*100</f>
        <v>9.8117367373478306</v>
      </c>
      <c r="CM65" s="18">
        <f t="shared" si="165"/>
        <v>9.2364376848471199</v>
      </c>
      <c r="CN65" s="18">
        <f t="shared" si="165"/>
        <v>9.5014099604935627</v>
      </c>
      <c r="CO65" s="18">
        <f t="shared" si="165"/>
        <v>8.6518501031832162</v>
      </c>
      <c r="CP65" s="18">
        <f t="shared" si="165"/>
        <v>7.1199288436678634</v>
      </c>
      <c r="CR65" s="68">
        <f t="shared" si="137"/>
        <v>-33.234156354362021</v>
      </c>
      <c r="CS65" s="69">
        <f t="shared" si="138"/>
        <v>19.592074193263393</v>
      </c>
      <c r="CT65" s="69">
        <f t="shared" si="139"/>
        <v>-13.642082161098626</v>
      </c>
    </row>
    <row r="66" spans="1:98" x14ac:dyDescent="0.25">
      <c r="A66" t="str">
        <f t="shared" si="103"/>
        <v>72 Customer service occupations</v>
      </c>
      <c r="B66" s="18">
        <f t="shared" si="157"/>
        <v>0.39259514650202831</v>
      </c>
      <c r="C66" s="18">
        <f t="shared" si="157"/>
        <v>0.36758662266208747</v>
      </c>
      <c r="D66" s="18">
        <f t="shared" si="157"/>
        <v>0.39361756460763364</v>
      </c>
      <c r="E66" s="18">
        <f t="shared" si="157"/>
        <v>0.50295066328523019</v>
      </c>
      <c r="F66" s="18">
        <f t="shared" si="157"/>
        <v>0.54910817073882345</v>
      </c>
      <c r="H66" s="68">
        <f t="shared" si="105"/>
        <v>104.13058235518851</v>
      </c>
      <c r="I66" s="69">
        <f t="shared" si="106"/>
        <v>74.055114353605461</v>
      </c>
      <c r="J66" s="69">
        <f t="shared" si="107"/>
        <v>178.18569670879396</v>
      </c>
      <c r="L66" t="str">
        <f t="shared" si="140"/>
        <v>72 Customer service occupations</v>
      </c>
      <c r="M66" s="18">
        <f t="shared" si="158"/>
        <v>0.63646081519010755</v>
      </c>
      <c r="N66" s="18">
        <f t="shared" si="158"/>
        <v>0.65164360614202954</v>
      </c>
      <c r="O66" s="18">
        <f t="shared" si="158"/>
        <v>0.63662914487710631</v>
      </c>
      <c r="P66" s="18">
        <f t="shared" si="158"/>
        <v>0.8249029036467318</v>
      </c>
      <c r="Q66" s="18">
        <f t="shared" si="158"/>
        <v>0.9048760877156371</v>
      </c>
      <c r="S66" s="68">
        <f t="shared" si="109"/>
        <v>107.98432880573678</v>
      </c>
      <c r="T66" s="69">
        <f t="shared" si="110"/>
        <v>80.978002474184905</v>
      </c>
      <c r="U66" s="69">
        <f t="shared" si="111"/>
        <v>188.96233127992167</v>
      </c>
      <c r="W66" t="str">
        <f t="shared" si="141"/>
        <v>72 Customer service occupations</v>
      </c>
      <c r="X66" s="18">
        <f t="shared" si="159"/>
        <v>1.2051105086627962</v>
      </c>
      <c r="Y66" s="18">
        <f t="shared" si="159"/>
        <v>1.2674014938309806</v>
      </c>
      <c r="Z66" s="18">
        <f t="shared" si="159"/>
        <v>1.3070017623838259</v>
      </c>
      <c r="AA66" s="18">
        <f t="shared" si="159"/>
        <v>1.6483004675231623</v>
      </c>
      <c r="AB66" s="18">
        <f t="shared" si="159"/>
        <v>1.8844918668127635</v>
      </c>
      <c r="AD66" s="68">
        <f t="shared" si="113"/>
        <v>77.485352515906783</v>
      </c>
      <c r="AE66" s="69">
        <f t="shared" si="114"/>
        <v>74.446699705538848</v>
      </c>
      <c r="AF66" s="69">
        <f t="shared" si="115"/>
        <v>151.93205222144564</v>
      </c>
      <c r="AH66" t="str">
        <f t="shared" si="142"/>
        <v>72 Customer service occupations</v>
      </c>
      <c r="AI66" s="18">
        <f t="shared" si="160"/>
        <v>1.2671444575011515</v>
      </c>
      <c r="AJ66" s="18">
        <f t="shared" si="160"/>
        <v>1.4854129017085631</v>
      </c>
      <c r="AK66" s="18">
        <f t="shared" si="160"/>
        <v>1.6647396197625071</v>
      </c>
      <c r="AL66" s="18">
        <f t="shared" si="160"/>
        <v>2.2446972480873195</v>
      </c>
      <c r="AM66" s="18">
        <f t="shared" si="160"/>
        <v>2.5534651956157095</v>
      </c>
      <c r="AO66" s="68">
        <f t="shared" si="117"/>
        <v>68.7333722120038</v>
      </c>
      <c r="AP66" s="69">
        <f t="shared" si="118"/>
        <v>77.331283608624801</v>
      </c>
      <c r="AQ66" s="69">
        <f t="shared" si="119"/>
        <v>146.06465582062859</v>
      </c>
      <c r="AS66" t="str">
        <f t="shared" si="143"/>
        <v>72 Customer service occupations</v>
      </c>
      <c r="AT66" s="18">
        <f t="shared" si="161"/>
        <v>1.5875294100165611</v>
      </c>
      <c r="AU66" s="18">
        <f t="shared" si="161"/>
        <v>1.6213276886968713</v>
      </c>
      <c r="AV66" s="18">
        <f t="shared" si="161"/>
        <v>1.6507832948100936</v>
      </c>
      <c r="AW66" s="18">
        <f t="shared" si="161"/>
        <v>2.0373550057302046</v>
      </c>
      <c r="AX66" s="18">
        <f t="shared" si="161"/>
        <v>2.0963515146903653</v>
      </c>
      <c r="AZ66" s="68">
        <f t="shared" si="121"/>
        <v>48.361786438373969</v>
      </c>
      <c r="BA66" s="69">
        <f t="shared" si="122"/>
        <v>66.042248353192491</v>
      </c>
      <c r="BB66" s="69">
        <f t="shared" si="123"/>
        <v>114.40403479156646</v>
      </c>
      <c r="BD66" t="str">
        <f t="shared" si="144"/>
        <v>72 Customer service occupations</v>
      </c>
      <c r="BE66" s="18">
        <f t="shared" si="162"/>
        <v>1.7725149315883024</v>
      </c>
      <c r="BF66" s="18">
        <f t="shared" si="162"/>
        <v>1.8528815412093655</v>
      </c>
      <c r="BG66" s="18">
        <f t="shared" si="162"/>
        <v>1.9275938559306875</v>
      </c>
      <c r="BH66" s="18">
        <f t="shared" si="162"/>
        <v>2.3225655998819548</v>
      </c>
      <c r="BI66" s="18">
        <f t="shared" si="162"/>
        <v>2.5775529271718454</v>
      </c>
      <c r="BK66" s="68">
        <f t="shared" si="125"/>
        <v>30.159851435491646</v>
      </c>
      <c r="BL66" s="69">
        <f t="shared" si="126"/>
        <v>54.193629569303695</v>
      </c>
      <c r="BM66" s="69">
        <f t="shared" si="127"/>
        <v>84.353481004795341</v>
      </c>
      <c r="BO66" t="str">
        <f t="shared" si="145"/>
        <v>72 Customer service occupations</v>
      </c>
      <c r="BP66" s="18">
        <f t="shared" si="163"/>
        <v>1.9794800691131789</v>
      </c>
      <c r="BQ66" s="18">
        <f t="shared" si="163"/>
        <v>2.0119408211507781</v>
      </c>
      <c r="BR66" s="18">
        <f t="shared" si="163"/>
        <v>2.1611560659992386</v>
      </c>
      <c r="BS66" s="18">
        <f t="shared" si="163"/>
        <v>2.7037527831561934</v>
      </c>
      <c r="BT66" s="18">
        <f t="shared" si="163"/>
        <v>3.0211676042205302</v>
      </c>
      <c r="BV66" s="68">
        <f t="shared" si="129"/>
        <v>14.687734848223311</v>
      </c>
      <c r="BW66" s="69">
        <f t="shared" si="130"/>
        <v>52.790685592668709</v>
      </c>
      <c r="BX66" s="69">
        <f t="shared" si="131"/>
        <v>67.478420440892023</v>
      </c>
      <c r="BZ66" t="str">
        <f t="shared" si="146"/>
        <v>72 Customer service occupations</v>
      </c>
      <c r="CA66" s="18">
        <f t="shared" si="164"/>
        <v>1.4432843111870914</v>
      </c>
      <c r="CB66" s="18">
        <f t="shared" si="164"/>
        <v>1.500383059986895</v>
      </c>
      <c r="CC66" s="18">
        <f t="shared" si="164"/>
        <v>1.5877995896500452</v>
      </c>
      <c r="CD66" s="18">
        <f t="shared" si="164"/>
        <v>1.9313060767886741</v>
      </c>
      <c r="CE66" s="18">
        <f t="shared" si="164"/>
        <v>2.5964808756189832</v>
      </c>
      <c r="CG66" s="68">
        <f t="shared" si="133"/>
        <v>1.994442393297355</v>
      </c>
      <c r="CH66" s="69">
        <f t="shared" si="134"/>
        <v>35.607234848100241</v>
      </c>
      <c r="CI66" s="69">
        <f t="shared" si="135"/>
        <v>37.601677241397596</v>
      </c>
      <c r="CK66" t="str">
        <f t="shared" si="147"/>
        <v>72 Customer service occupations</v>
      </c>
      <c r="CL66" s="18">
        <f t="shared" si="165"/>
        <v>1.1832620550630308</v>
      </c>
      <c r="CM66" s="18">
        <f t="shared" si="165"/>
        <v>1.5365815442289201</v>
      </c>
      <c r="CN66" s="18">
        <f t="shared" si="165"/>
        <v>1.7758271267845052</v>
      </c>
      <c r="CO66" s="18">
        <f t="shared" si="165"/>
        <v>3.0228201772068997</v>
      </c>
      <c r="CP66" s="18">
        <f t="shared" si="165"/>
        <v>3.9927496684385617</v>
      </c>
      <c r="CR66" s="68">
        <f t="shared" si="137"/>
        <v>100.32637916675245</v>
      </c>
      <c r="CS66" s="69">
        <f t="shared" si="138"/>
        <v>47.194513626814341</v>
      </c>
      <c r="CT66" s="69">
        <f t="shared" si="139"/>
        <v>147.52089279356679</v>
      </c>
    </row>
    <row r="67" spans="1:98" x14ac:dyDescent="0.25">
      <c r="A67" t="str">
        <f t="shared" si="103"/>
        <v>81 Process, plant and machine operatives</v>
      </c>
      <c r="B67" s="18">
        <f t="shared" si="157"/>
        <v>0.25688886521672977</v>
      </c>
      <c r="C67" s="18">
        <f t="shared" si="157"/>
        <v>0.26446793474710156</v>
      </c>
      <c r="D67" s="18">
        <f t="shared" si="157"/>
        <v>0.23168008858238889</v>
      </c>
      <c r="E67" s="18">
        <f t="shared" si="157"/>
        <v>0.28783532017002628</v>
      </c>
      <c r="F67" s="18">
        <f t="shared" si="157"/>
        <v>0.35094926555410105</v>
      </c>
      <c r="H67" s="68">
        <f t="shared" si="105"/>
        <v>121.65639505927824</v>
      </c>
      <c r="I67" s="69">
        <f t="shared" si="106"/>
        <v>83.096054693738992</v>
      </c>
      <c r="J67" s="69">
        <f t="shared" si="107"/>
        <v>204.75244975301723</v>
      </c>
      <c r="L67" t="str">
        <f t="shared" si="140"/>
        <v>81 Process, plant and machine operatives</v>
      </c>
      <c r="M67" s="18">
        <f t="shared" si="158"/>
        <v>0.21019335571990411</v>
      </c>
      <c r="N67" s="18">
        <f t="shared" si="158"/>
        <v>0.22065354047631214</v>
      </c>
      <c r="O67" s="18">
        <f t="shared" si="158"/>
        <v>0.20575046108851511</v>
      </c>
      <c r="P67" s="18">
        <f t="shared" si="158"/>
        <v>0.27063785555639774</v>
      </c>
      <c r="Q67" s="18">
        <f t="shared" si="158"/>
        <v>0.33898177936505514</v>
      </c>
      <c r="S67" s="68">
        <f t="shared" si="109"/>
        <v>141.08131735239277</v>
      </c>
      <c r="T67" s="69">
        <f t="shared" si="110"/>
        <v>81.915617970526483</v>
      </c>
      <c r="U67" s="69">
        <f t="shared" si="111"/>
        <v>222.99693532291926</v>
      </c>
      <c r="W67" t="str">
        <f t="shared" si="141"/>
        <v>81 Process, plant and machine operatives</v>
      </c>
      <c r="X67" s="18">
        <f t="shared" si="159"/>
        <v>0.28177460316509623</v>
      </c>
      <c r="Y67" s="18">
        <f t="shared" si="159"/>
        <v>0.27092007514056121</v>
      </c>
      <c r="Z67" s="18">
        <f t="shared" si="159"/>
        <v>0.25491362911181636</v>
      </c>
      <c r="AA67" s="18">
        <f t="shared" si="159"/>
        <v>0.36373821247596511</v>
      </c>
      <c r="AB67" s="18">
        <f t="shared" si="159"/>
        <v>0.48512400870031985</v>
      </c>
      <c r="AD67" s="68">
        <f t="shared" si="113"/>
        <v>134.26323465813749</v>
      </c>
      <c r="AE67" s="69">
        <f t="shared" si="114"/>
        <v>83.979017279890584</v>
      </c>
      <c r="AF67" s="69">
        <f t="shared" si="115"/>
        <v>218.24225193802809</v>
      </c>
      <c r="AH67" t="str">
        <f t="shared" si="142"/>
        <v>81 Process, plant and machine operatives</v>
      </c>
      <c r="AI67" s="18">
        <f t="shared" si="160"/>
        <v>0.44145312615358689</v>
      </c>
      <c r="AJ67" s="18">
        <f t="shared" si="160"/>
        <v>0.48880621543424213</v>
      </c>
      <c r="AK67" s="18">
        <f t="shared" si="160"/>
        <v>0.46736956954885067</v>
      </c>
      <c r="AL67" s="18">
        <f t="shared" si="160"/>
        <v>0.70221104067104057</v>
      </c>
      <c r="AM67" s="18">
        <f t="shared" si="160"/>
        <v>0.99204954454406824</v>
      </c>
      <c r="AO67" s="68">
        <f t="shared" si="117"/>
        <v>133.50183028108356</v>
      </c>
      <c r="AP67" s="69">
        <f t="shared" si="118"/>
        <v>83.372556803862963</v>
      </c>
      <c r="AQ67" s="69">
        <f t="shared" si="119"/>
        <v>216.87438708494651</v>
      </c>
      <c r="AS67" t="str">
        <f t="shared" si="143"/>
        <v>81 Process, plant and machine operatives</v>
      </c>
      <c r="AT67" s="18">
        <f t="shared" si="161"/>
        <v>1.0984266707690291</v>
      </c>
      <c r="AU67" s="18">
        <f t="shared" si="161"/>
        <v>1.1336869835606378</v>
      </c>
      <c r="AV67" s="18">
        <f t="shared" si="161"/>
        <v>1.0548058578013353</v>
      </c>
      <c r="AW67" s="18">
        <f t="shared" si="161"/>
        <v>1.4211228003923937</v>
      </c>
      <c r="AX67" s="18">
        <f t="shared" si="161"/>
        <v>1.6369293295041301</v>
      </c>
      <c r="AZ67" s="68">
        <f t="shared" si="121"/>
        <v>81.303175207582015</v>
      </c>
      <c r="BA67" s="69">
        <f t="shared" si="122"/>
        <v>71.266993557178154</v>
      </c>
      <c r="BB67" s="69">
        <f t="shared" si="123"/>
        <v>152.57016876476018</v>
      </c>
      <c r="BD67" t="str">
        <f t="shared" si="144"/>
        <v>81 Process, plant and machine operatives</v>
      </c>
      <c r="BE67" s="18">
        <f t="shared" si="162"/>
        <v>1.726136921758602</v>
      </c>
      <c r="BF67" s="18">
        <f t="shared" si="162"/>
        <v>1.8048635007087623</v>
      </c>
      <c r="BG67" s="18">
        <f t="shared" si="162"/>
        <v>1.668279606996264</v>
      </c>
      <c r="BH67" s="18">
        <f t="shared" si="162"/>
        <v>2.2015438444771984</v>
      </c>
      <c r="BI67" s="18">
        <f t="shared" si="162"/>
        <v>2.5648138281090485</v>
      </c>
      <c r="BK67" s="68">
        <f t="shared" si="125"/>
        <v>49.648370161954112</v>
      </c>
      <c r="BL67" s="69">
        <f t="shared" si="126"/>
        <v>48.569343319870271</v>
      </c>
      <c r="BM67" s="69">
        <f t="shared" si="127"/>
        <v>98.21771348182439</v>
      </c>
      <c r="BO67" t="str">
        <f t="shared" si="145"/>
        <v>81 Process, plant and machine operatives</v>
      </c>
      <c r="BP67" s="18">
        <f t="shared" si="163"/>
        <v>2.1803125473479579</v>
      </c>
      <c r="BQ67" s="18">
        <f t="shared" si="163"/>
        <v>2.5170147377694496</v>
      </c>
      <c r="BR67" s="18">
        <f t="shared" si="163"/>
        <v>2.2646800994515432</v>
      </c>
      <c r="BS67" s="18">
        <f t="shared" si="163"/>
        <v>2.9999181338931291</v>
      </c>
      <c r="BT67" s="18">
        <f t="shared" si="163"/>
        <v>3.5147357939652255</v>
      </c>
      <c r="BV67" s="68">
        <f t="shared" si="129"/>
        <v>27.325123696129378</v>
      </c>
      <c r="BW67" s="69">
        <f t="shared" si="130"/>
        <v>47.706299806885262</v>
      </c>
      <c r="BX67" s="69">
        <f t="shared" si="131"/>
        <v>75.031423503014636</v>
      </c>
      <c r="BZ67" t="str">
        <f t="shared" si="146"/>
        <v>81 Process, plant and machine operatives</v>
      </c>
      <c r="CA67" s="18">
        <f t="shared" si="164"/>
        <v>2.9359505262188406</v>
      </c>
      <c r="CB67" s="18">
        <f t="shared" si="164"/>
        <v>2.804833976331309</v>
      </c>
      <c r="CC67" s="18">
        <f t="shared" si="164"/>
        <v>2.8000967609180827</v>
      </c>
      <c r="CD67" s="18">
        <f t="shared" si="164"/>
        <v>3.2394721370152686</v>
      </c>
      <c r="CE67" s="18">
        <f t="shared" si="164"/>
        <v>2.1049783766430026</v>
      </c>
      <c r="CG67" s="68">
        <f t="shared" si="133"/>
        <v>-53.112004690007787</v>
      </c>
      <c r="CH67" s="69">
        <f t="shared" si="134"/>
        <v>28.560026348365842</v>
      </c>
      <c r="CI67" s="69">
        <f t="shared" si="135"/>
        <v>-24.551978341641949</v>
      </c>
      <c r="CK67" t="str">
        <f t="shared" si="147"/>
        <v>81 Process, plant and machine operatives</v>
      </c>
      <c r="CL67" s="18">
        <f t="shared" si="165"/>
        <v>3.7957510175005966</v>
      </c>
      <c r="CM67" s="18">
        <f t="shared" si="165"/>
        <v>3.3500678671485136</v>
      </c>
      <c r="CN67" s="18">
        <f t="shared" si="165"/>
        <v>3.1221502273432202</v>
      </c>
      <c r="CO67" s="18">
        <f t="shared" si="165"/>
        <v>2.2113192955726633</v>
      </c>
      <c r="CP67" s="18">
        <f t="shared" si="165"/>
        <v>1.6335085159896006</v>
      </c>
      <c r="CR67" s="68">
        <f t="shared" si="137"/>
        <v>-53.38407012218007</v>
      </c>
      <c r="CS67" s="69">
        <f t="shared" si="138"/>
        <v>14.599238259188727</v>
      </c>
      <c r="CT67" s="69">
        <f t="shared" si="139"/>
        <v>-38.784831862991339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0.59213506493748158</v>
      </c>
      <c r="C68" s="18">
        <f t="shared" si="157"/>
        <v>0.7066218622811471</v>
      </c>
      <c r="D68" s="18">
        <f t="shared" si="157"/>
        <v>0.58614759451785081</v>
      </c>
      <c r="E68" s="18">
        <f t="shared" si="157"/>
        <v>0.67639974901688138</v>
      </c>
      <c r="F68" s="18">
        <f t="shared" si="157"/>
        <v>0.75246994085116425</v>
      </c>
      <c r="H68" s="68">
        <f t="shared" si="105"/>
        <v>87.848100168756787</v>
      </c>
      <c r="I68" s="69">
        <f t="shared" si="106"/>
        <v>96.92901433377618</v>
      </c>
      <c r="J68" s="69">
        <f t="shared" si="107"/>
        <v>184.77711450253295</v>
      </c>
      <c r="L68" t="str">
        <f t="shared" si="140"/>
        <v>82 Transport and mobile machine drivers and operatives</v>
      </c>
      <c r="M68" s="18">
        <f t="shared" si="158"/>
        <v>0.60863321050226515</v>
      </c>
      <c r="N68" s="18">
        <f t="shared" si="158"/>
        <v>0.71526368667865914</v>
      </c>
      <c r="O68" s="18">
        <f t="shared" si="158"/>
        <v>0.6386864229375897</v>
      </c>
      <c r="P68" s="18">
        <f t="shared" si="158"/>
        <v>0.66510846386938438</v>
      </c>
      <c r="Q68" s="18">
        <f t="shared" si="158"/>
        <v>0.73192537046371409</v>
      </c>
      <c r="S68" s="68">
        <f t="shared" si="109"/>
        <v>67.689988576963401</v>
      </c>
      <c r="T68" s="69">
        <f t="shared" si="110"/>
        <v>85.619522058517433</v>
      </c>
      <c r="U68" s="69">
        <f t="shared" si="111"/>
        <v>153.30951063548085</v>
      </c>
      <c r="W68" t="str">
        <f t="shared" si="141"/>
        <v>82 Transport and mobile machine drivers and operatives</v>
      </c>
      <c r="X68" s="18">
        <f t="shared" si="159"/>
        <v>0.84637640972454131</v>
      </c>
      <c r="Y68" s="18">
        <f t="shared" si="159"/>
        <v>1.0472362643762025</v>
      </c>
      <c r="Z68" s="18">
        <f t="shared" si="159"/>
        <v>0.91557474081322299</v>
      </c>
      <c r="AA68" s="18">
        <f t="shared" si="159"/>
        <v>0.96192653889104129</v>
      </c>
      <c r="AB68" s="18">
        <f t="shared" si="159"/>
        <v>1.1100740904719908</v>
      </c>
      <c r="AD68" s="68">
        <f t="shared" si="113"/>
        <v>49.245960978085257</v>
      </c>
      <c r="AE68" s="69">
        <f t="shared" si="114"/>
        <v>82.261991835772434</v>
      </c>
      <c r="AF68" s="69">
        <f t="shared" si="115"/>
        <v>131.50795281385768</v>
      </c>
      <c r="AH68" t="str">
        <f t="shared" si="142"/>
        <v>82 Transport and mobile machine drivers and operatives</v>
      </c>
      <c r="AI68" s="18">
        <f t="shared" si="160"/>
        <v>1.2432196835312475</v>
      </c>
      <c r="AJ68" s="18">
        <f t="shared" si="160"/>
        <v>1.6316303288722258</v>
      </c>
      <c r="AK68" s="18">
        <f t="shared" si="160"/>
        <v>1.399347263612003</v>
      </c>
      <c r="AL68" s="18">
        <f t="shared" si="160"/>
        <v>1.584261231606136</v>
      </c>
      <c r="AM68" s="18">
        <f t="shared" si="160"/>
        <v>1.739616914528918</v>
      </c>
      <c r="AO68" s="68">
        <f t="shared" si="117"/>
        <v>36.755712931524798</v>
      </c>
      <c r="AP68" s="69">
        <f t="shared" si="118"/>
        <v>80.313497305815602</v>
      </c>
      <c r="AQ68" s="69">
        <f t="shared" si="119"/>
        <v>117.0692102373404</v>
      </c>
      <c r="AS68" t="str">
        <f t="shared" si="143"/>
        <v>82 Transport and mobile machine drivers and operatives</v>
      </c>
      <c r="AT68" s="18">
        <f t="shared" si="161"/>
        <v>2.2733521571217867</v>
      </c>
      <c r="AU68" s="18">
        <f t="shared" si="161"/>
        <v>2.6570191518997777</v>
      </c>
      <c r="AV68" s="18">
        <f t="shared" si="161"/>
        <v>2.4028361279958133</v>
      </c>
      <c r="AW68" s="18">
        <f t="shared" si="161"/>
        <v>2.5751188968076177</v>
      </c>
      <c r="AX68" s="18">
        <f t="shared" si="161"/>
        <v>2.6675774730019262</v>
      </c>
      <c r="AZ68" s="68">
        <f t="shared" si="121"/>
        <v>29.700276193025076</v>
      </c>
      <c r="BA68" s="69">
        <f t="shared" si="122"/>
        <v>78.672891197891204</v>
      </c>
      <c r="BB68" s="69">
        <f t="shared" si="123"/>
        <v>108.37316739091627</v>
      </c>
      <c r="BD68" t="str">
        <f t="shared" si="144"/>
        <v>82 Transport and mobile machine drivers and operatives</v>
      </c>
      <c r="BE68" s="18">
        <f t="shared" si="162"/>
        <v>3.3100541047579117</v>
      </c>
      <c r="BF68" s="18">
        <f t="shared" si="162"/>
        <v>3.7220250911171218</v>
      </c>
      <c r="BG68" s="18">
        <f t="shared" si="162"/>
        <v>3.3164294791242952</v>
      </c>
      <c r="BH68" s="18">
        <f t="shared" si="162"/>
        <v>3.6354769916851284</v>
      </c>
      <c r="BI68" s="18">
        <f t="shared" si="162"/>
        <v>4.0414772020122971</v>
      </c>
      <c r="BK68" s="68">
        <f t="shared" si="125"/>
        <v>18.619025605642317</v>
      </c>
      <c r="BL68" s="69">
        <f t="shared" si="126"/>
        <v>56.16416331262576</v>
      </c>
      <c r="BM68" s="69">
        <f t="shared" si="127"/>
        <v>74.783188918268067</v>
      </c>
      <c r="BO68" t="str">
        <f t="shared" si="145"/>
        <v>82 Transport and mobile machine drivers and operatives</v>
      </c>
      <c r="BP68" s="18">
        <f t="shared" si="163"/>
        <v>4.8756544240810262</v>
      </c>
      <c r="BQ68" s="18">
        <f t="shared" si="163"/>
        <v>5.95116444314578</v>
      </c>
      <c r="BR68" s="18">
        <f t="shared" si="163"/>
        <v>4.9846274351247741</v>
      </c>
      <c r="BS68" s="18">
        <f t="shared" si="163"/>
        <v>5.3673662162508249</v>
      </c>
      <c r="BT68" s="18">
        <f t="shared" si="163"/>
        <v>5.9795719464963426</v>
      </c>
      <c r="BV68" s="68">
        <f t="shared" si="129"/>
        <v>-1.5840070569153715</v>
      </c>
      <c r="BW68" s="69">
        <f t="shared" si="130"/>
        <v>54.740336044697557</v>
      </c>
      <c r="BX68" s="69">
        <f t="shared" si="131"/>
        <v>53.156328987782189</v>
      </c>
      <c r="BZ68" t="str">
        <f t="shared" si="146"/>
        <v>82 Transport and mobile machine drivers and operatives</v>
      </c>
      <c r="CA68" s="18">
        <f t="shared" si="164"/>
        <v>7.3396824522048165</v>
      </c>
      <c r="CB68" s="18">
        <f t="shared" si="164"/>
        <v>7.6056698740786617</v>
      </c>
      <c r="CC68" s="18">
        <f t="shared" si="164"/>
        <v>6.7005452768263583</v>
      </c>
      <c r="CD68" s="18">
        <f t="shared" si="164"/>
        <v>6.8192597780226318</v>
      </c>
      <c r="CE68" s="18">
        <f t="shared" si="164"/>
        <v>7.5496336853659294</v>
      </c>
      <c r="CG68" s="68">
        <f t="shared" si="133"/>
        <v>-29.724685335211724</v>
      </c>
      <c r="CH68" s="69">
        <f t="shared" si="134"/>
        <v>39.304738560957716</v>
      </c>
      <c r="CI68" s="69">
        <f t="shared" si="135"/>
        <v>9.5800532257459938</v>
      </c>
      <c r="CK68" t="str">
        <f t="shared" si="147"/>
        <v>82 Transport and mobile machine drivers and operatives</v>
      </c>
      <c r="CL68" s="18">
        <f t="shared" si="165"/>
        <v>8.6259693967153748</v>
      </c>
      <c r="CM68" s="18">
        <f t="shared" si="165"/>
        <v>10.2643226823918</v>
      </c>
      <c r="CN68" s="18">
        <f t="shared" si="165"/>
        <v>9.2111589256074407</v>
      </c>
      <c r="CO68" s="18">
        <f t="shared" si="165"/>
        <v>9.7916865372155737</v>
      </c>
      <c r="CP68" s="18">
        <f t="shared" si="165"/>
        <v>7.9524157948823904</v>
      </c>
      <c r="CR68" s="68">
        <f t="shared" si="137"/>
        <v>-23.077826234031498</v>
      </c>
      <c r="CS68" s="69">
        <f t="shared" si="138"/>
        <v>34.579828948226634</v>
      </c>
      <c r="CT68" s="69">
        <f t="shared" si="139"/>
        <v>11.502002714195134</v>
      </c>
    </row>
    <row r="69" spans="1:98" x14ac:dyDescent="0.25">
      <c r="A69" t="str">
        <f t="shared" si="103"/>
        <v>91 Elementary trades and related occupations</v>
      </c>
      <c r="B69" s="18">
        <f t="shared" si="157"/>
        <v>8.3558243308310669E-3</v>
      </c>
      <c r="C69" s="18">
        <f t="shared" si="157"/>
        <v>5.4752808367859729E-3</v>
      </c>
      <c r="D69" s="18">
        <f t="shared" si="157"/>
        <v>5.1498170679808277E-3</v>
      </c>
      <c r="E69" s="18">
        <f t="shared" si="157"/>
        <v>3.9526772239273349E-3</v>
      </c>
      <c r="F69" s="18">
        <f t="shared" si="157"/>
        <v>3.5545308365881817E-3</v>
      </c>
      <c r="H69" s="68">
        <f t="shared" si="105"/>
        <v>0.99854617135438728</v>
      </c>
      <c r="I69" s="69">
        <f t="shared" si="106"/>
        <v>53.936370153199917</v>
      </c>
      <c r="J69" s="69">
        <f t="shared" si="107"/>
        <v>54.934916324554308</v>
      </c>
      <c r="L69" t="str">
        <f t="shared" si="140"/>
        <v>91 Elementary trades and related occupations</v>
      </c>
      <c r="M69" s="18">
        <f t="shared" si="158"/>
        <v>0.14424409764069665</v>
      </c>
      <c r="N69" s="18">
        <f t="shared" si="158"/>
        <v>0.14353055665492143</v>
      </c>
      <c r="O69" s="18">
        <f t="shared" si="158"/>
        <v>0.12158383803387808</v>
      </c>
      <c r="P69" s="18">
        <f t="shared" si="158"/>
        <v>0.10663631122323822</v>
      </c>
      <c r="Q69" s="18">
        <f t="shared" si="158"/>
        <v>0.11613289778139976</v>
      </c>
      <c r="S69" s="68">
        <f t="shared" si="109"/>
        <v>39.767897506372009</v>
      </c>
      <c r="T69" s="69">
        <f t="shared" si="110"/>
        <v>54.28732229227716</v>
      </c>
      <c r="U69" s="69">
        <f t="shared" si="111"/>
        <v>94.055219798649176</v>
      </c>
      <c r="W69" t="str">
        <f t="shared" si="141"/>
        <v>91 Elementary trades and related occupations</v>
      </c>
      <c r="X69" s="18">
        <f t="shared" si="159"/>
        <v>0.2818949663605389</v>
      </c>
      <c r="Y69" s="18">
        <f t="shared" si="159"/>
        <v>0.26267071632105421</v>
      </c>
      <c r="Z69" s="18">
        <f t="shared" si="159"/>
        <v>0.2293679150910547</v>
      </c>
      <c r="AA69" s="18">
        <f t="shared" si="159"/>
        <v>0.1850041567276435</v>
      </c>
      <c r="AB69" s="18">
        <f t="shared" si="159"/>
        <v>0.17717776951630057</v>
      </c>
      <c r="AD69" s="68">
        <f t="shared" si="113"/>
        <v>-4.9130348670120316</v>
      </c>
      <c r="AE69" s="69">
        <f t="shared" si="114"/>
        <v>50.400648912269631</v>
      </c>
      <c r="AF69" s="69">
        <f t="shared" si="115"/>
        <v>45.487614045257594</v>
      </c>
      <c r="AH69" t="str">
        <f t="shared" si="142"/>
        <v>91 Elementary trades and related occupations</v>
      </c>
      <c r="AI69" s="18">
        <f t="shared" si="160"/>
        <v>0.66953068273009042</v>
      </c>
      <c r="AJ69" s="18">
        <f t="shared" si="160"/>
        <v>0.7062106070831673</v>
      </c>
      <c r="AK69" s="18">
        <f t="shared" si="160"/>
        <v>0.60521032875913594</v>
      </c>
      <c r="AL69" s="18">
        <f t="shared" si="160"/>
        <v>0.57943617107248979</v>
      </c>
      <c r="AM69" s="18">
        <f t="shared" si="160"/>
        <v>0.68060218543788753</v>
      </c>
      <c r="AO69" s="68">
        <f t="shared" si="117"/>
        <v>23.709874727408291</v>
      </c>
      <c r="AP69" s="69">
        <f t="shared" si="118"/>
        <v>55.89541685581657</v>
      </c>
      <c r="AQ69" s="69">
        <f t="shared" si="119"/>
        <v>79.605291583224854</v>
      </c>
      <c r="AS69" t="str">
        <f t="shared" si="143"/>
        <v>91 Elementary trades and related occupations</v>
      </c>
      <c r="AT69" s="18">
        <f t="shared" si="161"/>
        <v>0.86645480805752451</v>
      </c>
      <c r="AU69" s="18">
        <f t="shared" si="161"/>
        <v>0.77152187986707499</v>
      </c>
      <c r="AV69" s="18">
        <f t="shared" si="161"/>
        <v>0.77438843815541991</v>
      </c>
      <c r="AW69" s="18">
        <f t="shared" si="161"/>
        <v>0.64981804928004572</v>
      </c>
      <c r="AX69" s="18">
        <f t="shared" si="161"/>
        <v>0.62243648640280314</v>
      </c>
      <c r="AZ69" s="68">
        <f t="shared" si="121"/>
        <v>-6.0959777396370027</v>
      </c>
      <c r="BA69" s="69">
        <f t="shared" si="122"/>
        <v>43.946383979550362</v>
      </c>
      <c r="BB69" s="69">
        <f t="shared" si="123"/>
        <v>37.850406239913362</v>
      </c>
      <c r="BD69" t="str">
        <f t="shared" si="144"/>
        <v>91 Elementary trades and related occupations</v>
      </c>
      <c r="BE69" s="18">
        <f t="shared" si="162"/>
        <v>1.17229653878385</v>
      </c>
      <c r="BF69" s="18">
        <f t="shared" si="162"/>
        <v>1.0425775560499571</v>
      </c>
      <c r="BG69" s="18">
        <f t="shared" si="162"/>
        <v>0.97683100923948007</v>
      </c>
      <c r="BH69" s="18">
        <f t="shared" si="162"/>
        <v>0.90660821907870615</v>
      </c>
      <c r="BI69" s="18">
        <f t="shared" si="162"/>
        <v>1.0154386703321288</v>
      </c>
      <c r="BK69" s="68">
        <f t="shared" si="125"/>
        <v>1.1857246834460009</v>
      </c>
      <c r="BL69" s="69">
        <f t="shared" si="126"/>
        <v>32.453539377485392</v>
      </c>
      <c r="BM69" s="69">
        <f t="shared" si="127"/>
        <v>33.639264060931389</v>
      </c>
      <c r="BO69" t="str">
        <f t="shared" si="145"/>
        <v>91 Elementary trades and related occupations</v>
      </c>
      <c r="BP69" s="18">
        <f t="shared" si="163"/>
        <v>1.8234025681401107</v>
      </c>
      <c r="BQ69" s="18">
        <f t="shared" si="163"/>
        <v>1.766856065031809</v>
      </c>
      <c r="BR69" s="18">
        <f t="shared" si="163"/>
        <v>1.6508546422914987</v>
      </c>
      <c r="BS69" s="18">
        <f t="shared" si="163"/>
        <v>1.3920460201707867</v>
      </c>
      <c r="BT69" s="18">
        <f t="shared" si="163"/>
        <v>1.5115051505476405</v>
      </c>
      <c r="BV69" s="68">
        <f t="shared" si="129"/>
        <v>-24.884583028037692</v>
      </c>
      <c r="BW69" s="69">
        <f t="shared" si="130"/>
        <v>29.010091938919423</v>
      </c>
      <c r="BX69" s="69">
        <f t="shared" si="131"/>
        <v>4.1255089108817362</v>
      </c>
      <c r="BZ69" t="str">
        <f t="shared" si="146"/>
        <v>91 Elementary trades and related occupations</v>
      </c>
      <c r="CA69" s="18">
        <f t="shared" si="164"/>
        <v>3.4154270626893921</v>
      </c>
      <c r="CB69" s="18">
        <f t="shared" si="164"/>
        <v>2.9763273493274229</v>
      </c>
      <c r="CC69" s="18">
        <f t="shared" si="164"/>
        <v>2.9617253778815265</v>
      </c>
      <c r="CD69" s="18">
        <f t="shared" si="164"/>
        <v>2.4674986636394389</v>
      </c>
      <c r="CE69" s="18">
        <f t="shared" si="164"/>
        <v>2.6404758313631822</v>
      </c>
      <c r="CG69" s="68">
        <f t="shared" si="133"/>
        <v>-44.393638948136591</v>
      </c>
      <c r="CH69" s="69">
        <f t="shared" si="134"/>
        <v>25.067215841002177</v>
      </c>
      <c r="CI69" s="69">
        <f t="shared" si="135"/>
        <v>-19.326423107134421</v>
      </c>
      <c r="CK69" t="str">
        <f t="shared" si="147"/>
        <v>91 Elementary trades and related occupations</v>
      </c>
      <c r="CL69" s="18">
        <f t="shared" si="165"/>
        <v>4.7444129011896914</v>
      </c>
      <c r="CM69" s="18">
        <f t="shared" si="165"/>
        <v>4.049641923886993</v>
      </c>
      <c r="CN69" s="18">
        <f t="shared" si="165"/>
        <v>4.3178282613291898</v>
      </c>
      <c r="CO69" s="18">
        <f t="shared" si="165"/>
        <v>3.4357964213403007</v>
      </c>
      <c r="CP69" s="18">
        <f t="shared" si="165"/>
        <v>2.8198941950179939</v>
      </c>
      <c r="CR69" s="68">
        <f t="shared" si="137"/>
        <v>-41.811897684770408</v>
      </c>
      <c r="CS69" s="69">
        <f t="shared" si="138"/>
        <v>20.325191188586928</v>
      </c>
      <c r="CT69" s="69">
        <f t="shared" si="139"/>
        <v>-21.486706496183476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0.49064166698643741</v>
      </c>
      <c r="C70" s="18">
        <f t="shared" si="157"/>
        <v>0.48124971528951466</v>
      </c>
      <c r="D70" s="18">
        <f t="shared" si="157"/>
        <v>0.48116156529687309</v>
      </c>
      <c r="E70" s="18">
        <f t="shared" si="157"/>
        <v>0.49785486817897073</v>
      </c>
      <c r="F70" s="18">
        <f t="shared" si="157"/>
        <v>0.49095712127073637</v>
      </c>
      <c r="H70" s="68">
        <f t="shared" si="105"/>
        <v>49.306004324418844</v>
      </c>
      <c r="I70" s="69">
        <f t="shared" si="106"/>
        <v>72.22676530237257</v>
      </c>
      <c r="J70" s="69">
        <f t="shared" si="107"/>
        <v>121.53276962679142</v>
      </c>
      <c r="L70" t="str">
        <f t="shared" ref="L70" si="166">A70</f>
        <v>92 Elementary administration and service occupations</v>
      </c>
      <c r="M70" s="18">
        <f t="shared" si="158"/>
        <v>2.0990211334390896</v>
      </c>
      <c r="N70" s="18">
        <f t="shared" si="158"/>
        <v>2.2968230958257103</v>
      </c>
      <c r="O70" s="18">
        <f t="shared" si="158"/>
        <v>2.3070435959121274</v>
      </c>
      <c r="P70" s="18">
        <f t="shared" si="158"/>
        <v>2.5956259722124613</v>
      </c>
      <c r="Q70" s="18">
        <f t="shared" si="158"/>
        <v>3.0143460399870237</v>
      </c>
      <c r="S70" s="68">
        <f t="shared" si="109"/>
        <v>91.190066161338862</v>
      </c>
      <c r="T70" s="69">
        <f t="shared" si="110"/>
        <v>83.807408577636366</v>
      </c>
      <c r="U70" s="69">
        <f t="shared" si="111"/>
        <v>174.99747473897526</v>
      </c>
      <c r="W70" t="str">
        <f t="shared" ref="W70" si="167">A70</f>
        <v>92 Elementary administration and service occupations</v>
      </c>
      <c r="X70" s="18">
        <f t="shared" si="159"/>
        <v>3.806729560210683</v>
      </c>
      <c r="Y70" s="18">
        <f t="shared" si="159"/>
        <v>4.2292160515223127</v>
      </c>
      <c r="Z70" s="18">
        <f t="shared" si="159"/>
        <v>4.1699299977793292</v>
      </c>
      <c r="AA70" s="18">
        <f t="shared" si="159"/>
        <v>4.6277401351290184</v>
      </c>
      <c r="AB70" s="18">
        <f t="shared" si="159"/>
        <v>5.3894803642650295</v>
      </c>
      <c r="AD70" s="68">
        <f t="shared" si="113"/>
        <v>59.097206012475709</v>
      </c>
      <c r="AE70" s="69">
        <f t="shared" si="114"/>
        <v>81.892481364225503</v>
      </c>
      <c r="AF70" s="69">
        <f t="shared" si="115"/>
        <v>140.9896873767012</v>
      </c>
      <c r="AH70" t="str">
        <f t="shared" ref="AH70" si="168">L70</f>
        <v>92 Elementary administration and service occupations</v>
      </c>
      <c r="AI70" s="18">
        <f t="shared" si="160"/>
        <v>6.0827226030644184</v>
      </c>
      <c r="AJ70" s="18">
        <f t="shared" si="160"/>
        <v>7.3439829970802784</v>
      </c>
      <c r="AK70" s="18">
        <f t="shared" si="160"/>
        <v>7.3878973132288657</v>
      </c>
      <c r="AL70" s="18">
        <f t="shared" si="160"/>
        <v>8.6512552476953335</v>
      </c>
      <c r="AM70" s="18">
        <f t="shared" si="160"/>
        <v>10.531181465474202</v>
      </c>
      <c r="AO70" s="68">
        <f t="shared" si="117"/>
        <v>56.809945883286382</v>
      </c>
      <c r="AP70" s="69">
        <f t="shared" si="118"/>
        <v>78.182668195148509</v>
      </c>
      <c r="AQ70" s="69">
        <f t="shared" si="119"/>
        <v>134.99261407843488</v>
      </c>
      <c r="AS70" t="str">
        <f t="shared" ref="AS70" si="169">W70</f>
        <v>92 Elementary administration and service occupations</v>
      </c>
      <c r="AT70" s="18">
        <f t="shared" si="161"/>
        <v>6.2799977600669203</v>
      </c>
      <c r="AU70" s="18">
        <f t="shared" si="161"/>
        <v>6.6729063865956659</v>
      </c>
      <c r="AV70" s="18">
        <f t="shared" si="161"/>
        <v>6.8786130579564952</v>
      </c>
      <c r="AW70" s="18">
        <f t="shared" si="161"/>
        <v>7.7454051006241489</v>
      </c>
      <c r="AX70" s="18">
        <f t="shared" si="161"/>
        <v>9.117218780322208</v>
      </c>
      <c r="AZ70" s="68">
        <f t="shared" si="121"/>
        <v>54.849393770390009</v>
      </c>
      <c r="BA70" s="69">
        <f t="shared" si="122"/>
        <v>76.777428302439887</v>
      </c>
      <c r="BB70" s="69">
        <f t="shared" si="123"/>
        <v>131.6268220728299</v>
      </c>
      <c r="BD70" t="str">
        <f t="shared" ref="BD70" si="170">AH70</f>
        <v>92 Elementary administration and service occupations</v>
      </c>
      <c r="BE70" s="18">
        <f t="shared" si="162"/>
        <v>10.291203511216668</v>
      </c>
      <c r="BF70" s="18">
        <f t="shared" si="162"/>
        <v>9.7465476566308809</v>
      </c>
      <c r="BG70" s="18">
        <f t="shared" si="162"/>
        <v>9.4307210256681042</v>
      </c>
      <c r="BH70" s="18">
        <f t="shared" si="162"/>
        <v>9.3541768391573061</v>
      </c>
      <c r="BI70" s="18">
        <f t="shared" si="162"/>
        <v>9.2570783408196053</v>
      </c>
      <c r="BK70" s="68">
        <f t="shared" si="125"/>
        <v>-4.4536663219919994</v>
      </c>
      <c r="BL70" s="69">
        <f t="shared" si="126"/>
        <v>49.258931192701702</v>
      </c>
      <c r="BM70" s="69">
        <f t="shared" si="127"/>
        <v>44.805264870709713</v>
      </c>
      <c r="BO70" t="str">
        <f t="shared" ref="BO70" si="171">AS70</f>
        <v>92 Elementary administration and service occupations</v>
      </c>
      <c r="BP70" s="18">
        <f t="shared" si="163"/>
        <v>15.354593179015078</v>
      </c>
      <c r="BQ70" s="18">
        <f t="shared" si="163"/>
        <v>15.758245754255018</v>
      </c>
      <c r="BR70" s="18">
        <f t="shared" si="163"/>
        <v>15.259939909583769</v>
      </c>
      <c r="BS70" s="18">
        <f t="shared" si="163"/>
        <v>16.319453935556449</v>
      </c>
      <c r="BT70" s="18">
        <f t="shared" si="163"/>
        <v>17.403164416249616</v>
      </c>
      <c r="BV70" s="68">
        <f t="shared" si="129"/>
        <v>-6.4370974856708534</v>
      </c>
      <c r="BW70" s="69">
        <f t="shared" si="130"/>
        <v>46.50422022219464</v>
      </c>
      <c r="BX70" s="69">
        <f t="shared" si="131"/>
        <v>40.067122736523793</v>
      </c>
      <c r="BZ70" t="str">
        <f t="shared" ref="BZ70" si="172">BD70</f>
        <v>92 Elementary administration and service occupations</v>
      </c>
      <c r="CA70" s="18">
        <f t="shared" si="164"/>
        <v>20.148181269603597</v>
      </c>
      <c r="CB70" s="18">
        <f t="shared" si="164"/>
        <v>21.251013185691878</v>
      </c>
      <c r="CC70" s="18">
        <f t="shared" si="164"/>
        <v>20.519755161015574</v>
      </c>
      <c r="CD70" s="18">
        <f t="shared" si="164"/>
        <v>22.050398773179296</v>
      </c>
      <c r="CE70" s="18">
        <f t="shared" si="164"/>
        <v>22.155047102304941</v>
      </c>
      <c r="CG70" s="68">
        <f t="shared" si="133"/>
        <v>-32.657758419853089</v>
      </c>
      <c r="CH70" s="69">
        <f t="shared" si="134"/>
        <v>35.283914569327756</v>
      </c>
      <c r="CI70" s="69">
        <f t="shared" si="135"/>
        <v>2.6261561494746646</v>
      </c>
      <c r="CK70" t="str">
        <f t="shared" ref="CK70" si="173">BO70</f>
        <v>92 Elementary administration and service occupations</v>
      </c>
      <c r="CL70" s="18">
        <f t="shared" si="165"/>
        <v>27.778926161334645</v>
      </c>
      <c r="CM70" s="18">
        <f t="shared" si="165"/>
        <v>24.769099303466444</v>
      </c>
      <c r="CN70" s="18">
        <f t="shared" si="165"/>
        <v>24.039824756589468</v>
      </c>
      <c r="CO70" s="18">
        <f t="shared" si="165"/>
        <v>19.782781119475704</v>
      </c>
      <c r="CP70" s="18">
        <f t="shared" si="165"/>
        <v>16.781578860395811</v>
      </c>
      <c r="CR70" s="68">
        <f t="shared" si="137"/>
        <v>-37.803167841880011</v>
      </c>
      <c r="CS70" s="69">
        <f t="shared" si="138"/>
        <v>18.181831619983875</v>
      </c>
      <c r="CT70" s="69">
        <f t="shared" si="139"/>
        <v>-19.62133622189614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46.327057163395388</v>
      </c>
      <c r="I72" s="67">
        <f>IF(D35&gt;0,I35/D35*100,0)</f>
        <v>60.836857163005639</v>
      </c>
      <c r="J72" s="67">
        <f t="shared" ref="J72" si="175">IF(D35&gt;0,(J35/D35)*100,0)</f>
        <v>107.16391432640104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46.32819586348208</v>
      </c>
      <c r="T72" s="67">
        <f t="shared" ref="T72" si="177">IF(O35&gt;0,T35/O35*100,0)</f>
        <v>63.998116998378883</v>
      </c>
      <c r="U72" s="67">
        <f t="shared" ref="U72" si="178">IF(O35&gt;0,(U35/O35)*100,0)</f>
        <v>110.32631286186097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23.09613674689998</v>
      </c>
      <c r="AE72" s="67">
        <f t="shared" ref="AE72" si="180">IF(Z35&gt;0,AE35/Z35*100,0)</f>
        <v>60.385755339131762</v>
      </c>
      <c r="AF72" s="67">
        <f t="shared" ref="AF72" si="181">IF(Z35&gt;0,(AF35/Z35)*100,0)</f>
        <v>83.481892086031749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10.006249695416317</v>
      </c>
      <c r="AP72" s="67">
        <f t="shared" ref="AP72" si="183">IF(AK35&gt;0,AP35/AK35*100,0)</f>
        <v>54.964986278911269</v>
      </c>
      <c r="AQ72" s="67">
        <f t="shared" ref="AQ72" si="184">IF(AK35&gt;0,(AQ35/AK35)*100,0)</f>
        <v>64.971235974327584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16.828288063523786</v>
      </c>
      <c r="BA72" s="67">
        <f t="shared" ref="BA72" si="186">IF(AV35&gt;0,BA35/AV35*100,0)</f>
        <v>56.23959021968642</v>
      </c>
      <c r="BB72" s="67">
        <f t="shared" ref="BB72" si="187">IF(AV35&gt;0,(BB35/AV35)*100,0)</f>
        <v>73.067878283210206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-2.6614246128426595</v>
      </c>
      <c r="BL72" s="67">
        <f t="shared" ref="BL72" si="189">IF(BG35&gt;0,BL35/BG35*100,0)</f>
        <v>44.897160352372723</v>
      </c>
      <c r="BM72" s="67">
        <f t="shared" ref="BM72" si="190">IF(BG35&gt;0,(BM35/BG35)*100,0)</f>
        <v>42.235735739530064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-17.959502307420589</v>
      </c>
      <c r="BW72" s="67">
        <f t="shared" ref="BW72" si="192">IF(BR35&gt;0,BW35/BR35*100,0)</f>
        <v>40.50741127548941</v>
      </c>
      <c r="BX72" s="67">
        <f t="shared" ref="BX72" si="193">IF(BR35&gt;0,(BX35/BR35)*100,0)</f>
        <v>22.547908968068821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-37.628374120007436</v>
      </c>
      <c r="CH72" s="67">
        <f t="shared" ref="CH72" si="195">IF(CC35&gt;0,CH35/CC35*100,0)</f>
        <v>32.280135843225452</v>
      </c>
      <c r="CI72" s="67">
        <f t="shared" ref="CI72" si="196">IF(CC35&gt;0,(CI35/CC35)*100,0)</f>
        <v>-5.3482382767819834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-10.902248356091402</v>
      </c>
      <c r="CS72" s="67">
        <f t="shared" ref="CS72" si="198">IF(CN35&gt;0,CS35/CN35*100,0)</f>
        <v>26.799061460835844</v>
      </c>
      <c r="CT72" s="67">
        <f t="shared" ref="CT72" si="199">IF(CN35&gt;0,(CT35/CN35)*100,0)</f>
        <v>15.896813104744446</v>
      </c>
    </row>
    <row r="75" spans="1:98" ht="51" customHeight="1" x14ac:dyDescent="0.25">
      <c r="A75" s="381" t="str">
        <f>CONCATENATE(A$1," (Continued)")</f>
        <v>Basic Table 2  Employment Change by Occupation and Replacement Demand, RQF8 Doctorate, 2015-2035, Brighton and Hove East Sussex West Sussex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Brighton and Hove East Sussex West Sussex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Brighton and Hove East Sussex West Sussex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Brighton and Hove East Sussex West Sussex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Brighton and Hove East Sussex West Sussex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Brighton and Hove East Sussex West Sussex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Brighton and Hove East Sussex West Sussex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6.4924797552235569</v>
      </c>
      <c r="C82" s="18">
        <f t="shared" si="210"/>
        <v>12.460636258773672</v>
      </c>
      <c r="D82" s="18">
        <f t="shared" si="210"/>
        <v>0.85561225738153279</v>
      </c>
      <c r="E82" s="18">
        <f t="shared" si="210"/>
        <v>2.7262393075720981</v>
      </c>
      <c r="F82" s="18">
        <f t="shared" ref="F82:F107" si="211">IF(AND(F$6-C$6 &lt;&gt; 0,C8&lt;&gt;0,F8&lt;&gt;0),(EXP(LN(F8/C8)/(F$6-C$6))-1)*100,0)</f>
        <v>2.7175551238989959</v>
      </c>
      <c r="H82" s="18">
        <f t="shared" ref="H82:H107" si="212">IF($F$6-$D$6 &lt;&gt; 0,(EXP(LN(1+(H45/100))/($F$6-$D$6))-1)*100,0)</f>
        <v>2.0988733303968221</v>
      </c>
      <c r="I82" s="18">
        <f t="shared" ref="I82:I107" si="213">IF(D8&gt;0,((1+(I8/D8))^(1/($F$6-$D$6))-1)*100,0)</f>
        <v>3.2459325930783045</v>
      </c>
      <c r="J82" s="18">
        <f t="shared" ref="J82:J107" si="214">IF($F$6-$D$6 &lt;&gt; 0,(EXP(LN(1+(J45/100))/($F$6-$D$6))-1)*100,0)</f>
        <v>4.6602509888329147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7.9981816321496035</v>
      </c>
      <c r="N82" s="18">
        <f t="shared" si="215"/>
        <v>8.7087095079104948</v>
      </c>
      <c r="O82" s="18">
        <f t="shared" si="215"/>
        <v>0.46748179391307154</v>
      </c>
      <c r="P82" s="18">
        <f t="shared" si="215"/>
        <v>2.5276756764691877</v>
      </c>
      <c r="Q82" s="18">
        <f t="shared" ref="Q82:Q107" si="216">IF(AND(Q$6-N$6 &lt;&gt; 0,N8&lt;&gt;0,Q8&lt;&gt;0),(EXP(LN(Q8/N8)/(Q$6-N$6))-1)*100,0)</f>
        <v>2.2527955420586165</v>
      </c>
      <c r="S82" s="18">
        <f t="shared" ref="S82:S107" si="217">IF($F$6-$D$6 &lt;&gt; 0,(EXP(LN(1+(S45/100))/($F$6-$D$6))-1)*100,0)</f>
        <v>1.8362926033201221</v>
      </c>
      <c r="T82" s="18">
        <f t="shared" ref="T82:T107" si="218">IF(O8&gt;0,((1+(T8/O8))^(1/($F$6-$D$6))-1)*100,0)</f>
        <v>3.1969508458168816</v>
      </c>
      <c r="U82" s="18">
        <f t="shared" ref="U82:U107" si="219">IF($F$6-$D$6 &lt;&gt; 0,(EXP(LN(1+(U45/100))/($F$6-$D$6))-1)*100,0)</f>
        <v>4.4342031904446522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5.5605792128822218</v>
      </c>
      <c r="Y82" s="18">
        <f t="shared" si="220"/>
        <v>-2.4019165013765109</v>
      </c>
      <c r="Z82" s="18">
        <f t="shared" si="220"/>
        <v>-0.89586265176002655</v>
      </c>
      <c r="AA82" s="18">
        <f t="shared" si="220"/>
        <v>1.3832993692373563</v>
      </c>
      <c r="AB82" s="18">
        <f t="shared" ref="AB82:AB107" si="221">IF(AND(AB$6-Y$6 &lt;&gt; 0,Y8&lt;&gt;0,AB8&lt;&gt;0),(EXP(LN(AB8/Y8)/(AB$6-Y$6))-1)*100,0)</f>
        <v>0.42637264579781231</v>
      </c>
      <c r="AD82" s="18">
        <f t="shared" ref="AD82:AD107" si="222">IF($F$6-$D$6 &lt;&gt; 0,(EXP(LN(1+(AD45/100))/($F$6-$D$6))-1)*100,0)</f>
        <v>0.61781350702068139</v>
      </c>
      <c r="AE82" s="18">
        <f t="shared" ref="AE82:AE107" si="223">IF(Z8&gt;0,((1+(AE8/Z8))^(1/($F$6-$D$6))-1)*100,0)</f>
        <v>3.0866312335373625</v>
      </c>
      <c r="AF82" s="18">
        <f t="shared" ref="AF82:AF107" si="224">IF($F$6-$D$6 &lt;&gt; 0,(EXP(LN(1+(AF45/100))/($F$6-$D$6))-1)*100,0)</f>
        <v>3.4966198766736012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4.726169204007169</v>
      </c>
      <c r="AJ82" s="18">
        <f t="shared" si="225"/>
        <v>1.3966631801537233</v>
      </c>
      <c r="AK82" s="18">
        <f t="shared" si="225"/>
        <v>-1.8795675686959612</v>
      </c>
      <c r="AL82" s="18">
        <f t="shared" si="225"/>
        <v>0.86435711546826166</v>
      </c>
      <c r="AM82" s="18">
        <f t="shared" ref="AM82:AM107" si="226">IF(AND(AM$6-AJ$6 &lt;&gt; 0,AJ8&lt;&gt;0,AM8&lt;&gt;0),(EXP(LN(AM8/AJ8)/(AM$6-AJ$6))-1)*100,0)</f>
        <v>3.1639339104994058E-2</v>
      </c>
      <c r="AO82" s="18">
        <f t="shared" ref="AO82:AO107" si="227">IF($F$6-$D$6 &lt;&gt; 0,(EXP(LN(1+(AO45/100))/($F$6-$D$6))-1)*100,0)</f>
        <v>-5.8706118188078804E-2</v>
      </c>
      <c r="AP82" s="18">
        <f t="shared" ref="AP82:AP107" si="228">IF(AK8&gt;0,((1+(AP8/AK8))^(1/($F$6-$D$6))-1)*100,0)</f>
        <v>2.7564584428300565</v>
      </c>
      <c r="AQ82" s="18">
        <f t="shared" ref="AQ82:AQ107" si="229">IF($F$6-$D$6 &lt;&gt; 0,(EXP(LN(1+(AQ45/100))/($F$6-$D$6))-1)*100,0)</f>
        <v>2.7163942250289397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5.0061647255797981</v>
      </c>
      <c r="AU82" s="18">
        <f t="shared" si="230"/>
        <v>-0.20359188263769923</v>
      </c>
      <c r="AV82" s="18">
        <f t="shared" si="230"/>
        <v>-2.2610916922267688</v>
      </c>
      <c r="AW82" s="18">
        <f t="shared" si="230"/>
        <v>0.9873166638483255</v>
      </c>
      <c r="AX82" s="18">
        <f t="shared" ref="AX82:AX107" si="231">IF(AND(AX$6-AU$6 &lt;&gt; 0,AU8&lt;&gt;0,AX8&lt;&gt;0),(EXP(LN(AX8/AU8)/(AX$6-AU$6))-1)*100,0)</f>
        <v>-0.11332859769023207</v>
      </c>
      <c r="AZ82" s="18">
        <f t="shared" ref="AZ82:AZ107" si="232">IF($F$6-$D$6 &lt;&gt; 0,(EXP(LN(1+(AZ45/100))/($F$6-$D$6))-1)*100,0)</f>
        <v>-0.10730814339214856</v>
      </c>
      <c r="BA82" s="18">
        <f t="shared" ref="BA82:BA107" si="233">IF(AV8&gt;0,((1+(BA8/AV8))^(1/($F$6-$D$6))-1)*100,0)</f>
        <v>2.7272963253782923</v>
      </c>
      <c r="BB82" s="18">
        <f t="shared" ref="BB82:BB107" si="234">IF($F$6-$D$6 &lt;&gt; 0,(EXP(LN(1+(BB45/100))/($F$6-$D$6))-1)*100,0)</f>
        <v>2.6538545003210956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1.7749375044781912</v>
      </c>
      <c r="BF82" s="18">
        <f t="shared" si="235"/>
        <v>8.368367537826904</v>
      </c>
      <c r="BG82" s="18">
        <f t="shared" si="235"/>
        <v>-2.8050204586669736</v>
      </c>
      <c r="BH82" s="18">
        <f t="shared" si="235"/>
        <v>0.53932488004979628</v>
      </c>
      <c r="BI82" s="18">
        <f t="shared" ref="BI82:BI107" si="236">IF(AND(BI$6-BF$6 &lt;&gt; 0,BF8&lt;&gt;0,BI8&lt;&gt;0),(EXP(LN(BI8/BF8)/(BI$6-BF$6))-1)*100,0)</f>
        <v>-5.0624757124750897E-2</v>
      </c>
      <c r="BK82" s="18">
        <f t="shared" ref="BK82:BK107" si="237">IF($F$6-$D$6 &lt;&gt; 0,(EXP(LN(1+(BK45/100))/($F$6-$D$6))-1)*100,0)</f>
        <v>-0.58805123815123261</v>
      </c>
      <c r="BL82" s="18">
        <f t="shared" ref="BL82:BL107" si="238">IF(BG8&gt;0,((1+(BL8/BG8))^(1/($F$6-$D$6))-1)*100,0)</f>
        <v>2.2543162490686663</v>
      </c>
      <c r="BM82" s="18">
        <f t="shared" ref="BM82:BM107" si="239">IF($F$6-$D$6 &lt;&gt; 0,(EXP(LN(1+(BM45/100))/($F$6-$D$6))-1)*100,0)</f>
        <v>1.8290282558003801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2.69368040175475</v>
      </c>
      <c r="BQ82" s="18">
        <f t="shared" si="240"/>
        <v>-6.3679866139792818</v>
      </c>
      <c r="BR82" s="18">
        <f t="shared" si="240"/>
        <v>-2.8675170262971172</v>
      </c>
      <c r="BS82" s="18">
        <f t="shared" si="240"/>
        <v>-1.9416219774765708</v>
      </c>
      <c r="BT82" s="18">
        <f t="shared" ref="BT82:BT107" si="241">IF(AND(BT$6-BQ$6 &lt;&gt; 0,BQ8&lt;&gt;0,BT8&lt;&gt;0),(EXP(LN(BT8/BQ8)/(BT$6-BQ$6))-1)*100,0)</f>
        <v>-2.5137495346480243</v>
      </c>
      <c r="BV82" s="18">
        <f t="shared" ref="BV82:BV107" si="242">IF($F$6-$D$6 &lt;&gt; 0,(EXP(LN(1+(BV45/100))/($F$6-$D$6))-1)*100,0)</f>
        <v>-2.2512301843771509</v>
      </c>
      <c r="BW82" s="18">
        <f t="shared" ref="BW82:BW107" si="243">IF(BR8&gt;0,((1+(BW8/BR8))^(1/($F$6-$D$6))-1)*100,0)</f>
        <v>2.1279040640592717</v>
      </c>
      <c r="BX82" s="18">
        <f t="shared" ref="BX82:BX107" si="244">IF($F$6-$D$6 &lt;&gt; 0,(EXP(LN(1+(BX45/100))/($F$6-$D$6))-1)*100,0)</f>
        <v>0.52728144711489122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0.52347433328407966</v>
      </c>
      <c r="CB82" s="18">
        <f t="shared" si="245"/>
        <v>-2.5433416850612733</v>
      </c>
      <c r="CC82" s="18">
        <f t="shared" si="245"/>
        <v>-0.81292041240258461</v>
      </c>
      <c r="CD82" s="18">
        <f t="shared" si="245"/>
        <v>-2.5749574334938297</v>
      </c>
      <c r="CE82" s="18">
        <f t="shared" ref="CE82:CE107" si="246">IF(AND(CE$6-CB$6 &lt;&gt; 0,CB8&lt;&gt;0,CE8&lt;&gt;0),(EXP(LN(CE8/CB8)/(CE$6-CB$6))-1)*100,0)</f>
        <v>-2.0257230303201368</v>
      </c>
      <c r="CG82" s="18">
        <f t="shared" ref="CG82:CG107" si="247">IF($F$6-$D$6 &lt;&gt; 0,(EXP(LN(1+(CG45/100))/($F$6-$D$6))-1)*100,0)</f>
        <v>-1.9911175313310991</v>
      </c>
      <c r="CH82" s="18">
        <f t="shared" ref="CH82:CH107" si="248">IF(CC8&gt;0,((1+(CH8/CC8))^(1/($F$6-$D$6))-1)*100,0)</f>
        <v>2.1832404555530482</v>
      </c>
      <c r="CI82" s="18">
        <f t="shared" ref="CI82:CI107" si="249">IF($F$6-$D$6 &lt;&gt; 0,(EXP(LN(1+(CI45/100))/($F$6-$D$6))-1)*100,0)</f>
        <v>0.77138354693193634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6.0343581048013295</v>
      </c>
      <c r="CM82" s="18">
        <f t="shared" si="250"/>
        <v>-9.6988969481833891</v>
      </c>
      <c r="CN82" s="18">
        <f t="shared" si="250"/>
        <v>0.33382528234520148</v>
      </c>
      <c r="CO82" s="18">
        <f t="shared" si="250"/>
        <v>2.0459729806220794</v>
      </c>
      <c r="CP82" s="18">
        <f t="shared" ref="CP82:CP107" si="251">IF(AND(CP$6-CM$6 &lt;&gt; 0,CM8&lt;&gt;0,CP8&lt;&gt;0),(EXP(LN(CP8/CM8)/(CP$6-CM$6))-1)*100,0)</f>
        <v>0.73503426463392696</v>
      </c>
      <c r="CR82" s="18">
        <f t="shared" ref="CR82:CR107" si="252">IF($F$6-$D$6 &lt;&gt; 0,(EXP(LN(1+(CR45/100))/($F$6-$D$6))-1)*100,0)</f>
        <v>1.4720351304555734</v>
      </c>
      <c r="CS82" s="18">
        <f t="shared" ref="CS82:CS107" si="253">IF(CN8&gt;0,((1+(CS8/CN8))^(1/($F$6-$D$6))-1)*100,0)</f>
        <v>1.8988157609123091</v>
      </c>
      <c r="CT82" s="18">
        <f t="shared" ref="CT82:CT107" si="254">IF($F$6-$D$6 &lt;&gt; 0,(EXP(LN(1+(CT45/100))/($F$6-$D$6))-1)*100,0)</f>
        <v>3.0574596260145359</v>
      </c>
    </row>
    <row r="83" spans="1:98" x14ac:dyDescent="0.25">
      <c r="A83" t="str">
        <f t="shared" si="209"/>
        <v>12 Other managers and proprietors</v>
      </c>
      <c r="B83" s="18">
        <f t="shared" si="210"/>
        <v>7.43924679430088</v>
      </c>
      <c r="C83" s="18">
        <f t="shared" si="210"/>
        <v>0.43269525284850285</v>
      </c>
      <c r="D83" s="18">
        <f t="shared" si="210"/>
        <v>6.9835415314263516</v>
      </c>
      <c r="E83" s="18">
        <f t="shared" si="210"/>
        <v>3.3468860285562174</v>
      </c>
      <c r="F83" s="18">
        <f t="shared" si="211"/>
        <v>4.2832650463595412</v>
      </c>
      <c r="H83" s="18">
        <f t="shared" si="212"/>
        <v>4.5451572932788009</v>
      </c>
      <c r="I83" s="18">
        <f t="shared" si="213"/>
        <v>4.5842207343762764</v>
      </c>
      <c r="J83" s="18">
        <f t="shared" si="214"/>
        <v>7.372509457989973</v>
      </c>
      <c r="L83" t="str">
        <f t="shared" ref="L83:L106" si="255">A83</f>
        <v>12 Other managers and proprietors</v>
      </c>
      <c r="M83" s="18">
        <f t="shared" si="215"/>
        <v>6.1480847996444821</v>
      </c>
      <c r="N83" s="18">
        <f t="shared" si="215"/>
        <v>7.9000865150935295</v>
      </c>
      <c r="O83" s="18">
        <f t="shared" si="215"/>
        <v>6.957265958866099</v>
      </c>
      <c r="P83" s="18">
        <f t="shared" si="215"/>
        <v>3.4903249627337818</v>
      </c>
      <c r="Q83" s="18">
        <f t="shared" si="216"/>
        <v>4.8345469649973216</v>
      </c>
      <c r="S83" s="18">
        <f t="shared" si="217"/>
        <v>4.6333021182796141</v>
      </c>
      <c r="T83" s="18">
        <f t="shared" si="218"/>
        <v>4.548750590736006</v>
      </c>
      <c r="U83" s="18">
        <f t="shared" si="219"/>
        <v>7.4089659856623635</v>
      </c>
      <c r="W83" t="str">
        <f t="shared" ref="W83:W106" si="256">A83</f>
        <v>12 Other managers and proprietors</v>
      </c>
      <c r="X83" s="18">
        <f t="shared" si="220"/>
        <v>3.2806630830284789</v>
      </c>
      <c r="Y83" s="18">
        <f t="shared" si="220"/>
        <v>-4.1106528708602541</v>
      </c>
      <c r="Z83" s="18">
        <f t="shared" si="220"/>
        <v>5.2386015928711727</v>
      </c>
      <c r="AA83" s="18">
        <f t="shared" si="220"/>
        <v>2.2614525448987122</v>
      </c>
      <c r="AB83" s="18">
        <f t="shared" si="221"/>
        <v>2.76857386850895</v>
      </c>
      <c r="AD83" s="18">
        <f t="shared" si="222"/>
        <v>3.2443579109203924</v>
      </c>
      <c r="AE83" s="18">
        <f t="shared" si="223"/>
        <v>4.284844530948706</v>
      </c>
      <c r="AF83" s="18">
        <f t="shared" si="224"/>
        <v>6.2726510884197451</v>
      </c>
      <c r="AH83" t="str">
        <f t="shared" ref="AH83:AH106" si="257">L83</f>
        <v>12 Other managers and proprietors</v>
      </c>
      <c r="AI83" s="18">
        <f t="shared" si="225"/>
        <v>3.9881809300622129</v>
      </c>
      <c r="AJ83" s="18">
        <f t="shared" si="225"/>
        <v>1.744145479513115</v>
      </c>
      <c r="AK83" s="18">
        <f t="shared" si="225"/>
        <v>4.1883054097916705</v>
      </c>
      <c r="AL83" s="18">
        <f t="shared" si="225"/>
        <v>2.2285783220704625</v>
      </c>
      <c r="AM83" s="18">
        <f t="shared" si="226"/>
        <v>2.8064752579227248</v>
      </c>
      <c r="AO83" s="18">
        <f t="shared" si="227"/>
        <v>2.8776903501750883</v>
      </c>
      <c r="AP83" s="18">
        <f t="shared" si="228"/>
        <v>4.1854592888017628</v>
      </c>
      <c r="AQ83" s="18">
        <f t="shared" si="229"/>
        <v>5.9515190054396205</v>
      </c>
      <c r="AS83" t="str">
        <f t="shared" ref="AS83:AS106" si="258">W83</f>
        <v>12 Other managers and proprietors</v>
      </c>
      <c r="AT83" s="18">
        <f t="shared" si="230"/>
        <v>2.7735411699159718</v>
      </c>
      <c r="AU83" s="18">
        <f t="shared" si="230"/>
        <v>-1.4957553312556882</v>
      </c>
      <c r="AV83" s="18">
        <f t="shared" si="230"/>
        <v>4.6811912448250004</v>
      </c>
      <c r="AW83" s="18">
        <f t="shared" si="230"/>
        <v>1.8829351793337779</v>
      </c>
      <c r="AX83" s="18">
        <f t="shared" si="231"/>
        <v>2.5329125812433739</v>
      </c>
      <c r="AZ83" s="18">
        <f t="shared" si="232"/>
        <v>2.8072756917503439</v>
      </c>
      <c r="BA83" s="18">
        <f t="shared" si="233"/>
        <v>3.9910158856503619</v>
      </c>
      <c r="BB83" s="18">
        <f t="shared" si="234"/>
        <v>5.7507925569429741</v>
      </c>
      <c r="BD83" t="str">
        <f t="shared" ref="BD83:BD106" si="259">AH83</f>
        <v>12 Other managers and proprietors</v>
      </c>
      <c r="BE83" s="18">
        <f t="shared" si="235"/>
        <v>-2.4384920149168932</v>
      </c>
      <c r="BF83" s="18">
        <f t="shared" si="235"/>
        <v>5.3656267646781552</v>
      </c>
      <c r="BG83" s="18">
        <f t="shared" si="235"/>
        <v>2.4872948308121146</v>
      </c>
      <c r="BH83" s="18">
        <f t="shared" si="235"/>
        <v>0.60562952571252548</v>
      </c>
      <c r="BI83" s="18">
        <f t="shared" si="236"/>
        <v>1.4826959254052419</v>
      </c>
      <c r="BK83" s="18">
        <f t="shared" si="237"/>
        <v>1.2289810372345666</v>
      </c>
      <c r="BL83" s="18">
        <f t="shared" si="238"/>
        <v>3.0099891873400564</v>
      </c>
      <c r="BM83" s="18">
        <f t="shared" si="239"/>
        <v>3.8458605073012242</v>
      </c>
      <c r="BO83" t="str">
        <f t="shared" ref="BO83:BO106" si="260">AS83</f>
        <v>12 Other managers and proprietors</v>
      </c>
      <c r="BP83" s="18">
        <f t="shared" si="240"/>
        <v>-0.1339487867055178</v>
      </c>
      <c r="BQ83" s="18">
        <f t="shared" si="240"/>
        <v>-5.7632377113191913</v>
      </c>
      <c r="BR83" s="18">
        <f t="shared" si="240"/>
        <v>4.0188187420078236</v>
      </c>
      <c r="BS83" s="18">
        <f t="shared" si="240"/>
        <v>-0.15882057040745856</v>
      </c>
      <c r="BT83" s="18">
        <f t="shared" si="241"/>
        <v>0.76386345239074505</v>
      </c>
      <c r="BV83" s="18">
        <f t="shared" si="242"/>
        <v>1.214742444270378</v>
      </c>
      <c r="BW83" s="18">
        <f t="shared" si="243"/>
        <v>3.3482611619002567</v>
      </c>
      <c r="BX83" s="18">
        <f t="shared" si="244"/>
        <v>4.1391672481808639</v>
      </c>
      <c r="BZ83" t="str">
        <f t="shared" ref="BZ83:BZ106" si="261">BD83</f>
        <v>12 Other managers and proprietors</v>
      </c>
      <c r="CA83" s="18">
        <f t="shared" si="245"/>
        <v>-2.0681629922973621</v>
      </c>
      <c r="CB83" s="18">
        <f t="shared" si="245"/>
        <v>-14.636118820026367</v>
      </c>
      <c r="CC83" s="18">
        <f t="shared" si="245"/>
        <v>3.0701268752211464</v>
      </c>
      <c r="CD83" s="18">
        <f t="shared" si="245"/>
        <v>-2.4304858271721796</v>
      </c>
      <c r="CE83" s="18">
        <f t="shared" si="246"/>
        <v>-1.5694352407869872</v>
      </c>
      <c r="CG83" s="18">
        <f t="shared" si="247"/>
        <v>-0.63036409237520186</v>
      </c>
      <c r="CH83" s="18">
        <f t="shared" si="248"/>
        <v>2.6356055172258586</v>
      </c>
      <c r="CI83" s="18">
        <f t="shared" si="249"/>
        <v>2.2039909211968745</v>
      </c>
      <c r="CK83" t="str">
        <f t="shared" ref="CK83:CK106" si="262">BO83</f>
        <v>12 Other managers and proprietors</v>
      </c>
      <c r="CL83" s="18">
        <f t="shared" si="250"/>
        <v>0.97093835010986229</v>
      </c>
      <c r="CM83" s="18">
        <f t="shared" si="250"/>
        <v>-14.356918394533135</v>
      </c>
      <c r="CN83" s="18">
        <f t="shared" si="250"/>
        <v>7.4661195468821662</v>
      </c>
      <c r="CO83" s="18">
        <f t="shared" si="250"/>
        <v>2.5721652404168127</v>
      </c>
      <c r="CP83" s="18">
        <f t="shared" si="251"/>
        <v>2.9103569886876679</v>
      </c>
      <c r="CR83" s="18">
        <f t="shared" si="252"/>
        <v>4.1782052680105375</v>
      </c>
      <c r="CS83" s="18">
        <f t="shared" si="253"/>
        <v>2.8020363663661341</v>
      </c>
      <c r="CT83" s="18">
        <f t="shared" si="254"/>
        <v>5.8957419669106503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6.5126061555103254</v>
      </c>
      <c r="C84" s="18">
        <f t="shared" si="210"/>
        <v>6.2883931772287793</v>
      </c>
      <c r="D84" s="18">
        <f t="shared" si="210"/>
        <v>2.4449690367027044</v>
      </c>
      <c r="E84" s="18">
        <f t="shared" si="210"/>
        <v>2.2656291039717003</v>
      </c>
      <c r="F84" s="18">
        <f t="shared" si="211"/>
        <v>2.568675566398726</v>
      </c>
      <c r="H84" s="18">
        <f t="shared" si="212"/>
        <v>2.3253741708151976</v>
      </c>
      <c r="I84" s="18">
        <f t="shared" si="213"/>
        <v>2.5757718698931953</v>
      </c>
      <c r="J84" s="18">
        <f t="shared" si="214"/>
        <v>4.2840973054788067</v>
      </c>
      <c r="L84" t="str">
        <f t="shared" si="255"/>
        <v>21 Science, research, engineering and technology professionals</v>
      </c>
      <c r="M84" s="18">
        <f t="shared" si="215"/>
        <v>6.2963561812408697</v>
      </c>
      <c r="N84" s="18">
        <f t="shared" si="215"/>
        <v>13.163663550836802</v>
      </c>
      <c r="O84" s="18">
        <f t="shared" si="215"/>
        <v>3.2680413922259843</v>
      </c>
      <c r="P84" s="18">
        <f t="shared" si="215"/>
        <v>2.6568821973692369</v>
      </c>
      <c r="Q84" s="18">
        <f t="shared" si="216"/>
        <v>3.4757511127620822</v>
      </c>
      <c r="S84" s="18">
        <f t="shared" si="217"/>
        <v>2.8601989846794185</v>
      </c>
      <c r="T84" s="18">
        <f t="shared" si="218"/>
        <v>2.8110990802619806</v>
      </c>
      <c r="U84" s="18">
        <f t="shared" si="219"/>
        <v>4.8753060752489086</v>
      </c>
      <c r="W84" t="str">
        <f t="shared" si="256"/>
        <v>21 Science, research, engineering and technology professionals</v>
      </c>
      <c r="X84" s="18">
        <f t="shared" si="220"/>
        <v>2.4631098610735203</v>
      </c>
      <c r="Y84" s="18">
        <f t="shared" si="220"/>
        <v>-0.6914649993408406</v>
      </c>
      <c r="Z84" s="18">
        <f t="shared" si="220"/>
        <v>0.81467710251601488</v>
      </c>
      <c r="AA84" s="18">
        <f t="shared" si="220"/>
        <v>0.54116653624476374</v>
      </c>
      <c r="AB84" s="18">
        <f t="shared" si="221"/>
        <v>0.5490072285230907</v>
      </c>
      <c r="AD84" s="18">
        <f t="shared" si="222"/>
        <v>0.63225417708434595</v>
      </c>
      <c r="AE84" s="18">
        <f t="shared" si="223"/>
        <v>2.3883987959016917</v>
      </c>
      <c r="AF84" s="18">
        <f t="shared" si="224"/>
        <v>2.848640982628603</v>
      </c>
      <c r="AH84" t="str">
        <f t="shared" si="257"/>
        <v>21 Science, research, engineering and technology professionals</v>
      </c>
      <c r="AI84" s="18">
        <f t="shared" si="225"/>
        <v>2.107475722842822</v>
      </c>
      <c r="AJ84" s="18">
        <f t="shared" si="225"/>
        <v>4.6706471526822169</v>
      </c>
      <c r="AK84" s="18">
        <f t="shared" si="225"/>
        <v>0.95934135516704266</v>
      </c>
      <c r="AL84" s="18">
        <f t="shared" si="225"/>
        <v>1.2732850082255442</v>
      </c>
      <c r="AM84" s="18">
        <f t="shared" si="226"/>
        <v>1.3839369282996117</v>
      </c>
      <c r="AO84" s="18">
        <f t="shared" si="227"/>
        <v>1.1685288023255413</v>
      </c>
      <c r="AP84" s="18">
        <f t="shared" si="228"/>
        <v>2.4192723334663269</v>
      </c>
      <c r="AQ84" s="18">
        <f t="shared" si="229"/>
        <v>3.275465186727633</v>
      </c>
      <c r="AS84" t="str">
        <f t="shared" si="258"/>
        <v>21 Science, research, engineering and technology professionals</v>
      </c>
      <c r="AT84" s="18">
        <f t="shared" si="230"/>
        <v>2.8258060949234221</v>
      </c>
      <c r="AU84" s="18">
        <f t="shared" si="230"/>
        <v>-0.51745863209505805</v>
      </c>
      <c r="AV84" s="18">
        <f t="shared" si="230"/>
        <v>-1.2257442485080539</v>
      </c>
      <c r="AW84" s="18">
        <f t="shared" si="230"/>
        <v>-0.14641327712661134</v>
      </c>
      <c r="AX84" s="18">
        <f t="shared" si="231"/>
        <v>-0.50811719490577723</v>
      </c>
      <c r="AZ84" s="18">
        <f t="shared" si="232"/>
        <v>-0.50749440123936118</v>
      </c>
      <c r="BA84" s="18">
        <f t="shared" si="233"/>
        <v>2.0095999458059621</v>
      </c>
      <c r="BB84" s="18">
        <f t="shared" si="234"/>
        <v>1.6290607061938633</v>
      </c>
      <c r="BD84" t="str">
        <f t="shared" si="259"/>
        <v>21 Science, research, engineering and technology professionals</v>
      </c>
      <c r="BE84" s="18">
        <f t="shared" si="235"/>
        <v>-9.6938451671002568E-2</v>
      </c>
      <c r="BF84" s="18">
        <f t="shared" si="235"/>
        <v>9.9669381924729183</v>
      </c>
      <c r="BG84" s="18">
        <f t="shared" si="235"/>
        <v>-1.5704532003742444</v>
      </c>
      <c r="BH84" s="18">
        <f t="shared" si="235"/>
        <v>-0.49639697704206842</v>
      </c>
      <c r="BI84" s="18">
        <f t="shared" si="236"/>
        <v>-0.2116476625273811</v>
      </c>
      <c r="BK84" s="18">
        <f t="shared" si="237"/>
        <v>-0.85571166762595796</v>
      </c>
      <c r="BL84" s="18">
        <f t="shared" si="238"/>
        <v>1.5640746761632185</v>
      </c>
      <c r="BM84" s="18">
        <f t="shared" si="239"/>
        <v>0.88428851004387354</v>
      </c>
      <c r="BO84" t="str">
        <f t="shared" si="260"/>
        <v>21 Science, research, engineering and technology professionals</v>
      </c>
      <c r="BP84" s="18">
        <f t="shared" si="240"/>
        <v>1.8916101497436832</v>
      </c>
      <c r="BQ84" s="18">
        <f t="shared" si="240"/>
        <v>-4.3143742063461943</v>
      </c>
      <c r="BR84" s="18">
        <f t="shared" si="240"/>
        <v>-0.23794050483196827</v>
      </c>
      <c r="BS84" s="18">
        <f t="shared" si="240"/>
        <v>-1.3146462177144769</v>
      </c>
      <c r="BT84" s="18">
        <f t="shared" si="241"/>
        <v>-1.1702840233694167</v>
      </c>
      <c r="BV84" s="18">
        <f t="shared" si="242"/>
        <v>-0.95704172418705769</v>
      </c>
      <c r="BW84" s="18">
        <f t="shared" si="243"/>
        <v>1.8208894080859572</v>
      </c>
      <c r="BX84" s="18">
        <f t="shared" si="244"/>
        <v>1.0896576367888766</v>
      </c>
      <c r="BZ84" t="str">
        <f t="shared" si="261"/>
        <v>21 Science, research, engineering and technology professionals</v>
      </c>
      <c r="CA84" s="18">
        <f t="shared" si="245"/>
        <v>-1.529189741685677</v>
      </c>
      <c r="CB84" s="18">
        <f t="shared" si="245"/>
        <v>-4.0715987152453614</v>
      </c>
      <c r="CC84" s="18">
        <f t="shared" si="245"/>
        <v>0.83702819669531081</v>
      </c>
      <c r="CD84" s="18">
        <f t="shared" si="245"/>
        <v>-4.0521799259557785</v>
      </c>
      <c r="CE84" s="18">
        <f t="shared" si="246"/>
        <v>-2.5515563674535113</v>
      </c>
      <c r="CG84" s="18">
        <f t="shared" si="247"/>
        <v>-2.4493680105809212</v>
      </c>
      <c r="CH84" s="18">
        <f t="shared" si="248"/>
        <v>1.6254650803823045</v>
      </c>
      <c r="CI84" s="18">
        <f t="shared" si="249"/>
        <v>-0.25114494297862056</v>
      </c>
      <c r="CK84" t="str">
        <f t="shared" si="262"/>
        <v>21 Science, research, engineering and technology professionals</v>
      </c>
      <c r="CL84" s="18">
        <f t="shared" si="250"/>
        <v>7.4627159555728406</v>
      </c>
      <c r="CM84" s="18">
        <f t="shared" si="250"/>
        <v>-0.82005597524740237</v>
      </c>
      <c r="CN84" s="18">
        <f t="shared" si="250"/>
        <v>7.2400632346443006</v>
      </c>
      <c r="CO84" s="18">
        <f t="shared" si="250"/>
        <v>3.9850973421441171</v>
      </c>
      <c r="CP84" s="18">
        <f t="shared" si="251"/>
        <v>4.6815180677428625</v>
      </c>
      <c r="CR84" s="18">
        <f t="shared" si="252"/>
        <v>5.0589579717168931</v>
      </c>
      <c r="CS84" s="18">
        <f t="shared" si="253"/>
        <v>2.5328188605270974</v>
      </c>
      <c r="CT84" s="18">
        <f t="shared" si="254"/>
        <v>6.4444063940430008</v>
      </c>
    </row>
    <row r="85" spans="1:98" x14ac:dyDescent="0.25">
      <c r="A85" t="str">
        <f t="shared" si="209"/>
        <v>22 Health professionals</v>
      </c>
      <c r="B85" s="18">
        <f t="shared" si="210"/>
        <v>8.2616943488981409</v>
      </c>
      <c r="C85" s="18">
        <f t="shared" si="210"/>
        <v>5.073651742073837</v>
      </c>
      <c r="D85" s="18">
        <f t="shared" si="210"/>
        <v>3.6274902811443743</v>
      </c>
      <c r="E85" s="18">
        <f t="shared" si="210"/>
        <v>1.9980764825276998</v>
      </c>
      <c r="F85" s="18">
        <f t="shared" si="211"/>
        <v>2.6949964080664746</v>
      </c>
      <c r="H85" s="18">
        <f t="shared" si="212"/>
        <v>2.5383476136069838</v>
      </c>
      <c r="I85" s="18">
        <f t="shared" si="213"/>
        <v>3.3571695636285925</v>
      </c>
      <c r="J85" s="18">
        <f t="shared" si="214"/>
        <v>5.0621044640020596</v>
      </c>
      <c r="L85" t="str">
        <f t="shared" si="255"/>
        <v>22 Health professionals</v>
      </c>
      <c r="M85" s="18">
        <f t="shared" si="215"/>
        <v>8.3463770161083204</v>
      </c>
      <c r="N85" s="18">
        <f t="shared" si="215"/>
        <v>5.1156309110027776</v>
      </c>
      <c r="O85" s="18">
        <f t="shared" si="215"/>
        <v>3.2600224220213248</v>
      </c>
      <c r="P85" s="18">
        <f t="shared" si="215"/>
        <v>1.6820950789954159</v>
      </c>
      <c r="Q85" s="18">
        <f t="shared" si="216"/>
        <v>2.3848803821911124</v>
      </c>
      <c r="S85" s="18">
        <f t="shared" si="217"/>
        <v>2.2053733364407302</v>
      </c>
      <c r="T85" s="18">
        <f t="shared" si="218"/>
        <v>3.4671268857623172</v>
      </c>
      <c r="U85" s="18">
        <f t="shared" si="219"/>
        <v>4.9172212687125683</v>
      </c>
      <c r="W85" t="str">
        <f t="shared" si="256"/>
        <v>22 Health professionals</v>
      </c>
      <c r="X85" s="18">
        <f t="shared" si="220"/>
        <v>5.6559998022641889</v>
      </c>
      <c r="Y85" s="18">
        <f t="shared" si="220"/>
        <v>-1.5301405683662006</v>
      </c>
      <c r="Z85" s="18">
        <f t="shared" si="220"/>
        <v>1.9725821374806385</v>
      </c>
      <c r="AA85" s="18">
        <f t="shared" si="220"/>
        <v>0.90515927090832893</v>
      </c>
      <c r="AB85" s="18">
        <f t="shared" si="221"/>
        <v>1.0830605212084121</v>
      </c>
      <c r="AD85" s="18">
        <f t="shared" si="222"/>
        <v>1.25971958069655</v>
      </c>
      <c r="AE85" s="18">
        <f t="shared" si="223"/>
        <v>3.3741016682187874</v>
      </c>
      <c r="AF85" s="18">
        <f t="shared" si="224"/>
        <v>4.1925209558565601</v>
      </c>
      <c r="AH85" t="str">
        <f t="shared" si="257"/>
        <v>22 Health professionals</v>
      </c>
      <c r="AI85" s="18">
        <f t="shared" si="225"/>
        <v>-3.9032601887810769</v>
      </c>
      <c r="AJ85" s="18">
        <f t="shared" si="225"/>
        <v>-11.829848269533461</v>
      </c>
      <c r="AK85" s="18">
        <f t="shared" si="225"/>
        <v>-9.8148999126459575</v>
      </c>
      <c r="AL85" s="18">
        <f t="shared" si="225"/>
        <v>-9.6910062594890096</v>
      </c>
      <c r="AM85" s="18">
        <f t="shared" si="226"/>
        <v>-9.8648680900632062</v>
      </c>
      <c r="AO85" s="18">
        <f t="shared" si="227"/>
        <v>-9.7323230436126345</v>
      </c>
      <c r="AP85" s="18">
        <f t="shared" si="228"/>
        <v>1.2123537149850039</v>
      </c>
      <c r="AQ85" s="18">
        <f t="shared" si="229"/>
        <v>-5.7189289993214043</v>
      </c>
      <c r="AS85" t="str">
        <f t="shared" si="258"/>
        <v>22 Health professionals</v>
      </c>
      <c r="AT85" s="18">
        <f t="shared" si="230"/>
        <v>4.6098538138899858</v>
      </c>
      <c r="AU85" s="18">
        <f t="shared" si="230"/>
        <v>11.107485910775905</v>
      </c>
      <c r="AV85" s="18">
        <f t="shared" si="230"/>
        <v>0.52549508602084405</v>
      </c>
      <c r="AW85" s="18">
        <f t="shared" si="230"/>
        <v>0.69946403894340925</v>
      </c>
      <c r="AX85" s="18">
        <f t="shared" si="231"/>
        <v>1.2656724408065756</v>
      </c>
      <c r="AZ85" s="18">
        <f t="shared" si="232"/>
        <v>0.64144096146665497</v>
      </c>
      <c r="BA85" s="18">
        <f t="shared" si="233"/>
        <v>2.9226335820394356</v>
      </c>
      <c r="BB85" s="18">
        <f t="shared" si="234"/>
        <v>3.3578523089226264</v>
      </c>
      <c r="BD85" t="str">
        <f t="shared" si="259"/>
        <v>22 Health professionals</v>
      </c>
      <c r="BE85" s="18">
        <f t="shared" si="235"/>
        <v>4.6026345524557977</v>
      </c>
      <c r="BF85" s="18">
        <f t="shared" si="235"/>
        <v>8.200072079782462</v>
      </c>
      <c r="BG85" s="18">
        <f t="shared" si="235"/>
        <v>1.041487462334012</v>
      </c>
      <c r="BH85" s="18">
        <f t="shared" si="235"/>
        <v>0.76981448141548725</v>
      </c>
      <c r="BI85" s="18">
        <f t="shared" si="236"/>
        <v>1.3040771701465781</v>
      </c>
      <c r="BK85" s="18">
        <f t="shared" si="237"/>
        <v>0.86029088297157053</v>
      </c>
      <c r="BL85" s="18">
        <f t="shared" si="238"/>
        <v>3.2601193123934502</v>
      </c>
      <c r="BM85" s="18">
        <f t="shared" si="239"/>
        <v>3.8215848500131155</v>
      </c>
      <c r="BO85" t="str">
        <f t="shared" si="260"/>
        <v>22 Health professionals</v>
      </c>
      <c r="BP85" s="18">
        <f t="shared" si="240"/>
        <v>2.7398384013228361</v>
      </c>
      <c r="BQ85" s="18">
        <f t="shared" si="240"/>
        <v>-0.21145718137388636</v>
      </c>
      <c r="BR85" s="18">
        <f t="shared" si="240"/>
        <v>0.16218345189362715</v>
      </c>
      <c r="BS85" s="18">
        <f t="shared" si="240"/>
        <v>-2.376699329733134</v>
      </c>
      <c r="BT85" s="18">
        <f t="shared" si="241"/>
        <v>-1.4552699157084237</v>
      </c>
      <c r="BV85" s="18">
        <f t="shared" si="242"/>
        <v>-1.5376373790889075</v>
      </c>
      <c r="BW85" s="18">
        <f t="shared" si="243"/>
        <v>2.4802050493821781</v>
      </c>
      <c r="BX85" s="18">
        <f t="shared" si="244"/>
        <v>1.426430447542093</v>
      </c>
      <c r="BZ85" t="str">
        <f t="shared" si="261"/>
        <v>22 Health professionals</v>
      </c>
      <c r="CA85" s="18">
        <f t="shared" si="245"/>
        <v>4.8345290854433065</v>
      </c>
      <c r="CB85" s="18">
        <f t="shared" si="245"/>
        <v>-18.189457535515164</v>
      </c>
      <c r="CC85" s="18">
        <f t="shared" si="245"/>
        <v>1.200348511003213</v>
      </c>
      <c r="CD85" s="18">
        <f t="shared" si="245"/>
        <v>-4.5414919667442932</v>
      </c>
      <c r="CE85" s="18">
        <f t="shared" si="246"/>
        <v>-3.7160034845752699</v>
      </c>
      <c r="CG85" s="18">
        <f t="shared" si="247"/>
        <v>-2.6646867478825942</v>
      </c>
      <c r="CH85" s="18">
        <f t="shared" si="248"/>
        <v>2.2745938582412473</v>
      </c>
      <c r="CI85" s="18">
        <f t="shared" si="249"/>
        <v>0.44046430237123513</v>
      </c>
      <c r="CK85" t="str">
        <f t="shared" si="262"/>
        <v>22 Health professionals</v>
      </c>
      <c r="CL85" s="18">
        <f t="shared" si="250"/>
        <v>13.998201701291446</v>
      </c>
      <c r="CM85" s="18">
        <f t="shared" si="250"/>
        <v>2.064825347111432</v>
      </c>
      <c r="CN85" s="18">
        <f t="shared" si="250"/>
        <v>11.928037814718383</v>
      </c>
      <c r="CO85" s="18">
        <f t="shared" si="250"/>
        <v>7.1549008999165498</v>
      </c>
      <c r="CP85" s="18">
        <f t="shared" si="251"/>
        <v>8.294321248099056</v>
      </c>
      <c r="CR85" s="18">
        <f t="shared" si="252"/>
        <v>8.7228903547162506</v>
      </c>
      <c r="CS85" s="18">
        <f t="shared" si="253"/>
        <v>4.0985249145808922</v>
      </c>
      <c r="CT85" s="18">
        <f t="shared" si="254"/>
        <v>10.26832361247958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4.2405753727889905</v>
      </c>
      <c r="C86" s="18">
        <f t="shared" si="210"/>
        <v>5.3789007551731105</v>
      </c>
      <c r="D86" s="18">
        <f t="shared" si="210"/>
        <v>2.2365736752411491</v>
      </c>
      <c r="E86" s="18">
        <f t="shared" si="210"/>
        <v>1.6347363658017366</v>
      </c>
      <c r="F86" s="18">
        <f t="shared" si="211"/>
        <v>2.0529167177884444</v>
      </c>
      <c r="H86" s="18">
        <f t="shared" si="212"/>
        <v>1.8349541195785024</v>
      </c>
      <c r="I86" s="18">
        <f t="shared" si="213"/>
        <v>3.1621953814340964</v>
      </c>
      <c r="J86" s="18">
        <f t="shared" si="214"/>
        <v>4.4038557276500079</v>
      </c>
      <c r="L86" t="str">
        <f t="shared" si="255"/>
        <v>23 Teaching and other educational professionals</v>
      </c>
      <c r="M86" s="18">
        <f t="shared" si="215"/>
        <v>4.7614779170171317</v>
      </c>
      <c r="N86" s="18">
        <f t="shared" si="215"/>
        <v>2.3612687683931766</v>
      </c>
      <c r="O86" s="18">
        <f t="shared" si="215"/>
        <v>2.076733746148518</v>
      </c>
      <c r="P86" s="18">
        <f t="shared" si="215"/>
        <v>1.4402899506567479</v>
      </c>
      <c r="Q86" s="18">
        <f t="shared" si="216"/>
        <v>1.6961809712146669</v>
      </c>
      <c r="S86" s="18">
        <f t="shared" si="217"/>
        <v>1.651995745316559</v>
      </c>
      <c r="T86" s="18">
        <f t="shared" si="218"/>
        <v>3.2561256140262396</v>
      </c>
      <c r="U86" s="18">
        <f t="shared" si="219"/>
        <v>4.3561816323444358</v>
      </c>
      <c r="W86" t="str">
        <f t="shared" si="256"/>
        <v>23 Teaching and other educational professionals</v>
      </c>
      <c r="X86" s="18">
        <f t="shared" si="220"/>
        <v>-0.90316393095060121</v>
      </c>
      <c r="Y86" s="18">
        <f t="shared" si="220"/>
        <v>-2.597026419236792</v>
      </c>
      <c r="Z86" s="18">
        <f t="shared" si="220"/>
        <v>-2.1736956908859351</v>
      </c>
      <c r="AA86" s="18">
        <f t="shared" si="220"/>
        <v>-1.2522290473235942</v>
      </c>
      <c r="AB86" s="18">
        <f t="shared" si="221"/>
        <v>-1.625459616898095</v>
      </c>
      <c r="AD86" s="18">
        <f t="shared" si="222"/>
        <v>-1.5603449884307619</v>
      </c>
      <c r="AE86" s="18">
        <f t="shared" si="223"/>
        <v>2.5285102711906537</v>
      </c>
      <c r="AF86" s="18">
        <f t="shared" si="224"/>
        <v>1.4673582819691111</v>
      </c>
      <c r="AH86" t="str">
        <f t="shared" si="257"/>
        <v>23 Teaching and other educational professionals</v>
      </c>
      <c r="AI86" s="18">
        <f t="shared" si="225"/>
        <v>-10.715911466998119</v>
      </c>
      <c r="AJ86" s="18">
        <f t="shared" si="225"/>
        <v>-12.128258497125188</v>
      </c>
      <c r="AK86" s="18">
        <f t="shared" si="225"/>
        <v>-6.6814630704267186</v>
      </c>
      <c r="AL86" s="18">
        <f t="shared" si="225"/>
        <v>0.14507295576744461</v>
      </c>
      <c r="AM86" s="18">
        <f t="shared" si="226"/>
        <v>-2.8374186068392926</v>
      </c>
      <c r="AO86" s="18">
        <f t="shared" si="227"/>
        <v>-2.1841953377396806</v>
      </c>
      <c r="AP86" s="18">
        <f t="shared" si="228"/>
        <v>1.3709266297748046</v>
      </c>
      <c r="AQ86" s="18">
        <f t="shared" si="229"/>
        <v>-0.37914299731054424</v>
      </c>
      <c r="AS86" t="str">
        <f t="shared" si="258"/>
        <v>23 Teaching and other educational professionals</v>
      </c>
      <c r="AT86" s="18">
        <f t="shared" si="230"/>
        <v>1.0829962397918891</v>
      </c>
      <c r="AU86" s="18">
        <f t="shared" si="230"/>
        <v>0.97548784192813542</v>
      </c>
      <c r="AV86" s="18">
        <f t="shared" si="230"/>
        <v>-3.232663263076696</v>
      </c>
      <c r="AW86" s="18">
        <f t="shared" si="230"/>
        <v>-0.76998021459024901</v>
      </c>
      <c r="AX86" s="18">
        <f t="shared" si="231"/>
        <v>-1.438871456740809</v>
      </c>
      <c r="AZ86" s="18">
        <f t="shared" si="232"/>
        <v>-1.5977607384365267</v>
      </c>
      <c r="BA86" s="18">
        <f t="shared" si="233"/>
        <v>2.3256094453644183</v>
      </c>
      <c r="BB86" s="18">
        <f t="shared" si="234"/>
        <v>1.2068181728330796</v>
      </c>
      <c r="BD86" t="str">
        <f t="shared" si="259"/>
        <v>23 Teaching and other educational professionals</v>
      </c>
      <c r="BE86" s="18">
        <f t="shared" si="235"/>
        <v>-0.77250709513430049</v>
      </c>
      <c r="BF86" s="18">
        <f t="shared" si="235"/>
        <v>12.722689660491149</v>
      </c>
      <c r="BG86" s="18">
        <f t="shared" si="235"/>
        <v>0.76757705946752797</v>
      </c>
      <c r="BH86" s="18">
        <f t="shared" si="235"/>
        <v>1.7832109253947515</v>
      </c>
      <c r="BI86" s="18">
        <f t="shared" si="236"/>
        <v>2.1141804308721257</v>
      </c>
      <c r="BK86" s="18">
        <f t="shared" si="237"/>
        <v>1.4435339744376607</v>
      </c>
      <c r="BL86" s="18">
        <f t="shared" si="238"/>
        <v>2.5562070806892656</v>
      </c>
      <c r="BM86" s="18">
        <f t="shared" si="239"/>
        <v>3.601228880072771</v>
      </c>
      <c r="BO86" t="str">
        <f t="shared" si="260"/>
        <v>23 Teaching and other educational professionals</v>
      </c>
      <c r="BP86" s="18">
        <f t="shared" si="240"/>
        <v>-0.53008860064898133</v>
      </c>
      <c r="BQ86" s="18">
        <f t="shared" si="240"/>
        <v>0.7801374955042073</v>
      </c>
      <c r="BR86" s="18">
        <f t="shared" si="240"/>
        <v>-0.78287577872220293</v>
      </c>
      <c r="BS86" s="18">
        <f t="shared" si="240"/>
        <v>-0.91914531969335966</v>
      </c>
      <c r="BT86" s="18">
        <f t="shared" si="241"/>
        <v>-0.77117524102603419</v>
      </c>
      <c r="BV86" s="18">
        <f t="shared" si="242"/>
        <v>-0.87374294752949888</v>
      </c>
      <c r="BW86" s="18">
        <f t="shared" si="243"/>
        <v>2.3937523163450214</v>
      </c>
      <c r="BX86" s="18">
        <f t="shared" si="244"/>
        <v>1.7780419324577634</v>
      </c>
      <c r="BZ86" t="str">
        <f t="shared" si="261"/>
        <v>23 Teaching and other educational professionals</v>
      </c>
      <c r="CA86" s="18">
        <f t="shared" si="245"/>
        <v>-0.25071179452119674</v>
      </c>
      <c r="CB86" s="18">
        <f t="shared" si="245"/>
        <v>-6.4302905989773169</v>
      </c>
      <c r="CC86" s="18">
        <f t="shared" si="245"/>
        <v>2.257656288261467</v>
      </c>
      <c r="CD86" s="18">
        <f t="shared" si="245"/>
        <v>-1.1298316468408953</v>
      </c>
      <c r="CE86" s="18">
        <f t="shared" si="246"/>
        <v>-0.4269753832235712</v>
      </c>
      <c r="CG86" s="18">
        <f t="shared" si="247"/>
        <v>-1.3324790795865571E-2</v>
      </c>
      <c r="CH86" s="18">
        <f t="shared" si="248"/>
        <v>2.5568712356089929</v>
      </c>
      <c r="CI86" s="18">
        <f t="shared" si="249"/>
        <v>2.5475166198420496</v>
      </c>
      <c r="CK86" t="str">
        <f t="shared" si="262"/>
        <v>23 Teaching and other educational professionals</v>
      </c>
      <c r="CL86" s="18">
        <f t="shared" si="250"/>
        <v>8.2900481694189629</v>
      </c>
      <c r="CM86" s="18">
        <f t="shared" si="250"/>
        <v>9.6970322571602985</v>
      </c>
      <c r="CN86" s="18">
        <f t="shared" si="250"/>
        <v>7.1464123074278962</v>
      </c>
      <c r="CO86" s="18">
        <f t="shared" si="250"/>
        <v>2.0215730345641392</v>
      </c>
      <c r="CP86" s="18">
        <f t="shared" si="251"/>
        <v>4.0669197307354299</v>
      </c>
      <c r="CR86" s="18">
        <f t="shared" si="252"/>
        <v>3.7020213150137149</v>
      </c>
      <c r="CS86" s="18">
        <f t="shared" si="253"/>
        <v>2.7602248405614871</v>
      </c>
      <c r="CT86" s="18">
        <f t="shared" si="254"/>
        <v>5.4906773457090496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6.7799920239745237</v>
      </c>
      <c r="C87" s="18">
        <f t="shared" si="210"/>
        <v>14.780896900255858</v>
      </c>
      <c r="D87" s="18">
        <f t="shared" si="210"/>
        <v>4.7228219516602721</v>
      </c>
      <c r="E87" s="18">
        <f t="shared" si="210"/>
        <v>3.0621831277188427</v>
      </c>
      <c r="F87" s="18">
        <f t="shared" si="211"/>
        <v>4.2777986941954671</v>
      </c>
      <c r="H87" s="18">
        <f t="shared" si="212"/>
        <v>3.6127826406965546</v>
      </c>
      <c r="I87" s="18">
        <f t="shared" si="213"/>
        <v>3.5266215036225734</v>
      </c>
      <c r="J87" s="18">
        <f t="shared" si="214"/>
        <v>5.9651518141494941</v>
      </c>
      <c r="L87" t="str">
        <f t="shared" si="255"/>
        <v>24 Business, media and public service professionals</v>
      </c>
      <c r="M87" s="18">
        <f t="shared" si="215"/>
        <v>7.1172133305905882</v>
      </c>
      <c r="N87" s="18">
        <f t="shared" si="215"/>
        <v>8.6834763645511117</v>
      </c>
      <c r="O87" s="18">
        <f t="shared" si="215"/>
        <v>3.5032221136223951</v>
      </c>
      <c r="P87" s="18">
        <f t="shared" si="215"/>
        <v>2.2051634255477515</v>
      </c>
      <c r="Q87" s="18">
        <f t="shared" si="216"/>
        <v>3.0039377059267958</v>
      </c>
      <c r="S87" s="18">
        <f t="shared" si="217"/>
        <v>2.636030691247071</v>
      </c>
      <c r="T87" s="18">
        <f t="shared" si="218"/>
        <v>3.3244292202783576</v>
      </c>
      <c r="U87" s="18">
        <f t="shared" si="219"/>
        <v>5.1059608076802432</v>
      </c>
      <c r="W87" t="str">
        <f t="shared" si="256"/>
        <v>24 Business, media and public service professionals</v>
      </c>
      <c r="X87" s="18">
        <f t="shared" si="220"/>
        <v>3.8510093144097368</v>
      </c>
      <c r="Y87" s="18">
        <f t="shared" si="220"/>
        <v>3.7106054345108941</v>
      </c>
      <c r="Z87" s="18">
        <f t="shared" si="220"/>
        <v>1.9785246941920187</v>
      </c>
      <c r="AA87" s="18">
        <f t="shared" si="220"/>
        <v>0.96985510544798093</v>
      </c>
      <c r="AB87" s="18">
        <f t="shared" si="221"/>
        <v>1.4536690335607672</v>
      </c>
      <c r="AD87" s="18">
        <f t="shared" si="222"/>
        <v>1.3049648724250851</v>
      </c>
      <c r="AE87" s="18">
        <f t="shared" si="223"/>
        <v>3.0995532220274846</v>
      </c>
      <c r="AF87" s="18">
        <f t="shared" si="224"/>
        <v>3.9785727508324209</v>
      </c>
      <c r="AH87" t="str">
        <f t="shared" si="257"/>
        <v>24 Business, media and public service professionals</v>
      </c>
      <c r="AI87" s="18">
        <f t="shared" si="225"/>
        <v>0.33097832701505236</v>
      </c>
      <c r="AJ87" s="18">
        <f t="shared" si="225"/>
        <v>6.7073088172622031</v>
      </c>
      <c r="AK87" s="18">
        <f t="shared" si="225"/>
        <v>-0.83920248646596196</v>
      </c>
      <c r="AL87" s="18">
        <f t="shared" si="225"/>
        <v>0.69666800434746712</v>
      </c>
      <c r="AM87" s="18">
        <f t="shared" si="226"/>
        <v>0.57796088908919074</v>
      </c>
      <c r="AO87" s="18">
        <f t="shared" si="227"/>
        <v>0.18208602704987698</v>
      </c>
      <c r="AP87" s="18">
        <f t="shared" si="228"/>
        <v>2.1558669152070609</v>
      </c>
      <c r="AQ87" s="18">
        <f t="shared" si="229"/>
        <v>2.2914157780843381</v>
      </c>
      <c r="AS87" t="str">
        <f t="shared" si="258"/>
        <v>24 Business, media and public service professionals</v>
      </c>
      <c r="AT87" s="18">
        <f t="shared" si="230"/>
        <v>3.2549434061952764</v>
      </c>
      <c r="AU87" s="18">
        <f t="shared" si="230"/>
        <v>4.261272404333627</v>
      </c>
      <c r="AV87" s="18">
        <f t="shared" si="230"/>
        <v>1.6171282637117868</v>
      </c>
      <c r="AW87" s="18">
        <f t="shared" si="230"/>
        <v>1.1824027910311452</v>
      </c>
      <c r="AX87" s="18">
        <f t="shared" si="231"/>
        <v>1.5080461061460992</v>
      </c>
      <c r="AZ87" s="18">
        <f t="shared" si="232"/>
        <v>1.3271042450128334</v>
      </c>
      <c r="BA87" s="18">
        <f t="shared" si="233"/>
        <v>2.9480621999990575</v>
      </c>
      <c r="BB87" s="18">
        <f t="shared" si="234"/>
        <v>3.8598871138006308</v>
      </c>
      <c r="BD87" t="str">
        <f t="shared" si="259"/>
        <v>24 Business, media and public service professionals</v>
      </c>
      <c r="BE87" s="18">
        <f t="shared" si="235"/>
        <v>1.4062342723615062</v>
      </c>
      <c r="BF87" s="18">
        <f t="shared" si="235"/>
        <v>14.830575707825066</v>
      </c>
      <c r="BG87" s="18">
        <f t="shared" si="235"/>
        <v>1.4918963798851159</v>
      </c>
      <c r="BH87" s="18">
        <f t="shared" si="235"/>
        <v>0.62408684292158956</v>
      </c>
      <c r="BI87" s="18">
        <f t="shared" si="236"/>
        <v>1.7307201381627113</v>
      </c>
      <c r="BK87" s="18">
        <f t="shared" si="237"/>
        <v>0.91252906948262602</v>
      </c>
      <c r="BL87" s="18">
        <f t="shared" si="238"/>
        <v>2.5192538084726435</v>
      </c>
      <c r="BM87" s="18">
        <f t="shared" si="239"/>
        <v>3.1759205398452561</v>
      </c>
      <c r="BO87" t="str">
        <f t="shared" si="260"/>
        <v>24 Business, media and public service professionals</v>
      </c>
      <c r="BP87" s="18">
        <f t="shared" si="240"/>
        <v>1.878054841693011</v>
      </c>
      <c r="BQ87" s="18">
        <f t="shared" si="240"/>
        <v>-1.7220853792586088</v>
      </c>
      <c r="BR87" s="18">
        <f t="shared" si="240"/>
        <v>0.60464457009545836</v>
      </c>
      <c r="BS87" s="18">
        <f t="shared" si="240"/>
        <v>-1.3776930043920887</v>
      </c>
      <c r="BT87" s="18">
        <f t="shared" si="241"/>
        <v>-0.78413938360144542</v>
      </c>
      <c r="BV87" s="18">
        <f t="shared" si="242"/>
        <v>-0.72129231282308526</v>
      </c>
      <c r="BW87" s="18">
        <f t="shared" si="243"/>
        <v>2.2263643196593463</v>
      </c>
      <c r="BX87" s="18">
        <f t="shared" si="244"/>
        <v>1.7040873096370923</v>
      </c>
      <c r="BZ87" t="str">
        <f t="shared" si="261"/>
        <v>24 Business, media and public service professionals</v>
      </c>
      <c r="CA87" s="18">
        <f t="shared" si="245"/>
        <v>0.95896842487241951</v>
      </c>
      <c r="CB87" s="18">
        <f t="shared" si="245"/>
        <v>-2.6392569816257261</v>
      </c>
      <c r="CC87" s="18">
        <f t="shared" si="245"/>
        <v>1.0054998128610881</v>
      </c>
      <c r="CD87" s="18">
        <f t="shared" si="245"/>
        <v>-3.7921873803716699</v>
      </c>
      <c r="CE87" s="18">
        <f t="shared" si="246"/>
        <v>-2.2451587528230621</v>
      </c>
      <c r="CG87" s="18">
        <f t="shared" si="247"/>
        <v>-2.2188288893370656</v>
      </c>
      <c r="CH87" s="18">
        <f t="shared" si="248"/>
        <v>2.0270565390367867</v>
      </c>
      <c r="CI87" s="18">
        <f t="shared" si="249"/>
        <v>0.42352783699615149</v>
      </c>
      <c r="CK87" t="str">
        <f t="shared" si="262"/>
        <v>24 Business, media and public service professionals</v>
      </c>
      <c r="CL87" s="18">
        <f t="shared" si="250"/>
        <v>6.436344396556648</v>
      </c>
      <c r="CM87" s="18">
        <f t="shared" si="250"/>
        <v>1.3421540921287667</v>
      </c>
      <c r="CN87" s="18">
        <f t="shared" si="250"/>
        <v>5.9116618911403407</v>
      </c>
      <c r="CO87" s="18">
        <f t="shared" si="250"/>
        <v>3.8485298139636859</v>
      </c>
      <c r="CP87" s="18">
        <f t="shared" si="251"/>
        <v>4.3294782964960588</v>
      </c>
      <c r="CR87" s="18">
        <f t="shared" si="252"/>
        <v>4.5317359245552469</v>
      </c>
      <c r="CS87" s="18">
        <f t="shared" si="253"/>
        <v>2.6156617208258126</v>
      </c>
      <c r="CT87" s="18">
        <f t="shared" si="254"/>
        <v>6.0604002791528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10.385710923576031</v>
      </c>
      <c r="C88" s="18">
        <f t="shared" si="210"/>
        <v>11.922433963312074</v>
      </c>
      <c r="D88" s="18">
        <f t="shared" si="210"/>
        <v>1.410671876391989</v>
      </c>
      <c r="E88" s="18">
        <f t="shared" si="210"/>
        <v>3.5950533591664557</v>
      </c>
      <c r="F88" s="18">
        <f t="shared" si="211"/>
        <v>3.4059078689188116</v>
      </c>
      <c r="H88" s="18">
        <f t="shared" si="212"/>
        <v>2.8617476844984058</v>
      </c>
      <c r="I88" s="18">
        <f t="shared" si="213"/>
        <v>3.0866821047556448</v>
      </c>
      <c r="J88" s="18">
        <f t="shared" si="214"/>
        <v>5.0860905258423461</v>
      </c>
      <c r="L88" t="str">
        <f t="shared" si="255"/>
        <v>31 Science, engineering and technology associate professionals</v>
      </c>
      <c r="M88" s="18">
        <f t="shared" si="215"/>
        <v>7.4689448618179721</v>
      </c>
      <c r="N88" s="18">
        <f t="shared" si="215"/>
        <v>18.56919730720157</v>
      </c>
      <c r="O88" s="18">
        <f t="shared" si="215"/>
        <v>-0.91203199841179972</v>
      </c>
      <c r="P88" s="18">
        <f t="shared" si="215"/>
        <v>2.4556854448811061</v>
      </c>
      <c r="Q88" s="18">
        <f t="shared" si="216"/>
        <v>2.3210104365852136</v>
      </c>
      <c r="S88" s="18">
        <f t="shared" si="217"/>
        <v>1.3205836659237802</v>
      </c>
      <c r="T88" s="18">
        <f t="shared" si="218"/>
        <v>2.58428985509771</v>
      </c>
      <c r="U88" s="18">
        <f t="shared" si="219"/>
        <v>3.5345437816870051</v>
      </c>
      <c r="W88" t="str">
        <f t="shared" si="256"/>
        <v>31 Science, engineering and technology associate professionals</v>
      </c>
      <c r="X88" s="18">
        <f t="shared" si="220"/>
        <v>5.1289962681587031</v>
      </c>
      <c r="Y88" s="18">
        <f t="shared" si="220"/>
        <v>3.3501361207853853</v>
      </c>
      <c r="Z88" s="18">
        <f t="shared" si="220"/>
        <v>-2.0212566321069714</v>
      </c>
      <c r="AA88" s="18">
        <f t="shared" si="220"/>
        <v>0.94587641015584367</v>
      </c>
      <c r="AB88" s="18">
        <f t="shared" si="221"/>
        <v>0.15635549468833165</v>
      </c>
      <c r="AD88" s="18">
        <f t="shared" si="222"/>
        <v>-5.3019775176033068E-2</v>
      </c>
      <c r="AE88" s="18">
        <f t="shared" si="223"/>
        <v>2.3981943253502447</v>
      </c>
      <c r="AF88" s="18">
        <f t="shared" si="224"/>
        <v>2.3601874114889565</v>
      </c>
      <c r="AH88" t="str">
        <f t="shared" si="257"/>
        <v>31 Science, engineering and technology associate professionals</v>
      </c>
      <c r="AI88" s="18">
        <f t="shared" si="225"/>
        <v>5.8508257519819695</v>
      </c>
      <c r="AJ88" s="18">
        <f t="shared" si="225"/>
        <v>10.796663233044889</v>
      </c>
      <c r="AK88" s="18">
        <f t="shared" si="225"/>
        <v>-0.11442134976004104</v>
      </c>
      <c r="AL88" s="18">
        <f t="shared" si="225"/>
        <v>2.5126031013623651</v>
      </c>
      <c r="AM88" s="18">
        <f t="shared" si="226"/>
        <v>2.1793952504018499</v>
      </c>
      <c r="AO88" s="18">
        <f t="shared" si="227"/>
        <v>1.6293398184771934</v>
      </c>
      <c r="AP88" s="18">
        <f t="shared" si="228"/>
        <v>2.8523734157913649</v>
      </c>
      <c r="AQ88" s="18">
        <f t="shared" si="229"/>
        <v>3.9930932080285642</v>
      </c>
      <c r="AS88" t="str">
        <f t="shared" si="258"/>
        <v>31 Science, engineering and technology associate professionals</v>
      </c>
      <c r="AT88" s="18">
        <f t="shared" si="230"/>
        <v>3.7804582455789992</v>
      </c>
      <c r="AU88" s="18">
        <f t="shared" si="230"/>
        <v>3.5900466992909941</v>
      </c>
      <c r="AV88" s="18">
        <f t="shared" si="230"/>
        <v>-4.0694401164091065</v>
      </c>
      <c r="AW88" s="18">
        <f t="shared" si="230"/>
        <v>-0.1207279386399529</v>
      </c>
      <c r="AX88" s="18">
        <f t="shared" si="231"/>
        <v>-1.1467304482764784</v>
      </c>
      <c r="AZ88" s="18">
        <f t="shared" si="232"/>
        <v>-1.4547024014819221</v>
      </c>
      <c r="BA88" s="18">
        <f t="shared" si="233"/>
        <v>1.8866424074529098</v>
      </c>
      <c r="BB88" s="18">
        <f t="shared" si="234"/>
        <v>0.79594591025324846</v>
      </c>
      <c r="BD88" t="str">
        <f t="shared" si="259"/>
        <v>31 Science, engineering and technology associate professionals</v>
      </c>
      <c r="BE88" s="18">
        <f t="shared" si="235"/>
        <v>0.50404321287869092</v>
      </c>
      <c r="BF88" s="18">
        <f t="shared" si="235"/>
        <v>17.120839229375907</v>
      </c>
      <c r="BG88" s="18">
        <f t="shared" si="235"/>
        <v>-6.0023119061988321</v>
      </c>
      <c r="BH88" s="18">
        <f t="shared" si="235"/>
        <v>-2.4994486413066785</v>
      </c>
      <c r="BI88" s="18">
        <f t="shared" si="236"/>
        <v>-2.4969565310149933</v>
      </c>
      <c r="BK88" s="18">
        <f t="shared" si="237"/>
        <v>-3.681338567822634</v>
      </c>
      <c r="BL88" s="18">
        <f t="shared" si="238"/>
        <v>1.4889526482033677</v>
      </c>
      <c r="BM88" s="18">
        <f t="shared" si="239"/>
        <v>-1.3311131962328138</v>
      </c>
      <c r="BO88" t="str">
        <f t="shared" si="260"/>
        <v>31 Science, engineering and technology associate professionals</v>
      </c>
      <c r="BP88" s="18">
        <f t="shared" si="240"/>
        <v>3.6542517329087421</v>
      </c>
      <c r="BQ88" s="18">
        <f t="shared" si="240"/>
        <v>2.2961467780553857</v>
      </c>
      <c r="BR88" s="18">
        <f t="shared" si="240"/>
        <v>-3.2600477454974186</v>
      </c>
      <c r="BS88" s="18">
        <f t="shared" si="240"/>
        <v>-0.92980157561919352</v>
      </c>
      <c r="BT88" s="18">
        <f t="shared" si="241"/>
        <v>-1.4668347420052741</v>
      </c>
      <c r="BV88" s="18">
        <f t="shared" si="242"/>
        <v>-1.7127211595948877</v>
      </c>
      <c r="BW88" s="18">
        <f t="shared" si="243"/>
        <v>1.8496634536429246</v>
      </c>
      <c r="BX88" s="18">
        <f t="shared" si="244"/>
        <v>0.56471046978003869</v>
      </c>
      <c r="BZ88" t="str">
        <f t="shared" si="261"/>
        <v>31 Science, engineering and technology associate professionals</v>
      </c>
      <c r="CA88" s="18">
        <f t="shared" si="245"/>
        <v>1.0621321143261531</v>
      </c>
      <c r="CB88" s="18">
        <f t="shared" si="245"/>
        <v>4.8485890589166081</v>
      </c>
      <c r="CC88" s="18">
        <f t="shared" si="245"/>
        <v>-2.2720169572906679</v>
      </c>
      <c r="CD88" s="18">
        <f t="shared" si="245"/>
        <v>-1.9700393111956593</v>
      </c>
      <c r="CE88" s="18">
        <f t="shared" si="246"/>
        <v>-1.65204199428165</v>
      </c>
      <c r="CG88" s="18">
        <f t="shared" si="247"/>
        <v>-2.0708020627991264</v>
      </c>
      <c r="CH88" s="18">
        <f t="shared" si="248"/>
        <v>1.7085624440049241</v>
      </c>
      <c r="CI88" s="18">
        <f t="shared" si="249"/>
        <v>0.13165665607528521</v>
      </c>
      <c r="CK88" t="str">
        <f t="shared" si="262"/>
        <v>31 Science, engineering and technology associate professionals</v>
      </c>
      <c r="CL88" s="18">
        <f t="shared" si="250"/>
        <v>9.709533431365891</v>
      </c>
      <c r="CM88" s="18">
        <f t="shared" si="250"/>
        <v>16.774445579251939</v>
      </c>
      <c r="CN88" s="18">
        <f t="shared" si="250"/>
        <v>4.6629535776429032</v>
      </c>
      <c r="CO88" s="18">
        <f t="shared" si="250"/>
        <v>5.6092388449130226</v>
      </c>
      <c r="CP88" s="18">
        <f t="shared" si="251"/>
        <v>5.9761753623113645</v>
      </c>
      <c r="CR88" s="18">
        <f t="shared" si="252"/>
        <v>5.2928635986397854</v>
      </c>
      <c r="CS88" s="18">
        <f t="shared" si="253"/>
        <v>2.8320811138055069</v>
      </c>
      <c r="CT88" s="18">
        <f t="shared" si="254"/>
        <v>6.8139087140173915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6.2323246477422378</v>
      </c>
      <c r="C89" s="18">
        <f t="shared" si="210"/>
        <v>-1.5134324391927745</v>
      </c>
      <c r="D89" s="18">
        <f t="shared" si="210"/>
        <v>4.9600599572688697</v>
      </c>
      <c r="E89" s="18">
        <f t="shared" si="210"/>
        <v>3.0242455658797018</v>
      </c>
      <c r="F89" s="18">
        <f t="shared" si="211"/>
        <v>3.3339988916435859</v>
      </c>
      <c r="H89" s="18">
        <f t="shared" si="212"/>
        <v>3.665517170256849</v>
      </c>
      <c r="I89" s="18">
        <f t="shared" si="213"/>
        <v>4.1890753675534409</v>
      </c>
      <c r="J89" s="18">
        <f t="shared" si="214"/>
        <v>6.4857282636980429</v>
      </c>
      <c r="L89" t="str">
        <f t="shared" si="255"/>
        <v>32 Health and social care associate professionals</v>
      </c>
      <c r="M89" s="18">
        <f t="shared" si="215"/>
        <v>7.9400048194246731</v>
      </c>
      <c r="N89" s="18">
        <f t="shared" si="215"/>
        <v>5.870845717584583</v>
      </c>
      <c r="O89" s="18">
        <f t="shared" si="215"/>
        <v>3.2055117160513902</v>
      </c>
      <c r="P89" s="18">
        <f t="shared" si="215"/>
        <v>2.4529437341818783</v>
      </c>
      <c r="Q89" s="18">
        <f t="shared" si="216"/>
        <v>2.898360071480699</v>
      </c>
      <c r="S89" s="18">
        <f t="shared" si="217"/>
        <v>2.703188001655743</v>
      </c>
      <c r="T89" s="18">
        <f t="shared" si="218"/>
        <v>3.7734330970598418</v>
      </c>
      <c r="U89" s="18">
        <f t="shared" si="219"/>
        <v>5.5077800843152058</v>
      </c>
      <c r="W89" t="str">
        <f t="shared" si="256"/>
        <v>32 Health and social care associate professionals</v>
      </c>
      <c r="X89" s="18">
        <f t="shared" si="220"/>
        <v>5.3491034623534883</v>
      </c>
      <c r="Y89" s="18">
        <f t="shared" si="220"/>
        <v>1.3420499593396196</v>
      </c>
      <c r="Z89" s="18">
        <f t="shared" si="220"/>
        <v>1.7186902068900611</v>
      </c>
      <c r="AA89" s="18">
        <f t="shared" si="220"/>
        <v>1.5170627002216941</v>
      </c>
      <c r="AB89" s="18">
        <f t="shared" si="221"/>
        <v>1.569074390285663</v>
      </c>
      <c r="AD89" s="18">
        <f t="shared" si="222"/>
        <v>1.5842274224471709</v>
      </c>
      <c r="AE89" s="18">
        <f t="shared" si="223"/>
        <v>3.6567062671550188</v>
      </c>
      <c r="AF89" s="18">
        <f t="shared" si="224"/>
        <v>4.6581673787497113</v>
      </c>
      <c r="AH89" t="str">
        <f t="shared" si="257"/>
        <v>32 Health and social care associate professionals</v>
      </c>
      <c r="AI89" s="18">
        <f t="shared" si="225"/>
        <v>-2.0872164123268866</v>
      </c>
      <c r="AJ89" s="18">
        <f t="shared" si="225"/>
        <v>-4.5402910172835149</v>
      </c>
      <c r="AK89" s="18">
        <f t="shared" si="225"/>
        <v>-6.4613931907638094</v>
      </c>
      <c r="AL89" s="18">
        <f t="shared" si="225"/>
        <v>-5.1001609617863597</v>
      </c>
      <c r="AM89" s="18">
        <f t="shared" si="226"/>
        <v>-5.4929222959236634</v>
      </c>
      <c r="AO89" s="18">
        <f t="shared" si="227"/>
        <v>-5.5560919774743205</v>
      </c>
      <c r="AP89" s="18">
        <f t="shared" si="228"/>
        <v>1.6582798004953547</v>
      </c>
      <c r="AQ89" s="18">
        <f t="shared" si="229"/>
        <v>-2.3123560626634787</v>
      </c>
      <c r="AS89" t="str">
        <f t="shared" si="258"/>
        <v>32 Health and social care associate professionals</v>
      </c>
      <c r="AT89" s="18">
        <f t="shared" si="230"/>
        <v>3.6204333844535475</v>
      </c>
      <c r="AU89" s="18">
        <f t="shared" si="230"/>
        <v>12.613299927280043</v>
      </c>
      <c r="AV89" s="18">
        <f t="shared" si="230"/>
        <v>-1.0779725317433098</v>
      </c>
      <c r="AW89" s="18">
        <f t="shared" si="230"/>
        <v>0.79500647674219937</v>
      </c>
      <c r="AX89" s="18">
        <f t="shared" si="231"/>
        <v>0.90270437611004173</v>
      </c>
      <c r="AZ89" s="18">
        <f t="shared" si="232"/>
        <v>0.16677262767870182</v>
      </c>
      <c r="BA89" s="18">
        <f t="shared" si="233"/>
        <v>2.998400859321082</v>
      </c>
      <c r="BB89" s="18">
        <f t="shared" si="234"/>
        <v>3.1091406171446234</v>
      </c>
      <c r="BD89" t="str">
        <f t="shared" si="259"/>
        <v>32 Health and social care associate professionals</v>
      </c>
      <c r="BE89" s="18">
        <f t="shared" si="235"/>
        <v>4.0690885877822547</v>
      </c>
      <c r="BF89" s="18">
        <f t="shared" si="235"/>
        <v>10.787159615571461</v>
      </c>
      <c r="BG89" s="18">
        <f t="shared" si="235"/>
        <v>-0.44935842039532936</v>
      </c>
      <c r="BH89" s="18">
        <f t="shared" si="235"/>
        <v>1.3171906188005789</v>
      </c>
      <c r="BI89" s="18">
        <f t="shared" si="236"/>
        <v>1.3260985291610794</v>
      </c>
      <c r="BK89" s="18">
        <f t="shared" si="237"/>
        <v>0.72488503735208543</v>
      </c>
      <c r="BL89" s="18">
        <f t="shared" si="238"/>
        <v>3.2292018153232016</v>
      </c>
      <c r="BM89" s="18">
        <f t="shared" si="239"/>
        <v>3.7025800362787686</v>
      </c>
      <c r="BO89" t="str">
        <f t="shared" si="260"/>
        <v>32 Health and social care associate professionals</v>
      </c>
      <c r="BP89" s="18">
        <f t="shared" si="240"/>
        <v>1.7561188818015827</v>
      </c>
      <c r="BQ89" s="18">
        <f t="shared" si="240"/>
        <v>1.0685987235018013</v>
      </c>
      <c r="BR89" s="18">
        <f t="shared" si="240"/>
        <v>-1.3078445709222453</v>
      </c>
      <c r="BS89" s="18">
        <f t="shared" si="240"/>
        <v>-1.9981471064482892</v>
      </c>
      <c r="BT89" s="18">
        <f t="shared" si="241"/>
        <v>-1.5936173595404002</v>
      </c>
      <c r="BV89" s="18">
        <f t="shared" si="242"/>
        <v>-1.7685844161667408</v>
      </c>
      <c r="BW89" s="18">
        <f t="shared" si="243"/>
        <v>2.5111299175442747</v>
      </c>
      <c r="BX89" s="18">
        <f t="shared" si="244"/>
        <v>1.3113458482015394</v>
      </c>
      <c r="BZ89" t="str">
        <f t="shared" si="261"/>
        <v>32 Health and social care associate professionals</v>
      </c>
      <c r="CA89" s="18">
        <f t="shared" si="245"/>
        <v>-1.6301480806199531</v>
      </c>
      <c r="CB89" s="18">
        <f t="shared" si="245"/>
        <v>-15.317148618295862</v>
      </c>
      <c r="CC89" s="18">
        <f t="shared" si="245"/>
        <v>-1.7823642041703391</v>
      </c>
      <c r="CD89" s="18">
        <f t="shared" si="245"/>
        <v>-4.6350763096453029</v>
      </c>
      <c r="CE89" s="18">
        <f t="shared" si="246"/>
        <v>-4.4645960423831514</v>
      </c>
      <c r="CG89" s="18">
        <f t="shared" si="247"/>
        <v>-3.6934994439775326</v>
      </c>
      <c r="CH89" s="18">
        <f t="shared" si="248"/>
        <v>2.0195141463946742</v>
      </c>
      <c r="CI89" s="18">
        <f t="shared" si="249"/>
        <v>-0.56608115174441309</v>
      </c>
      <c r="CK89" t="str">
        <f t="shared" si="262"/>
        <v>32 Health and social care associate professionals</v>
      </c>
      <c r="CL89" s="18">
        <f t="shared" si="250"/>
        <v>6.6963397593937657</v>
      </c>
      <c r="CM89" s="18">
        <f t="shared" si="250"/>
        <v>5.3583885381961682</v>
      </c>
      <c r="CN89" s="18">
        <f t="shared" si="250"/>
        <v>7.746942766835585</v>
      </c>
      <c r="CO89" s="18">
        <f t="shared" si="250"/>
        <v>6.5981886951898217</v>
      </c>
      <c r="CP89" s="18">
        <f t="shared" si="251"/>
        <v>6.8776779348312722</v>
      </c>
      <c r="CR89" s="18">
        <f t="shared" si="252"/>
        <v>6.9797393916332329</v>
      </c>
      <c r="CS89" s="18">
        <f t="shared" si="253"/>
        <v>3.6152507378538923</v>
      </c>
      <c r="CT89" s="18">
        <f t="shared" si="254"/>
        <v>8.6161736776672715</v>
      </c>
    </row>
    <row r="90" spans="1:98" x14ac:dyDescent="0.25">
      <c r="A90" t="str">
        <f t="shared" si="209"/>
        <v>33 Protective service occupations</v>
      </c>
      <c r="B90" s="18">
        <f t="shared" si="210"/>
        <v>1.407154614372419</v>
      </c>
      <c r="C90" s="18">
        <f t="shared" si="210"/>
        <v>16.456874377007157</v>
      </c>
      <c r="D90" s="18">
        <f t="shared" si="210"/>
        <v>6.9791669407421209</v>
      </c>
      <c r="E90" s="18">
        <f t="shared" si="210"/>
        <v>4.2446610866724965</v>
      </c>
      <c r="F90" s="18">
        <f t="shared" si="211"/>
        <v>5.8217557377837403</v>
      </c>
      <c r="H90" s="18">
        <f t="shared" si="212"/>
        <v>5.1483071375279854</v>
      </c>
      <c r="I90" s="18">
        <f t="shared" si="213"/>
        <v>2.972990697606237</v>
      </c>
      <c r="J90" s="18">
        <f t="shared" si="214"/>
        <v>6.7802896250207079</v>
      </c>
      <c r="L90" t="str">
        <f t="shared" si="255"/>
        <v>33 Protective service occupations</v>
      </c>
      <c r="M90" s="18">
        <f t="shared" si="215"/>
        <v>4.0273614558689497</v>
      </c>
      <c r="N90" s="18">
        <f t="shared" si="215"/>
        <v>23.365302203761075</v>
      </c>
      <c r="O90" s="18">
        <f t="shared" si="215"/>
        <v>6.3992576455845551</v>
      </c>
      <c r="P90" s="18">
        <f t="shared" si="215"/>
        <v>4.3820876937135989</v>
      </c>
      <c r="Q90" s="18">
        <f t="shared" si="216"/>
        <v>6.1106836738539672</v>
      </c>
      <c r="S90" s="18">
        <f t="shared" si="217"/>
        <v>5.0501923054455888</v>
      </c>
      <c r="T90" s="18">
        <f t="shared" si="218"/>
        <v>2.8405111807398464</v>
      </c>
      <c r="U90" s="18">
        <f t="shared" si="219"/>
        <v>6.6210932881344942</v>
      </c>
      <c r="W90" t="str">
        <f t="shared" si="256"/>
        <v>33 Protective service occupations</v>
      </c>
      <c r="X90" s="18">
        <f t="shared" si="220"/>
        <v>4.1514934060104425</v>
      </c>
      <c r="Y90" s="18">
        <f t="shared" si="220"/>
        <v>8.9854434194813102</v>
      </c>
      <c r="Z90" s="18">
        <f t="shared" si="220"/>
        <v>5.3032813502521536</v>
      </c>
      <c r="AA90" s="18">
        <f t="shared" si="220"/>
        <v>3.1955142083236021</v>
      </c>
      <c r="AB90" s="18">
        <f t="shared" si="221"/>
        <v>4.2045393879582393</v>
      </c>
      <c r="AD90" s="18">
        <f t="shared" si="222"/>
        <v>3.8933733487318989</v>
      </c>
      <c r="AE90" s="18">
        <f t="shared" si="223"/>
        <v>3.2173287704314601</v>
      </c>
      <c r="AF90" s="18">
        <f t="shared" si="224"/>
        <v>5.9553393656883946</v>
      </c>
      <c r="AH90" t="str">
        <f t="shared" si="257"/>
        <v>33 Protective service occupations</v>
      </c>
      <c r="AI90" s="18">
        <f t="shared" si="225"/>
        <v>3.1409647538643837</v>
      </c>
      <c r="AJ90" s="18">
        <f t="shared" si="225"/>
        <v>9.2480853564561372</v>
      </c>
      <c r="AK90" s="18">
        <f t="shared" si="225"/>
        <v>4.4303833893997391</v>
      </c>
      <c r="AL90" s="18">
        <f t="shared" si="225"/>
        <v>2.7225341050607144</v>
      </c>
      <c r="AM90" s="18">
        <f t="shared" si="226"/>
        <v>3.6514400435181615</v>
      </c>
      <c r="AO90" s="18">
        <f t="shared" si="227"/>
        <v>3.2886910834275973</v>
      </c>
      <c r="AP90" s="18">
        <f t="shared" si="228"/>
        <v>2.7971537735932417</v>
      </c>
      <c r="AQ90" s="18">
        <f t="shared" si="229"/>
        <v>5.1941529562131494</v>
      </c>
      <c r="AS90" t="str">
        <f t="shared" si="258"/>
        <v>33 Protective service occupations</v>
      </c>
      <c r="AT90" s="18">
        <f t="shared" si="230"/>
        <v>-0.68205246431585209</v>
      </c>
      <c r="AU90" s="18">
        <f t="shared" si="230"/>
        <v>6.7300699236869432</v>
      </c>
      <c r="AV90" s="18">
        <f t="shared" si="230"/>
        <v>1.8354745273529538</v>
      </c>
      <c r="AW90" s="18">
        <f t="shared" si="230"/>
        <v>1.1335358802543105</v>
      </c>
      <c r="AX90" s="18">
        <f t="shared" si="231"/>
        <v>1.6941300342342203</v>
      </c>
      <c r="AZ90" s="18">
        <f t="shared" si="232"/>
        <v>1.3669761788673629</v>
      </c>
      <c r="BA90" s="18">
        <f t="shared" si="233"/>
        <v>2.3599921741351615</v>
      </c>
      <c r="BB90" s="18">
        <f t="shared" si="234"/>
        <v>3.3730347629427726</v>
      </c>
      <c r="BD90" t="str">
        <f t="shared" si="259"/>
        <v>33 Protective service occupations</v>
      </c>
      <c r="BE90" s="18">
        <f t="shared" si="235"/>
        <v>-3.3900217997813287</v>
      </c>
      <c r="BF90" s="18">
        <f t="shared" si="235"/>
        <v>10.265537453832451</v>
      </c>
      <c r="BG90" s="18">
        <f t="shared" si="235"/>
        <v>2.016407118801733</v>
      </c>
      <c r="BH90" s="18">
        <f t="shared" si="235"/>
        <v>-0.26659225364893402</v>
      </c>
      <c r="BI90" s="18">
        <f t="shared" si="236"/>
        <v>1.0734945814923957</v>
      </c>
      <c r="BK90" s="18">
        <f t="shared" si="237"/>
        <v>0.48867358682747053</v>
      </c>
      <c r="BL90" s="18">
        <f t="shared" si="238"/>
        <v>1.6325306833305131</v>
      </c>
      <c r="BM90" s="18">
        <f t="shared" si="239"/>
        <v>2.0249064566758568</v>
      </c>
      <c r="BO90" t="str">
        <f t="shared" si="260"/>
        <v>33 Protective service occupations</v>
      </c>
      <c r="BP90" s="18">
        <f t="shared" si="240"/>
        <v>0.18019798471198278</v>
      </c>
      <c r="BQ90" s="18">
        <f t="shared" si="240"/>
        <v>-5.0412987388546053</v>
      </c>
      <c r="BR90" s="18">
        <f t="shared" si="240"/>
        <v>2.2600394302213722</v>
      </c>
      <c r="BS90" s="18">
        <f t="shared" si="240"/>
        <v>-1.6875828871949272</v>
      </c>
      <c r="BT90" s="18">
        <f t="shared" si="241"/>
        <v>-0.68627585323255413</v>
      </c>
      <c r="BV90" s="18">
        <f t="shared" si="242"/>
        <v>-0.38893857653947705</v>
      </c>
      <c r="BW90" s="18">
        <f t="shared" si="243"/>
        <v>1.8026074378008961</v>
      </c>
      <c r="BX90" s="18">
        <f t="shared" si="244"/>
        <v>1.5016988782009522</v>
      </c>
      <c r="BZ90" t="str">
        <f t="shared" si="261"/>
        <v>33 Protective service occupations</v>
      </c>
      <c r="CA90" s="18">
        <f t="shared" si="245"/>
        <v>-2.0813244558512189</v>
      </c>
      <c r="CB90" s="18">
        <f t="shared" si="245"/>
        <v>-2.3019406793879482</v>
      </c>
      <c r="CC90" s="18">
        <f t="shared" si="245"/>
        <v>2.9446358438104836</v>
      </c>
      <c r="CD90" s="18">
        <f t="shared" si="245"/>
        <v>-2.6145707908463822</v>
      </c>
      <c r="CE90" s="18">
        <f t="shared" si="246"/>
        <v>-0.89050271663507763</v>
      </c>
      <c r="CG90" s="18">
        <f t="shared" si="247"/>
        <v>-0.79568507665358501</v>
      </c>
      <c r="CH90" s="18">
        <f t="shared" si="248"/>
        <v>2.178886307037331</v>
      </c>
      <c r="CI90" s="18">
        <f t="shared" si="249"/>
        <v>1.5997146967384746</v>
      </c>
      <c r="CK90" t="str">
        <f t="shared" si="262"/>
        <v>33 Protective service occupations</v>
      </c>
      <c r="CL90" s="18">
        <f t="shared" si="250"/>
        <v>-1.872054153054703</v>
      </c>
      <c r="CM90" s="18">
        <f t="shared" si="250"/>
        <v>-4.489220866121169</v>
      </c>
      <c r="CN90" s="18">
        <f t="shared" si="250"/>
        <v>-7.8975262701107667</v>
      </c>
      <c r="CO90" s="18">
        <f t="shared" si="250"/>
        <v>0.10910906175602975</v>
      </c>
      <c r="CP90" s="18">
        <f t="shared" si="251"/>
        <v>-2.7512446703989113</v>
      </c>
      <c r="CR90" s="18">
        <f t="shared" si="252"/>
        <v>-2.6342614443595536</v>
      </c>
      <c r="CS90" s="18">
        <f t="shared" si="253"/>
        <v>0.87501473357092241</v>
      </c>
      <c r="CT90" s="18">
        <f t="shared" si="254"/>
        <v>-1.3979748289589033</v>
      </c>
    </row>
    <row r="91" spans="1:98" x14ac:dyDescent="0.25">
      <c r="A91" t="str">
        <f t="shared" si="209"/>
        <v>34 Culture, media and sports occupations</v>
      </c>
      <c r="B91" s="18">
        <f t="shared" si="210"/>
        <v>6.1260702490514518</v>
      </c>
      <c r="C91" s="18">
        <f t="shared" si="210"/>
        <v>7.3975544321283504</v>
      </c>
      <c r="D91" s="18">
        <f t="shared" si="210"/>
        <v>1.8536183313975885</v>
      </c>
      <c r="E91" s="18">
        <f t="shared" si="210"/>
        <v>2.3055910173235716</v>
      </c>
      <c r="F91" s="18">
        <f t="shared" si="211"/>
        <v>2.4747574911752501</v>
      </c>
      <c r="H91" s="18">
        <f t="shared" si="212"/>
        <v>2.154711047423552</v>
      </c>
      <c r="I91" s="18">
        <f t="shared" si="213"/>
        <v>3.33054081331976</v>
      </c>
      <c r="J91" s="18">
        <f t="shared" si="214"/>
        <v>4.7694094198476922</v>
      </c>
      <c r="L91" t="str">
        <f t="shared" si="255"/>
        <v>34 Culture, media and sports occupations</v>
      </c>
      <c r="M91" s="18">
        <f t="shared" si="215"/>
        <v>1.2800872760293958</v>
      </c>
      <c r="N91" s="18">
        <f t="shared" si="215"/>
        <v>18.861275244449473</v>
      </c>
      <c r="O91" s="18">
        <f t="shared" si="215"/>
        <v>2.103366856644362</v>
      </c>
      <c r="P91" s="18">
        <f t="shared" si="215"/>
        <v>2.5409099695013815</v>
      </c>
      <c r="Q91" s="18">
        <f t="shared" si="216"/>
        <v>3.3536392134265736</v>
      </c>
      <c r="S91" s="18">
        <f t="shared" si="217"/>
        <v>2.394854327503193</v>
      </c>
      <c r="T91" s="18">
        <f t="shared" si="218"/>
        <v>3.3130229800605315</v>
      </c>
      <c r="U91" s="18">
        <f t="shared" si="219"/>
        <v>4.9247515703158662</v>
      </c>
      <c r="W91" t="str">
        <f t="shared" si="256"/>
        <v>34 Culture, media and sports occupations</v>
      </c>
      <c r="X91" s="18">
        <f t="shared" si="220"/>
        <v>-1.3243140983038137</v>
      </c>
      <c r="Y91" s="18">
        <f t="shared" si="220"/>
        <v>-0.15414456688973566</v>
      </c>
      <c r="Z91" s="18">
        <f t="shared" si="220"/>
        <v>-0.16114959447043331</v>
      </c>
      <c r="AA91" s="18">
        <f t="shared" si="220"/>
        <v>0.92119487377229081</v>
      </c>
      <c r="AB91" s="18">
        <f t="shared" si="221"/>
        <v>0.51438821515052968</v>
      </c>
      <c r="AD91" s="18">
        <f t="shared" si="222"/>
        <v>0.55911589275570162</v>
      </c>
      <c r="AE91" s="18">
        <f t="shared" si="223"/>
        <v>2.729558883193306</v>
      </c>
      <c r="AF91" s="18">
        <f t="shared" si="224"/>
        <v>3.1179875461255335</v>
      </c>
      <c r="AH91" t="str">
        <f t="shared" si="257"/>
        <v>34 Culture, media and sports occupations</v>
      </c>
      <c r="AI91" s="18">
        <f t="shared" si="225"/>
        <v>-0.16325773691745482</v>
      </c>
      <c r="AJ91" s="18">
        <f t="shared" si="225"/>
        <v>12.069532183130383</v>
      </c>
      <c r="AK91" s="18">
        <f t="shared" si="225"/>
        <v>-1.1592750056951817</v>
      </c>
      <c r="AL91" s="18">
        <f t="shared" si="225"/>
        <v>2.1309090409222353</v>
      </c>
      <c r="AM91" s="18">
        <f t="shared" si="226"/>
        <v>1.6795689791667012</v>
      </c>
      <c r="AO91" s="18">
        <f t="shared" si="227"/>
        <v>1.022188445132044</v>
      </c>
      <c r="AP91" s="18">
        <f t="shared" si="228"/>
        <v>2.5758013239303601</v>
      </c>
      <c r="AQ91" s="18">
        <f t="shared" si="229"/>
        <v>3.3076493284828201</v>
      </c>
      <c r="AS91" t="str">
        <f t="shared" si="258"/>
        <v>34 Culture, media and sports occupations</v>
      </c>
      <c r="AT91" s="18">
        <f t="shared" si="230"/>
        <v>-2.0507760163272826</v>
      </c>
      <c r="AU91" s="18">
        <f t="shared" si="230"/>
        <v>-2.0487790466655609</v>
      </c>
      <c r="AV91" s="18">
        <f t="shared" si="230"/>
        <v>-1.8754232258164416</v>
      </c>
      <c r="AW91" s="18">
        <f t="shared" si="230"/>
        <v>6.9336059366209568E-3</v>
      </c>
      <c r="AX91" s="18">
        <f t="shared" si="231"/>
        <v>-0.71411831541251525</v>
      </c>
      <c r="AZ91" s="18">
        <f t="shared" si="232"/>
        <v>-0.62449705098421848</v>
      </c>
      <c r="BA91" s="18">
        <f t="shared" si="233"/>
        <v>2.3738928421917382</v>
      </c>
      <c r="BB91" s="18">
        <f t="shared" si="234"/>
        <v>1.930156512688419</v>
      </c>
      <c r="BD91" t="str">
        <f t="shared" si="259"/>
        <v>34 Culture, media and sports occupations</v>
      </c>
      <c r="BE91" s="18">
        <f t="shared" si="235"/>
        <v>-6.0895168879225299</v>
      </c>
      <c r="BF91" s="18">
        <f t="shared" si="235"/>
        <v>9.6388320339378719</v>
      </c>
      <c r="BG91" s="18">
        <f t="shared" si="235"/>
        <v>-2.166868063480254</v>
      </c>
      <c r="BH91" s="18">
        <f t="shared" si="235"/>
        <v>-7.8058281567994214E-2</v>
      </c>
      <c r="BI91" s="18">
        <f t="shared" si="236"/>
        <v>-0.15813679080873833</v>
      </c>
      <c r="BK91" s="18">
        <f t="shared" si="237"/>
        <v>-0.77923705722151571</v>
      </c>
      <c r="BL91" s="18">
        <f t="shared" si="238"/>
        <v>1.9116975951585902</v>
      </c>
      <c r="BM91" s="18">
        <f t="shared" si="239"/>
        <v>1.3221765360727167</v>
      </c>
      <c r="BO91" t="str">
        <f t="shared" si="260"/>
        <v>34 Culture, media and sports occupations</v>
      </c>
      <c r="BP91" s="18">
        <f t="shared" si="240"/>
        <v>-7.215048522785783</v>
      </c>
      <c r="BQ91" s="18">
        <f t="shared" si="240"/>
        <v>-8.8220983464672784</v>
      </c>
      <c r="BR91" s="18">
        <f t="shared" si="240"/>
        <v>-4.7164035718130437</v>
      </c>
      <c r="BS91" s="18">
        <f t="shared" si="240"/>
        <v>-5.280046353027334</v>
      </c>
      <c r="BT91" s="18">
        <f t="shared" si="241"/>
        <v>-5.3300404251789946</v>
      </c>
      <c r="BV91" s="18">
        <f t="shared" si="242"/>
        <v>-5.0925368683658601</v>
      </c>
      <c r="BW91" s="18">
        <f t="shared" si="243"/>
        <v>1.5732952226769736</v>
      </c>
      <c r="BX91" s="18">
        <f t="shared" si="244"/>
        <v>-2.1624978993686095</v>
      </c>
      <c r="BZ91" t="str">
        <f t="shared" si="261"/>
        <v>34 Culture, media and sports occupations</v>
      </c>
      <c r="CA91" s="18">
        <f t="shared" si="245"/>
        <v>-5.2058336967469536</v>
      </c>
      <c r="CB91" s="18">
        <f t="shared" si="245"/>
        <v>-10.407929954730422</v>
      </c>
      <c r="CC91" s="18">
        <f t="shared" si="245"/>
        <v>-2.6575861162584258</v>
      </c>
      <c r="CD91" s="18">
        <f t="shared" si="245"/>
        <v>-4.8373903927046431</v>
      </c>
      <c r="CE91" s="18">
        <f t="shared" si="246"/>
        <v>-4.5221298624862012</v>
      </c>
      <c r="CG91" s="18">
        <f t="shared" si="247"/>
        <v>-4.1162672958937936</v>
      </c>
      <c r="CH91" s="18">
        <f t="shared" si="248"/>
        <v>1.6749097365486021</v>
      </c>
      <c r="CI91" s="18">
        <f t="shared" si="249"/>
        <v>-1.3524001741515135</v>
      </c>
      <c r="CK91" t="str">
        <f t="shared" si="262"/>
        <v>34 Culture, media and sports occupations</v>
      </c>
      <c r="CL91" s="18">
        <f t="shared" si="250"/>
        <v>1.7176749513217571</v>
      </c>
      <c r="CM91" s="18">
        <f t="shared" si="250"/>
        <v>-4.664142160010865</v>
      </c>
      <c r="CN91" s="18">
        <f t="shared" si="250"/>
        <v>3.8014536547359423</v>
      </c>
      <c r="CO91" s="18">
        <f t="shared" si="250"/>
        <v>3.5349803762606546</v>
      </c>
      <c r="CP91" s="18">
        <f t="shared" si="251"/>
        <v>3.0852508209281426</v>
      </c>
      <c r="CR91" s="18">
        <f t="shared" si="252"/>
        <v>3.6237287072029334</v>
      </c>
      <c r="CS91" s="18">
        <f t="shared" si="253"/>
        <v>2.2542708060527605</v>
      </c>
      <c r="CT91" s="18">
        <f t="shared" si="254"/>
        <v>5.0797025080040914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5.2374366236690451</v>
      </c>
      <c r="C92" s="18">
        <f t="shared" si="210"/>
        <v>14.839503364268158</v>
      </c>
      <c r="D92" s="18">
        <f t="shared" si="210"/>
        <v>2.3355097109871714</v>
      </c>
      <c r="E92" s="18">
        <f t="shared" si="210"/>
        <v>2.8128817222221159</v>
      </c>
      <c r="F92" s="18">
        <f t="shared" si="211"/>
        <v>3.3757445986815071</v>
      </c>
      <c r="H92" s="18">
        <f t="shared" si="212"/>
        <v>2.6535108042256006</v>
      </c>
      <c r="I92" s="18">
        <f t="shared" si="213"/>
        <v>3.174325555751345</v>
      </c>
      <c r="J92" s="18">
        <f t="shared" si="214"/>
        <v>5.0008122383033982</v>
      </c>
      <c r="L92" t="str">
        <f t="shared" si="255"/>
        <v>35 Business and public service associate professionals</v>
      </c>
      <c r="M92" s="18">
        <f t="shared" si="215"/>
        <v>5.7221607461388047</v>
      </c>
      <c r="N92" s="18">
        <f t="shared" si="215"/>
        <v>7.2390168159577772</v>
      </c>
      <c r="O92" s="18">
        <f t="shared" si="215"/>
        <v>1.7532436741614976</v>
      </c>
      <c r="P92" s="18">
        <f t="shared" si="215"/>
        <v>2.0983435838033415</v>
      </c>
      <c r="Q92" s="18">
        <f t="shared" si="216"/>
        <v>2.3039891832353998</v>
      </c>
      <c r="S92" s="18">
        <f t="shared" si="217"/>
        <v>1.9831804296530198</v>
      </c>
      <c r="T92" s="18">
        <f t="shared" si="218"/>
        <v>3.0809307135465591</v>
      </c>
      <c r="U92" s="18">
        <f t="shared" si="219"/>
        <v>4.4410612196441823</v>
      </c>
      <c r="W92" t="str">
        <f t="shared" si="256"/>
        <v>35 Business and public service associate professionals</v>
      </c>
      <c r="X92" s="18">
        <f t="shared" si="220"/>
        <v>2.7124333590464511</v>
      </c>
      <c r="Y92" s="18">
        <f t="shared" si="220"/>
        <v>-0.10140367699162933</v>
      </c>
      <c r="Z92" s="18">
        <f t="shared" si="220"/>
        <v>-0.420620302980379</v>
      </c>
      <c r="AA92" s="18">
        <f t="shared" si="220"/>
        <v>0.65487251417815084</v>
      </c>
      <c r="AB92" s="18">
        <f t="shared" si="221"/>
        <v>0.27026351022190198</v>
      </c>
      <c r="AD92" s="18">
        <f t="shared" si="222"/>
        <v>0.29509043095223841</v>
      </c>
      <c r="AE92" s="18">
        <f t="shared" si="223"/>
        <v>2.7621247952533734</v>
      </c>
      <c r="AF92" s="18">
        <f t="shared" si="224"/>
        <v>2.9650204605531139</v>
      </c>
      <c r="AH92" t="str">
        <f t="shared" si="257"/>
        <v>35 Business and public service associate professionals</v>
      </c>
      <c r="AI92" s="18">
        <f t="shared" si="225"/>
        <v>2.8212885888135419</v>
      </c>
      <c r="AJ92" s="18">
        <f t="shared" si="225"/>
        <v>3.5386842981464106</v>
      </c>
      <c r="AK92" s="18">
        <f t="shared" si="225"/>
        <v>-0.62095225699826395</v>
      </c>
      <c r="AL92" s="18">
        <f t="shared" si="225"/>
        <v>0.9332707909243565</v>
      </c>
      <c r="AM92" s="18">
        <f t="shared" si="226"/>
        <v>0.60510454112496781</v>
      </c>
      <c r="AO92" s="18">
        <f t="shared" si="227"/>
        <v>0.41251426388646539</v>
      </c>
      <c r="AP92" s="18">
        <f t="shared" si="228"/>
        <v>2.6798884380428989</v>
      </c>
      <c r="AQ92" s="18">
        <f t="shared" si="229"/>
        <v>2.967425713154892</v>
      </c>
      <c r="AS92" t="str">
        <f t="shared" si="258"/>
        <v>35 Business and public service associate professionals</v>
      </c>
      <c r="AT92" s="18">
        <f t="shared" si="230"/>
        <v>2.7911086344566405</v>
      </c>
      <c r="AU92" s="18">
        <f t="shared" si="230"/>
        <v>2.2444847099815979</v>
      </c>
      <c r="AV92" s="18">
        <f t="shared" si="230"/>
        <v>-0.85078694081537343</v>
      </c>
      <c r="AW92" s="18">
        <f t="shared" si="230"/>
        <v>0.93144018192337086</v>
      </c>
      <c r="AX92" s="18">
        <f t="shared" si="231"/>
        <v>0.45219577934714206</v>
      </c>
      <c r="AZ92" s="18">
        <f t="shared" si="232"/>
        <v>0.33383307321512845</v>
      </c>
      <c r="BA92" s="18">
        <f t="shared" si="233"/>
        <v>2.6357637669709</v>
      </c>
      <c r="BB92" s="18">
        <f t="shared" si="234"/>
        <v>2.8694267846333554</v>
      </c>
      <c r="BD92" t="str">
        <f t="shared" si="259"/>
        <v>35 Business and public service associate professionals</v>
      </c>
      <c r="BE92" s="18">
        <f t="shared" si="235"/>
        <v>-0.64571539613268447</v>
      </c>
      <c r="BF92" s="18">
        <f t="shared" si="235"/>
        <v>10.582960313915102</v>
      </c>
      <c r="BG92" s="18">
        <f t="shared" si="235"/>
        <v>-2.2199060513020008</v>
      </c>
      <c r="BH92" s="18">
        <f t="shared" si="235"/>
        <v>-0.32409614580238832</v>
      </c>
      <c r="BI92" s="18">
        <f t="shared" si="236"/>
        <v>-0.27532193106120095</v>
      </c>
      <c r="BK92" s="18">
        <f t="shared" si="237"/>
        <v>-0.96008208309827925</v>
      </c>
      <c r="BL92" s="18">
        <f t="shared" si="238"/>
        <v>2.2003197027587795</v>
      </c>
      <c r="BM92" s="18">
        <f t="shared" si="239"/>
        <v>1.5059969262350759</v>
      </c>
      <c r="BO92" t="str">
        <f t="shared" si="260"/>
        <v>35 Business and public service associate professionals</v>
      </c>
      <c r="BP92" s="18">
        <f t="shared" si="240"/>
        <v>1.3636915511372472E-2</v>
      </c>
      <c r="BQ92" s="18">
        <f t="shared" si="240"/>
        <v>-3.4496082542685769</v>
      </c>
      <c r="BR92" s="18">
        <f t="shared" si="240"/>
        <v>-2.151109901046766</v>
      </c>
      <c r="BS92" s="18">
        <f t="shared" si="240"/>
        <v>-1.7476267970182424</v>
      </c>
      <c r="BT92" s="18">
        <f t="shared" si="241"/>
        <v>-1.9810032232365549</v>
      </c>
      <c r="BV92" s="18">
        <f t="shared" si="242"/>
        <v>-1.8823056910213021</v>
      </c>
      <c r="BW92" s="18">
        <f t="shared" si="243"/>
        <v>1.922134732192271</v>
      </c>
      <c r="BX92" s="18">
        <f t="shared" si="244"/>
        <v>0.53004549476307616</v>
      </c>
      <c r="BZ92" t="str">
        <f t="shared" si="261"/>
        <v>35 Business and public service associate professionals</v>
      </c>
      <c r="CA92" s="18">
        <f t="shared" si="245"/>
        <v>-1.5789398697037882</v>
      </c>
      <c r="CB92" s="18">
        <f t="shared" si="245"/>
        <v>-8.3224984704194931</v>
      </c>
      <c r="CC92" s="18">
        <f t="shared" si="245"/>
        <v>-2.7626637880728944</v>
      </c>
      <c r="CD92" s="18">
        <f t="shared" si="245"/>
        <v>-4.7096647594218721</v>
      </c>
      <c r="CE92" s="18">
        <f t="shared" si="246"/>
        <v>-4.3368259562915235</v>
      </c>
      <c r="CG92" s="18">
        <f t="shared" si="247"/>
        <v>-4.0650351245511196</v>
      </c>
      <c r="CH92" s="18">
        <f t="shared" si="248"/>
        <v>1.5973264438045698</v>
      </c>
      <c r="CI92" s="18">
        <f t="shared" si="249"/>
        <v>-1.4361747847154271</v>
      </c>
      <c r="CK92" t="str">
        <f t="shared" si="262"/>
        <v>35 Business and public service associate professionals</v>
      </c>
      <c r="CL92" s="18">
        <f t="shared" si="250"/>
        <v>2.8447653905495862</v>
      </c>
      <c r="CM92" s="18">
        <f t="shared" si="250"/>
        <v>-0.16371027811437067</v>
      </c>
      <c r="CN92" s="18">
        <f t="shared" si="250"/>
        <v>1.6031680611132693</v>
      </c>
      <c r="CO92" s="18">
        <f t="shared" si="250"/>
        <v>3.5365187178856505</v>
      </c>
      <c r="CP92" s="18">
        <f t="shared" si="251"/>
        <v>2.6945784548744411</v>
      </c>
      <c r="CR92" s="18">
        <f t="shared" si="252"/>
        <v>2.8880150602068611</v>
      </c>
      <c r="CS92" s="18">
        <f t="shared" si="253"/>
        <v>2.0427560097427966</v>
      </c>
      <c r="CT92" s="18">
        <f t="shared" si="254"/>
        <v>4.3245308655901926</v>
      </c>
    </row>
    <row r="93" spans="1:98" x14ac:dyDescent="0.25">
      <c r="A93" t="str">
        <f t="shared" si="209"/>
        <v>41 Administrative occupations</v>
      </c>
      <c r="B93" s="18">
        <f t="shared" si="210"/>
        <v>3.6392367505948098</v>
      </c>
      <c r="C93" s="18">
        <f t="shared" si="210"/>
        <v>21.399828308770719</v>
      </c>
      <c r="D93" s="18">
        <f t="shared" si="210"/>
        <v>2.532968668061053</v>
      </c>
      <c r="E93" s="18">
        <f t="shared" si="210"/>
        <v>3.0500821269539236</v>
      </c>
      <c r="F93" s="18">
        <f t="shared" si="211"/>
        <v>3.9474158383784763</v>
      </c>
      <c r="H93" s="18">
        <f t="shared" si="212"/>
        <v>2.8774218434705068</v>
      </c>
      <c r="I93" s="18">
        <f t="shared" si="213"/>
        <v>3.4516123504759522</v>
      </c>
      <c r="J93" s="18">
        <f t="shared" si="214"/>
        <v>5.3778748094413187</v>
      </c>
      <c r="L93" t="str">
        <f t="shared" si="255"/>
        <v>41 Administrative occupations</v>
      </c>
      <c r="M93" s="18">
        <f t="shared" si="215"/>
        <v>5.0669890982003585</v>
      </c>
      <c r="N93" s="18">
        <f t="shared" si="215"/>
        <v>8.6092047886513932</v>
      </c>
      <c r="O93" s="18">
        <f t="shared" si="215"/>
        <v>2.09158528438953</v>
      </c>
      <c r="P93" s="18">
        <f t="shared" si="215"/>
        <v>2.4198212429622057</v>
      </c>
      <c r="Q93" s="18">
        <f t="shared" si="216"/>
        <v>2.6930450410995954</v>
      </c>
      <c r="S93" s="18">
        <f t="shared" si="217"/>
        <v>2.3102921667202736</v>
      </c>
      <c r="T93" s="18">
        <f t="shared" si="218"/>
        <v>3.3782926659062573</v>
      </c>
      <c r="U93" s="18">
        <f t="shared" si="219"/>
        <v>4.9177929965801503</v>
      </c>
      <c r="W93" t="str">
        <f t="shared" si="256"/>
        <v>41 Administrative occupations</v>
      </c>
      <c r="X93" s="18">
        <f t="shared" si="220"/>
        <v>2.0183179285219399</v>
      </c>
      <c r="Y93" s="18">
        <f t="shared" si="220"/>
        <v>3.8201288305075964</v>
      </c>
      <c r="Z93" s="18">
        <f t="shared" si="220"/>
        <v>0.32791343840270493</v>
      </c>
      <c r="AA93" s="18">
        <f t="shared" si="220"/>
        <v>1.3001364059527454</v>
      </c>
      <c r="AB93" s="18">
        <f t="shared" si="221"/>
        <v>1.150532367999757</v>
      </c>
      <c r="AD93" s="18">
        <f t="shared" si="222"/>
        <v>0.97501975754514802</v>
      </c>
      <c r="AE93" s="18">
        <f t="shared" si="223"/>
        <v>3.1280612614146719</v>
      </c>
      <c r="AF93" s="18">
        <f t="shared" si="224"/>
        <v>3.7772627817701299</v>
      </c>
      <c r="AH93" t="str">
        <f t="shared" si="257"/>
        <v>41 Administrative occupations</v>
      </c>
      <c r="AI93" s="18">
        <f t="shared" si="225"/>
        <v>2.6332697261437721</v>
      </c>
      <c r="AJ93" s="18">
        <f t="shared" si="225"/>
        <v>5.9143545745907966</v>
      </c>
      <c r="AK93" s="18">
        <f t="shared" si="225"/>
        <v>3.9774753049925948E-2</v>
      </c>
      <c r="AL93" s="18">
        <f t="shared" si="225"/>
        <v>1.0739581679797938</v>
      </c>
      <c r="AM93" s="18">
        <f t="shared" si="226"/>
        <v>1.0446194960141097</v>
      </c>
      <c r="AO93" s="18">
        <f t="shared" si="227"/>
        <v>0.72804788806313248</v>
      </c>
      <c r="AP93" s="18">
        <f t="shared" si="228"/>
        <v>3.2001099740807559</v>
      </c>
      <c r="AQ93" s="18">
        <f t="shared" si="229"/>
        <v>3.6774081793779612</v>
      </c>
      <c r="AS93" t="str">
        <f t="shared" si="258"/>
        <v>41 Administrative occupations</v>
      </c>
      <c r="AT93" s="18">
        <f t="shared" si="230"/>
        <v>1.8740498767783054</v>
      </c>
      <c r="AU93" s="18">
        <f t="shared" si="230"/>
        <v>4.9055126554319983</v>
      </c>
      <c r="AV93" s="18">
        <f t="shared" si="230"/>
        <v>-0.90834957678140871</v>
      </c>
      <c r="AW93" s="18">
        <f t="shared" si="230"/>
        <v>1.1095603322230696</v>
      </c>
      <c r="AX93" s="18">
        <f t="shared" si="231"/>
        <v>0.70629416983203352</v>
      </c>
      <c r="AZ93" s="18">
        <f t="shared" si="232"/>
        <v>0.43239866137763094</v>
      </c>
      <c r="BA93" s="18">
        <f t="shared" si="233"/>
        <v>2.951324051062798</v>
      </c>
      <c r="BB93" s="18">
        <f t="shared" si="234"/>
        <v>3.2421423837828867</v>
      </c>
      <c r="BD93" t="str">
        <f t="shared" si="259"/>
        <v>41 Administrative occupations</v>
      </c>
      <c r="BE93" s="18">
        <f t="shared" si="235"/>
        <v>-1.9939777683756654</v>
      </c>
      <c r="BF93" s="18">
        <f t="shared" si="235"/>
        <v>9.155895564449267</v>
      </c>
      <c r="BG93" s="18">
        <f t="shared" si="235"/>
        <v>-3.4779732462025148</v>
      </c>
      <c r="BH93" s="18">
        <f t="shared" si="235"/>
        <v>-2.8275342748948495</v>
      </c>
      <c r="BI93" s="18">
        <f t="shared" si="236"/>
        <v>-2.3239194460003554</v>
      </c>
      <c r="BK93" s="18">
        <f t="shared" si="237"/>
        <v>-3.0448328294711335</v>
      </c>
      <c r="BL93" s="18">
        <f t="shared" si="238"/>
        <v>2.2088512287822493</v>
      </c>
      <c r="BM93" s="18">
        <f t="shared" si="239"/>
        <v>0.11032654957381371</v>
      </c>
      <c r="BO93" t="str">
        <f t="shared" si="260"/>
        <v>41 Administrative occupations</v>
      </c>
      <c r="BP93" s="18">
        <f t="shared" si="240"/>
        <v>-2.964279241092771</v>
      </c>
      <c r="BQ93" s="18">
        <f t="shared" si="240"/>
        <v>6.152742533722666E-2</v>
      </c>
      <c r="BR93" s="18">
        <f t="shared" si="240"/>
        <v>-3.7471565637387627</v>
      </c>
      <c r="BS93" s="18">
        <f t="shared" si="240"/>
        <v>-4.2983290441656496</v>
      </c>
      <c r="BT93" s="18">
        <f t="shared" si="241"/>
        <v>-3.8591105036939743</v>
      </c>
      <c r="BV93" s="18">
        <f t="shared" si="242"/>
        <v>-4.1149564659607059</v>
      </c>
      <c r="BW93" s="18">
        <f t="shared" si="243"/>
        <v>1.8217708438703406</v>
      </c>
      <c r="BX93" s="18">
        <f t="shared" si="244"/>
        <v>-1.1286000550763564</v>
      </c>
      <c r="BZ93" t="str">
        <f t="shared" si="261"/>
        <v>41 Administrative occupations</v>
      </c>
      <c r="CA93" s="18">
        <f t="shared" si="245"/>
        <v>-2.978621117421143</v>
      </c>
      <c r="CB93" s="18">
        <f t="shared" si="245"/>
        <v>-14.460442799411178</v>
      </c>
      <c r="CC93" s="18">
        <f t="shared" si="245"/>
        <v>-7.3416100957821806</v>
      </c>
      <c r="CD93" s="18">
        <f t="shared" si="245"/>
        <v>-10.477406365694474</v>
      </c>
      <c r="CE93" s="18">
        <f t="shared" si="246"/>
        <v>-9.7660785749975716</v>
      </c>
      <c r="CG93" s="18">
        <f t="shared" si="247"/>
        <v>-9.4441133646710576</v>
      </c>
      <c r="CH93" s="18">
        <f t="shared" si="248"/>
        <v>1.2612387643181844</v>
      </c>
      <c r="CI93" s="18">
        <f t="shared" si="249"/>
        <v>-5.4323753877564602</v>
      </c>
      <c r="CK93" t="str">
        <f t="shared" si="262"/>
        <v>41 Administrative occupations</v>
      </c>
      <c r="CL93" s="18">
        <f t="shared" si="250"/>
        <v>1.7601350724697928</v>
      </c>
      <c r="CM93" s="18">
        <f t="shared" si="250"/>
        <v>-6.0391145554786307</v>
      </c>
      <c r="CN93" s="18">
        <f t="shared" si="250"/>
        <v>-6.0528374882349523</v>
      </c>
      <c r="CO93" s="18">
        <f t="shared" si="250"/>
        <v>-1.0644198546556294</v>
      </c>
      <c r="CP93" s="18">
        <f t="shared" si="251"/>
        <v>-2.9644983487783216</v>
      </c>
      <c r="CR93" s="18">
        <f t="shared" si="252"/>
        <v>-2.7559825951241068</v>
      </c>
      <c r="CS93" s="18">
        <f t="shared" si="253"/>
        <v>1.235282389569381</v>
      </c>
      <c r="CT93" s="18">
        <f t="shared" si="254"/>
        <v>-1.0021596320145543</v>
      </c>
    </row>
    <row r="94" spans="1:98" x14ac:dyDescent="0.25">
      <c r="A94" t="str">
        <f t="shared" si="209"/>
        <v>42 Secretarial and related occupations</v>
      </c>
      <c r="B94" s="18">
        <f t="shared" si="210"/>
        <v>7.3356190994801063</v>
      </c>
      <c r="C94" s="18">
        <f t="shared" si="210"/>
        <v>0.73970217991583542</v>
      </c>
      <c r="D94" s="18">
        <f t="shared" si="210"/>
        <v>9.8650148071206978</v>
      </c>
      <c r="E94" s="18">
        <f t="shared" si="210"/>
        <v>6.746039534006254</v>
      </c>
      <c r="F94" s="18">
        <f t="shared" si="211"/>
        <v>7.3219281288374738</v>
      </c>
      <c r="H94" s="18">
        <f t="shared" si="212"/>
        <v>7.7757333861574907</v>
      </c>
      <c r="I94" s="18">
        <f t="shared" si="213"/>
        <v>5.7416542479229893</v>
      </c>
      <c r="J94" s="18">
        <f t="shared" si="214"/>
        <v>10.356863565409725</v>
      </c>
      <c r="L94" t="str">
        <f t="shared" si="255"/>
        <v>42 Secretarial and related occupations</v>
      </c>
      <c r="M94" s="18">
        <f t="shared" si="215"/>
        <v>3.6907824023266311</v>
      </c>
      <c r="N94" s="18">
        <f t="shared" si="215"/>
        <v>5.0662846492569358</v>
      </c>
      <c r="O94" s="18">
        <f t="shared" si="215"/>
        <v>8.6769420313790313</v>
      </c>
      <c r="P94" s="18">
        <f t="shared" si="215"/>
        <v>2.241906007773431</v>
      </c>
      <c r="Q94" s="18">
        <f t="shared" si="216"/>
        <v>4.3884591500163994</v>
      </c>
      <c r="S94" s="18">
        <f t="shared" si="217"/>
        <v>4.3434265783671266</v>
      </c>
      <c r="T94" s="18">
        <f t="shared" si="218"/>
        <v>4.4772690730122022</v>
      </c>
      <c r="U94" s="18">
        <f t="shared" si="219"/>
        <v>7.1591140651347196</v>
      </c>
      <c r="W94" t="str">
        <f t="shared" si="256"/>
        <v>42 Secretarial and related occupations</v>
      </c>
      <c r="X94" s="18">
        <f t="shared" si="220"/>
        <v>0.74696067056898574</v>
      </c>
      <c r="Y94" s="18">
        <f t="shared" si="220"/>
        <v>1.7072097569121203</v>
      </c>
      <c r="Z94" s="18">
        <f t="shared" si="220"/>
        <v>7.4460621976162544</v>
      </c>
      <c r="AA94" s="18">
        <f t="shared" si="220"/>
        <v>4.2186729327680306</v>
      </c>
      <c r="AB94" s="18">
        <f t="shared" si="221"/>
        <v>5.0563911099797298</v>
      </c>
      <c r="AD94" s="18">
        <f t="shared" si="222"/>
        <v>5.2835516480241651</v>
      </c>
      <c r="AE94" s="18">
        <f t="shared" si="223"/>
        <v>4.6434057481991475</v>
      </c>
      <c r="AF94" s="18">
        <f t="shared" si="224"/>
        <v>7.9272212242885054</v>
      </c>
      <c r="AH94" t="str">
        <f t="shared" si="257"/>
        <v>42 Secretarial and related occupations</v>
      </c>
      <c r="AI94" s="18">
        <f t="shared" si="225"/>
        <v>0.77361023748117042</v>
      </c>
      <c r="AJ94" s="18">
        <f t="shared" si="225"/>
        <v>3.4601225946235825</v>
      </c>
      <c r="AK94" s="18">
        <f t="shared" si="225"/>
        <v>6.0865861166284674</v>
      </c>
      <c r="AL94" s="18">
        <f t="shared" si="225"/>
        <v>1.9494901804616216</v>
      </c>
      <c r="AM94" s="18">
        <f t="shared" si="226"/>
        <v>3.3196369295108941</v>
      </c>
      <c r="AO94" s="18">
        <f t="shared" si="227"/>
        <v>3.3102780040064728</v>
      </c>
      <c r="AP94" s="18">
        <f t="shared" si="228"/>
        <v>4.0968378685230622</v>
      </c>
      <c r="AQ94" s="18">
        <f t="shared" si="229"/>
        <v>6.1736575353876111</v>
      </c>
      <c r="AS94" t="str">
        <f t="shared" si="258"/>
        <v>42 Secretarial and related occupations</v>
      </c>
      <c r="AT94" s="18">
        <f t="shared" si="230"/>
        <v>-0.2448172130303905</v>
      </c>
      <c r="AU94" s="18">
        <f t="shared" si="230"/>
        <v>3.379221052854664</v>
      </c>
      <c r="AV94" s="18">
        <f t="shared" si="230"/>
        <v>4.8913821520275569</v>
      </c>
      <c r="AW94" s="18">
        <f t="shared" si="230"/>
        <v>0.38560363214350524</v>
      </c>
      <c r="AX94" s="18">
        <f t="shared" si="231"/>
        <v>1.9595512279941163</v>
      </c>
      <c r="AZ94" s="18">
        <f t="shared" si="232"/>
        <v>1.8656027389836183</v>
      </c>
      <c r="BA94" s="18">
        <f t="shared" si="233"/>
        <v>3.6520077852440602</v>
      </c>
      <c r="BB94" s="18">
        <f t="shared" si="234"/>
        <v>4.8408172725731946</v>
      </c>
      <c r="BD94" t="str">
        <f t="shared" si="259"/>
        <v>42 Secretarial and related occupations</v>
      </c>
      <c r="BE94" s="18">
        <f t="shared" si="235"/>
        <v>-2.978420555765271</v>
      </c>
      <c r="BF94" s="18">
        <f t="shared" si="235"/>
        <v>4.3883140707524637</v>
      </c>
      <c r="BG94" s="18">
        <f t="shared" si="235"/>
        <v>0.9170618699140709</v>
      </c>
      <c r="BH94" s="18">
        <f t="shared" si="235"/>
        <v>-13.910582252053283</v>
      </c>
      <c r="BI94" s="18">
        <f t="shared" si="236"/>
        <v>-8.4310390614298782</v>
      </c>
      <c r="BK94" s="18">
        <f t="shared" si="237"/>
        <v>-9.2274129884626568</v>
      </c>
      <c r="BL94" s="18">
        <f t="shared" si="238"/>
        <v>2.152878697200955</v>
      </c>
      <c r="BM94" s="18">
        <f t="shared" si="239"/>
        <v>-3.2362944560298645</v>
      </c>
      <c r="BO94" t="str">
        <f t="shared" si="260"/>
        <v>42 Secretarial and related occupations</v>
      </c>
      <c r="BP94" s="18">
        <f t="shared" si="240"/>
        <v>-6.7868588544811264</v>
      </c>
      <c r="BQ94" s="18">
        <f t="shared" si="240"/>
        <v>-2.7200938196404678</v>
      </c>
      <c r="BR94" s="18">
        <f t="shared" si="240"/>
        <v>-3.9452490858493783</v>
      </c>
      <c r="BS94" s="18">
        <f t="shared" si="240"/>
        <v>-14.198347724006799</v>
      </c>
      <c r="BT94" s="18">
        <f t="shared" si="241"/>
        <v>-10.417460639979071</v>
      </c>
      <c r="BV94" s="18">
        <f t="shared" si="242"/>
        <v>-10.908408424718019</v>
      </c>
      <c r="BW94" s="18">
        <f t="shared" si="243"/>
        <v>1.5891812340506073</v>
      </c>
      <c r="BX94" s="18">
        <f t="shared" si="244"/>
        <v>-5.2741185871578615</v>
      </c>
      <c r="BZ94" t="str">
        <f t="shared" si="261"/>
        <v>42 Secretarial and related occupations</v>
      </c>
      <c r="CA94" s="18">
        <f t="shared" si="245"/>
        <v>-2.8092570854486798</v>
      </c>
      <c r="CB94" s="18">
        <f t="shared" si="245"/>
        <v>-18.245044821816535</v>
      </c>
      <c r="CC94" s="18">
        <f t="shared" si="245"/>
        <v>-14.752906205451289</v>
      </c>
      <c r="CD94" s="18">
        <f t="shared" si="245"/>
        <v>-19.617929195902629</v>
      </c>
      <c r="CE94" s="18">
        <f t="shared" si="246"/>
        <v>-18.041501455198961</v>
      </c>
      <c r="CG94" s="18">
        <f t="shared" si="247"/>
        <v>-18.027913893334457</v>
      </c>
      <c r="CH94" s="18">
        <f t="shared" si="248"/>
        <v>1.0227115413889099</v>
      </c>
      <c r="CI94" s="18">
        <f t="shared" si="249"/>
        <v>-9.7234194513789127</v>
      </c>
      <c r="CK94" t="str">
        <f t="shared" si="262"/>
        <v>42 Secretarial and related occupations</v>
      </c>
      <c r="CL94" s="18">
        <f t="shared" si="250"/>
        <v>2.2230613373676045</v>
      </c>
      <c r="CM94" s="18">
        <f t="shared" si="250"/>
        <v>-5.9495411844689645</v>
      </c>
      <c r="CN94" s="18">
        <f t="shared" si="250"/>
        <v>-2.6834111656508841</v>
      </c>
      <c r="CO94" s="18">
        <f t="shared" si="250"/>
        <v>-4.3354063877040545</v>
      </c>
      <c r="CP94" s="18">
        <f t="shared" si="251"/>
        <v>-3.9244286203658496</v>
      </c>
      <c r="CR94" s="18">
        <f t="shared" si="252"/>
        <v>-3.7878809913346467</v>
      </c>
      <c r="CS94" s="18">
        <f t="shared" si="253"/>
        <v>1.5964848974918455</v>
      </c>
      <c r="CT94" s="18">
        <f t="shared" si="254"/>
        <v>-1.2463303477516563</v>
      </c>
    </row>
    <row r="95" spans="1:98" x14ac:dyDescent="0.25">
      <c r="A95" t="str">
        <f t="shared" si="209"/>
        <v>51 Skilled agricultural and related trades</v>
      </c>
      <c r="B95" s="18">
        <f t="shared" si="210"/>
        <v>6.491542265482475</v>
      </c>
      <c r="C95" s="18">
        <f t="shared" si="210"/>
        <v>-7.4955692856298661</v>
      </c>
      <c r="D95" s="18">
        <f t="shared" si="210"/>
        <v>3.8810358200354722</v>
      </c>
      <c r="E95" s="18">
        <f t="shared" si="210"/>
        <v>2.3870340936612333</v>
      </c>
      <c r="F95" s="18">
        <f t="shared" si="211"/>
        <v>2.2011646590350598</v>
      </c>
      <c r="H95" s="18">
        <f t="shared" si="212"/>
        <v>2.8826318895537995</v>
      </c>
      <c r="I95" s="18">
        <f t="shared" si="213"/>
        <v>4.4559006542957524</v>
      </c>
      <c r="J95" s="18">
        <f t="shared" si="214"/>
        <v>6.1692919579606986</v>
      </c>
      <c r="L95" t="str">
        <f t="shared" si="255"/>
        <v>51 Skilled agricultural and related trades</v>
      </c>
      <c r="M95" s="18">
        <f t="shared" si="215"/>
        <v>7.1539602084375709</v>
      </c>
      <c r="N95" s="18">
        <f t="shared" si="215"/>
        <v>-24.993381067482566</v>
      </c>
      <c r="O95" s="18">
        <f t="shared" si="215"/>
        <v>1.8613063892433557</v>
      </c>
      <c r="P95" s="18">
        <f t="shared" si="215"/>
        <v>2.8702982632593743</v>
      </c>
      <c r="Q95" s="18">
        <f t="shared" si="216"/>
        <v>0.54902455493959224</v>
      </c>
      <c r="S95" s="18">
        <f t="shared" si="217"/>
        <v>2.5328619866723301</v>
      </c>
      <c r="T95" s="18">
        <f t="shared" si="218"/>
        <v>3.5900583844046485</v>
      </c>
      <c r="U95" s="18">
        <f t="shared" si="219"/>
        <v>5.2441416562180265</v>
      </c>
      <c r="W95" t="str">
        <f t="shared" si="256"/>
        <v>51 Skilled agricultural and related trades</v>
      </c>
      <c r="X95" s="18">
        <f t="shared" si="220"/>
        <v>4.2077696809179388</v>
      </c>
      <c r="Y95" s="18">
        <f t="shared" si="220"/>
        <v>-8.9285179214047545</v>
      </c>
      <c r="Z95" s="18">
        <f t="shared" si="220"/>
        <v>3.0808997331054133</v>
      </c>
      <c r="AA95" s="18">
        <f t="shared" si="220"/>
        <v>3.6611313382029831</v>
      </c>
      <c r="AB95" s="18">
        <f t="shared" si="221"/>
        <v>2.6454145832510045</v>
      </c>
      <c r="AD95" s="18">
        <f t="shared" si="222"/>
        <v>3.4673588121765686</v>
      </c>
      <c r="AE95" s="18">
        <f t="shared" si="223"/>
        <v>4.3502062948144848</v>
      </c>
      <c r="AF95" s="18">
        <f t="shared" si="224"/>
        <v>6.4714725341564305</v>
      </c>
      <c r="AH95" t="str">
        <f t="shared" si="257"/>
        <v>51 Skilled agricultural and related trades</v>
      </c>
      <c r="AI95" s="18">
        <f t="shared" si="225"/>
        <v>5.9530931103663587</v>
      </c>
      <c r="AJ95" s="18">
        <f t="shared" si="225"/>
        <v>-24.381190650824959</v>
      </c>
      <c r="AK95" s="18">
        <f t="shared" si="225"/>
        <v>2.5483069127669067</v>
      </c>
      <c r="AL95" s="18">
        <f t="shared" si="225"/>
        <v>2.8029975259495465</v>
      </c>
      <c r="AM95" s="18">
        <f t="shared" si="226"/>
        <v>0.77043433929877558</v>
      </c>
      <c r="AO95" s="18">
        <f t="shared" si="227"/>
        <v>2.7180304486160045</v>
      </c>
      <c r="AP95" s="18">
        <f t="shared" si="228"/>
        <v>4.3486701962392571</v>
      </c>
      <c r="AQ95" s="18">
        <f t="shared" si="229"/>
        <v>5.9772991813190179</v>
      </c>
      <c r="AS95" t="str">
        <f t="shared" si="258"/>
        <v>51 Skilled agricultural and related trades</v>
      </c>
      <c r="AT95" s="18">
        <f t="shared" si="230"/>
        <v>9.402874910722625</v>
      </c>
      <c r="AU95" s="18">
        <f t="shared" si="230"/>
        <v>-26.819232363132063</v>
      </c>
      <c r="AV95" s="18">
        <f t="shared" si="230"/>
        <v>1.0158221211065355</v>
      </c>
      <c r="AW95" s="18">
        <f t="shared" si="230"/>
        <v>2.9619616017424466</v>
      </c>
      <c r="AX95" s="18">
        <f t="shared" si="231"/>
        <v>0.18887578003126126</v>
      </c>
      <c r="AZ95" s="18">
        <f t="shared" si="232"/>
        <v>2.3091177481421754</v>
      </c>
      <c r="BA95" s="18">
        <f t="shared" si="233"/>
        <v>3.8319718010865422</v>
      </c>
      <c r="BB95" s="18">
        <f t="shared" si="234"/>
        <v>5.2880957480149871</v>
      </c>
      <c r="BD95" t="str">
        <f t="shared" si="259"/>
        <v>51 Skilled agricultural and related trades</v>
      </c>
      <c r="BE95" s="18">
        <f t="shared" si="235"/>
        <v>0.73524945270468933</v>
      </c>
      <c r="BF95" s="18">
        <f t="shared" si="235"/>
        <v>-20.886641200753488</v>
      </c>
      <c r="BG95" s="18">
        <f t="shared" si="235"/>
        <v>-0.79726109338346118</v>
      </c>
      <c r="BH95" s="18">
        <f t="shared" si="235"/>
        <v>0.1403552988737955</v>
      </c>
      <c r="BI95" s="18">
        <f t="shared" si="236"/>
        <v>-1.6136240805405544</v>
      </c>
      <c r="BK95" s="18">
        <f t="shared" si="237"/>
        <v>-0.17316404026332943</v>
      </c>
      <c r="BL95" s="18">
        <f t="shared" si="238"/>
        <v>2.8575895854473066</v>
      </c>
      <c r="BM95" s="18">
        <f t="shared" si="239"/>
        <v>2.7413579528434484</v>
      </c>
      <c r="BO95" t="str">
        <f t="shared" si="260"/>
        <v>51 Skilled agricultural and related trades</v>
      </c>
      <c r="BP95" s="18">
        <f t="shared" si="240"/>
        <v>3.5910431204634996</v>
      </c>
      <c r="BQ95" s="18">
        <f t="shared" si="240"/>
        <v>-31.699615374263768</v>
      </c>
      <c r="BR95" s="18">
        <f t="shared" si="240"/>
        <v>0.41212109243673467</v>
      </c>
      <c r="BS95" s="18">
        <f t="shared" si="240"/>
        <v>0.10820437227738733</v>
      </c>
      <c r="BT95" s="18">
        <f t="shared" si="241"/>
        <v>-2.1629924941981571</v>
      </c>
      <c r="BV95" s="18">
        <f t="shared" si="242"/>
        <v>0.20940760095657929</v>
      </c>
      <c r="BW95" s="18">
        <f t="shared" si="243"/>
        <v>2.9072142488551389</v>
      </c>
      <c r="BX95" s="18">
        <f t="shared" si="244"/>
        <v>3.0481303065573506</v>
      </c>
      <c r="BZ95" t="str">
        <f t="shared" si="261"/>
        <v>51 Skilled agricultural and related trades</v>
      </c>
      <c r="CA95" s="18">
        <f t="shared" si="245"/>
        <v>-0.46429965917350602</v>
      </c>
      <c r="CB95" s="18">
        <f t="shared" si="245"/>
        <v>-22.438469209867939</v>
      </c>
      <c r="CC95" s="18">
        <f t="shared" si="245"/>
        <v>3.2494635255808646E-2</v>
      </c>
      <c r="CD95" s="18">
        <f t="shared" si="245"/>
        <v>1.2868862521712154</v>
      </c>
      <c r="CE95" s="18">
        <f t="shared" si="246"/>
        <v>-0.77576608122361668</v>
      </c>
      <c r="CG95" s="18">
        <f t="shared" si="247"/>
        <v>0.86701761973588809</v>
      </c>
      <c r="CH95" s="18">
        <f t="shared" si="248"/>
        <v>2.6190228621729705</v>
      </c>
      <c r="CI95" s="18">
        <f t="shared" si="249"/>
        <v>3.2342936964620428</v>
      </c>
      <c r="CK95" t="str">
        <f t="shared" si="262"/>
        <v>51 Skilled agricultural and related trades</v>
      </c>
      <c r="CL95" s="18">
        <f t="shared" si="250"/>
        <v>7.1406418187709653</v>
      </c>
      <c r="CM95" s="18">
        <f t="shared" si="250"/>
        <v>-39.707265907010758</v>
      </c>
      <c r="CN95" s="18">
        <f t="shared" si="250"/>
        <v>1.6619604112575459</v>
      </c>
      <c r="CO95" s="18">
        <f t="shared" si="250"/>
        <v>-5.2494254807214809</v>
      </c>
      <c r="CP95" s="18">
        <f t="shared" si="251"/>
        <v>-5.8398278803827752</v>
      </c>
      <c r="CR95" s="18">
        <f t="shared" si="252"/>
        <v>-2.9994802316994473</v>
      </c>
      <c r="CS95" s="18">
        <f t="shared" si="253"/>
        <v>1.6934582640275808</v>
      </c>
      <c r="CT95" s="18">
        <f t="shared" si="254"/>
        <v>-0.55607208172269162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3.5990783404163729</v>
      </c>
      <c r="C96" s="18">
        <f t="shared" si="210"/>
        <v>8.3075410854160925</v>
      </c>
      <c r="D96" s="18">
        <f t="shared" si="210"/>
        <v>1.3731011738050913</v>
      </c>
      <c r="E96" s="18">
        <f t="shared" si="210"/>
        <v>3.058054782807651</v>
      </c>
      <c r="F96" s="18">
        <f t="shared" si="211"/>
        <v>2.8473806643512622</v>
      </c>
      <c r="H96" s="18">
        <f t="shared" si="212"/>
        <v>2.4933145542737067</v>
      </c>
      <c r="I96" s="18">
        <f t="shared" si="213"/>
        <v>2.8974975161835115</v>
      </c>
      <c r="J96" s="18">
        <f t="shared" si="214"/>
        <v>4.6654429222094285</v>
      </c>
      <c r="L96" t="str">
        <f t="shared" si="255"/>
        <v>52 Skilled metal, electrical and electronic trades</v>
      </c>
      <c r="M96" s="18">
        <f t="shared" si="215"/>
        <v>5.7125039920797427</v>
      </c>
      <c r="N96" s="18">
        <f t="shared" si="215"/>
        <v>-7.5383432701853659</v>
      </c>
      <c r="O96" s="18">
        <f t="shared" si="215"/>
        <v>7.127191492502627</v>
      </c>
      <c r="P96" s="18">
        <f t="shared" si="215"/>
        <v>5.1897996603296415</v>
      </c>
      <c r="Q96" s="18">
        <f t="shared" si="216"/>
        <v>4.9421081138299572</v>
      </c>
      <c r="S96" s="18">
        <f t="shared" si="217"/>
        <v>5.8316722375940877</v>
      </c>
      <c r="T96" s="18">
        <f t="shared" si="218"/>
        <v>4.1791330686910655</v>
      </c>
      <c r="U96" s="18">
        <f t="shared" si="219"/>
        <v>8.0361677706112022</v>
      </c>
      <c r="W96" t="str">
        <f t="shared" si="256"/>
        <v>52 Skilled metal, electrical and electronic trades</v>
      </c>
      <c r="X96" s="18">
        <f t="shared" si="220"/>
        <v>4.1344725354415912</v>
      </c>
      <c r="Y96" s="18">
        <f t="shared" si="220"/>
        <v>-17.16865222562728</v>
      </c>
      <c r="Z96" s="18">
        <f t="shared" si="220"/>
        <v>3.583624512540684</v>
      </c>
      <c r="AA96" s="18">
        <f t="shared" si="220"/>
        <v>2.2891500896777384</v>
      </c>
      <c r="AB96" s="18">
        <f t="shared" si="221"/>
        <v>1.3465855736217502</v>
      </c>
      <c r="AD96" s="18">
        <f t="shared" si="222"/>
        <v>2.7188340717166026</v>
      </c>
      <c r="AE96" s="18">
        <f t="shared" si="223"/>
        <v>3.3804741513557834</v>
      </c>
      <c r="AF96" s="18">
        <f t="shared" si="224"/>
        <v>5.2092236346955811</v>
      </c>
      <c r="AH96" t="str">
        <f t="shared" si="257"/>
        <v>52 Skilled metal, electrical and electronic trades</v>
      </c>
      <c r="AI96" s="18">
        <f t="shared" si="225"/>
        <v>5.0679089936336741</v>
      </c>
      <c r="AJ96" s="18">
        <f t="shared" si="225"/>
        <v>-14.700605608366979</v>
      </c>
      <c r="AK96" s="18">
        <f t="shared" si="225"/>
        <v>0.87846541949065937</v>
      </c>
      <c r="AL96" s="18">
        <f t="shared" si="225"/>
        <v>1.943645443424602</v>
      </c>
      <c r="AM96" s="18">
        <f t="shared" si="226"/>
        <v>0.48384443023337109</v>
      </c>
      <c r="AO96" s="18">
        <f t="shared" si="227"/>
        <v>1.5873415663643309</v>
      </c>
      <c r="AP96" s="18">
        <f t="shared" si="228"/>
        <v>2.8220512697145095</v>
      </c>
      <c r="AQ96" s="18">
        <f t="shared" si="229"/>
        <v>3.9365974548356997</v>
      </c>
      <c r="AS96" t="str">
        <f t="shared" si="258"/>
        <v>52 Skilled metal, electrical and electronic trades</v>
      </c>
      <c r="AT96" s="18">
        <f t="shared" si="230"/>
        <v>4.0394000733143587</v>
      </c>
      <c r="AU96" s="18">
        <f t="shared" si="230"/>
        <v>-11.440619772440764</v>
      </c>
      <c r="AV96" s="18">
        <f t="shared" si="230"/>
        <v>0.5426126856419744</v>
      </c>
      <c r="AW96" s="18">
        <f t="shared" si="230"/>
        <v>1.8035853966255955</v>
      </c>
      <c r="AX96" s="18">
        <f t="shared" si="231"/>
        <v>0.52833938797622881</v>
      </c>
      <c r="AZ96" s="18">
        <f t="shared" si="232"/>
        <v>1.3815136933729599</v>
      </c>
      <c r="BA96" s="18">
        <f t="shared" si="233"/>
        <v>2.7826701857403879</v>
      </c>
      <c r="BB96" s="18">
        <f t="shared" si="234"/>
        <v>3.7532267499463146</v>
      </c>
      <c r="BD96" t="str">
        <f t="shared" si="259"/>
        <v>52 Skilled metal, electrical and electronic trades</v>
      </c>
      <c r="BE96" s="18">
        <f t="shared" si="235"/>
        <v>7.3619913412503735E-2</v>
      </c>
      <c r="BF96" s="18">
        <f t="shared" si="235"/>
        <v>-6.1705646463468877</v>
      </c>
      <c r="BG96" s="18">
        <f t="shared" si="235"/>
        <v>-0.39957557903685936</v>
      </c>
      <c r="BH96" s="18">
        <f t="shared" si="235"/>
        <v>-0.38839871008803373</v>
      </c>
      <c r="BI96" s="18">
        <f t="shared" si="236"/>
        <v>-0.763482203855681</v>
      </c>
      <c r="BK96" s="18">
        <f t="shared" si="237"/>
        <v>-0.39212447242353843</v>
      </c>
      <c r="BL96" s="18">
        <f t="shared" si="238"/>
        <v>1.9565599924993959</v>
      </c>
      <c r="BM96" s="18">
        <f t="shared" si="239"/>
        <v>1.6596943211236059</v>
      </c>
      <c r="BO96" t="str">
        <f t="shared" si="260"/>
        <v>52 Skilled metal, electrical and electronic trades</v>
      </c>
      <c r="BP96" s="18">
        <f t="shared" si="240"/>
        <v>2.9042135091633225</v>
      </c>
      <c r="BQ96" s="18">
        <f t="shared" si="240"/>
        <v>-19.67710407652984</v>
      </c>
      <c r="BR96" s="18">
        <f t="shared" si="240"/>
        <v>-0.92324199533543316</v>
      </c>
      <c r="BS96" s="18">
        <f t="shared" si="240"/>
        <v>-1.528428689435668</v>
      </c>
      <c r="BT96" s="18">
        <f t="shared" si="241"/>
        <v>-2.5878932854961123</v>
      </c>
      <c r="BV96" s="18">
        <f t="shared" si="242"/>
        <v>-1.3271116480398137</v>
      </c>
      <c r="BW96" s="18">
        <f t="shared" si="243"/>
        <v>1.9224431687245636</v>
      </c>
      <c r="BX96" s="18">
        <f t="shared" si="244"/>
        <v>0.93026638074964474</v>
      </c>
      <c r="BZ96" t="str">
        <f t="shared" si="261"/>
        <v>52 Skilled metal, electrical and electronic trades</v>
      </c>
      <c r="CA96" s="18">
        <f t="shared" si="245"/>
        <v>-3.0927338891559741</v>
      </c>
      <c r="CB96" s="18">
        <f t="shared" si="245"/>
        <v>-16.807448963494842</v>
      </c>
      <c r="CC96" s="18">
        <f t="shared" si="245"/>
        <v>0.27387010918646926</v>
      </c>
      <c r="CD96" s="18">
        <f t="shared" si="245"/>
        <v>-5.4099681316300385</v>
      </c>
      <c r="CE96" s="18">
        <f t="shared" si="246"/>
        <v>-4.439191538683751</v>
      </c>
      <c r="CG96" s="18">
        <f t="shared" si="247"/>
        <v>-3.5520857444728438</v>
      </c>
      <c r="CH96" s="18">
        <f t="shared" si="248"/>
        <v>1.8482483908570213</v>
      </c>
      <c r="CI96" s="18">
        <f t="shared" si="249"/>
        <v>-0.71884307283855975</v>
      </c>
      <c r="CK96" t="str">
        <f t="shared" si="262"/>
        <v>52 Skilled metal, electrical and electronic trades</v>
      </c>
      <c r="CL96" s="18">
        <f t="shared" si="250"/>
        <v>3.9322872446930557</v>
      </c>
      <c r="CM96" s="18">
        <f t="shared" si="250"/>
        <v>-20.900757929770453</v>
      </c>
      <c r="CN96" s="18">
        <f t="shared" si="250"/>
        <v>2.6203386407560592</v>
      </c>
      <c r="CO96" s="18">
        <f t="shared" si="250"/>
        <v>-3.3141841039582953</v>
      </c>
      <c r="CP96" s="18">
        <f t="shared" si="251"/>
        <v>-2.7257367345357442</v>
      </c>
      <c r="CR96" s="18">
        <f t="shared" si="252"/>
        <v>-1.3751568695150596</v>
      </c>
      <c r="CS96" s="18">
        <f t="shared" si="253"/>
        <v>1.7846223190173927</v>
      </c>
      <c r="CT96" s="18">
        <f t="shared" si="254"/>
        <v>0.73622961569987933</v>
      </c>
    </row>
    <row r="97" spans="1:98" x14ac:dyDescent="0.25">
      <c r="A97" t="str">
        <f t="shared" si="209"/>
        <v>53 Skilled construction and building trades</v>
      </c>
      <c r="B97" s="18">
        <f t="shared" si="210"/>
        <v>-7.8886728135807545</v>
      </c>
      <c r="C97" s="18">
        <f t="shared" si="210"/>
        <v>-15.03566269502814</v>
      </c>
      <c r="D97" s="18">
        <f t="shared" si="210"/>
        <v>7.8434051013626771</v>
      </c>
      <c r="E97" s="18">
        <f t="shared" si="210"/>
        <v>0.67439111214180336</v>
      </c>
      <c r="F97" s="18">
        <f t="shared" si="211"/>
        <v>1.7770062248514407</v>
      </c>
      <c r="H97" s="18">
        <f t="shared" si="212"/>
        <v>3.0094824379781837</v>
      </c>
      <c r="I97" s="18">
        <f t="shared" si="213"/>
        <v>3.4915644887701935</v>
      </c>
      <c r="J97" s="18">
        <f t="shared" si="214"/>
        <v>5.5029784527496517</v>
      </c>
      <c r="L97" t="str">
        <f t="shared" si="255"/>
        <v>53 Skilled construction and building trades</v>
      </c>
      <c r="M97" s="18">
        <f t="shared" si="215"/>
        <v>3.0106864206896455</v>
      </c>
      <c r="N97" s="18">
        <f t="shared" si="215"/>
        <v>-1.7609811280714704</v>
      </c>
      <c r="O97" s="18">
        <f t="shared" si="215"/>
        <v>3.2721682710583622</v>
      </c>
      <c r="P97" s="18">
        <f t="shared" si="215"/>
        <v>2.0115417493941745</v>
      </c>
      <c r="Q97" s="18">
        <f t="shared" si="216"/>
        <v>2.1629324848223774</v>
      </c>
      <c r="S97" s="18">
        <f t="shared" si="217"/>
        <v>2.4300314402689427</v>
      </c>
      <c r="T97" s="18">
        <f t="shared" si="218"/>
        <v>3.3002016100856402</v>
      </c>
      <c r="U97" s="18">
        <f t="shared" si="219"/>
        <v>4.9394786128506896</v>
      </c>
      <c r="W97" t="str">
        <f t="shared" si="256"/>
        <v>53 Skilled construction and building trades</v>
      </c>
      <c r="X97" s="18">
        <f t="shared" si="220"/>
        <v>0.58538472472642322</v>
      </c>
      <c r="Y97" s="18">
        <f t="shared" si="220"/>
        <v>-11.380229361616257</v>
      </c>
      <c r="Z97" s="18">
        <f t="shared" si="220"/>
        <v>3.1677544769192378</v>
      </c>
      <c r="AA97" s="18">
        <f t="shared" si="220"/>
        <v>1.0577268285671515</v>
      </c>
      <c r="AB97" s="18">
        <f t="shared" si="221"/>
        <v>0.880937635947876</v>
      </c>
      <c r="AD97" s="18">
        <f t="shared" si="222"/>
        <v>1.7562302511904715</v>
      </c>
      <c r="AE97" s="18">
        <f t="shared" si="223"/>
        <v>3.3296030152516698</v>
      </c>
      <c r="AF97" s="18">
        <f t="shared" si="224"/>
        <v>4.4913069084907331</v>
      </c>
      <c r="AH97" t="str">
        <f t="shared" si="257"/>
        <v>53 Skilled construction and building trades</v>
      </c>
      <c r="AI97" s="18">
        <f t="shared" si="225"/>
        <v>4.3290852632042354</v>
      </c>
      <c r="AJ97" s="18">
        <f t="shared" si="225"/>
        <v>-12.95710794777637</v>
      </c>
      <c r="AK97" s="18">
        <f t="shared" si="225"/>
        <v>2.4161436340299769</v>
      </c>
      <c r="AL97" s="18">
        <f t="shared" si="225"/>
        <v>1.2663544586519748</v>
      </c>
      <c r="AM97" s="18">
        <f t="shared" si="226"/>
        <v>0.66748017510509516</v>
      </c>
      <c r="AO97" s="18">
        <f t="shared" si="227"/>
        <v>1.6481760613932916</v>
      </c>
      <c r="AP97" s="18">
        <f t="shared" si="228"/>
        <v>3.493288449937304</v>
      </c>
      <c r="AQ97" s="18">
        <f t="shared" si="229"/>
        <v>4.5585500215077568</v>
      </c>
      <c r="AS97" t="str">
        <f t="shared" si="258"/>
        <v>53 Skilled construction and building trades</v>
      </c>
      <c r="AT97" s="18">
        <f t="shared" si="230"/>
        <v>0.1763232985455554</v>
      </c>
      <c r="AU97" s="18">
        <f t="shared" si="230"/>
        <v>-6.1607508954250489</v>
      </c>
      <c r="AV97" s="18">
        <f t="shared" si="230"/>
        <v>3.179155937544631</v>
      </c>
      <c r="AW97" s="18">
        <f t="shared" si="230"/>
        <v>0.47227462487771099</v>
      </c>
      <c r="AX97" s="18">
        <f t="shared" si="231"/>
        <v>0.87891909564097315</v>
      </c>
      <c r="AZ97" s="18">
        <f t="shared" si="232"/>
        <v>1.366584470876564</v>
      </c>
      <c r="BA97" s="18">
        <f t="shared" si="233"/>
        <v>3.4067995766523973</v>
      </c>
      <c r="BB97" s="18">
        <f t="shared" si="234"/>
        <v>4.29336517383343</v>
      </c>
      <c r="BD97" t="str">
        <f t="shared" si="259"/>
        <v>53 Skilled construction and building trades</v>
      </c>
      <c r="BE97" s="18">
        <f t="shared" si="235"/>
        <v>-3.3978801260554303</v>
      </c>
      <c r="BF97" s="18">
        <f t="shared" si="235"/>
        <v>-4.5260522815715909</v>
      </c>
      <c r="BG97" s="18">
        <f t="shared" si="235"/>
        <v>-0.50614745069952338</v>
      </c>
      <c r="BH97" s="18">
        <f t="shared" si="235"/>
        <v>-1.6135567716669685</v>
      </c>
      <c r="BI97" s="18">
        <f t="shared" si="236"/>
        <v>-1.454075000998134</v>
      </c>
      <c r="BK97" s="18">
        <f t="shared" si="237"/>
        <v>-1.2457966996791914</v>
      </c>
      <c r="BL97" s="18">
        <f t="shared" si="238"/>
        <v>2.0157039687892064</v>
      </c>
      <c r="BM97" s="18">
        <f t="shared" si="239"/>
        <v>1.0955806637780174</v>
      </c>
      <c r="BO97" t="str">
        <f t="shared" si="260"/>
        <v>53 Skilled construction and building trades</v>
      </c>
      <c r="BP97" s="18">
        <f t="shared" si="240"/>
        <v>2.3560894993952752</v>
      </c>
      <c r="BQ97" s="18">
        <f t="shared" si="240"/>
        <v>-17.245267684921494</v>
      </c>
      <c r="BR97" s="18">
        <f t="shared" si="240"/>
        <v>1.7308588279588921</v>
      </c>
      <c r="BS97" s="18">
        <f t="shared" si="240"/>
        <v>-0.40316202729679951</v>
      </c>
      <c r="BT97" s="18">
        <f t="shared" si="241"/>
        <v>-0.89524468027192272</v>
      </c>
      <c r="BV97" s="18">
        <f t="shared" si="242"/>
        <v>0.30315735142005806</v>
      </c>
      <c r="BW97" s="18">
        <f t="shared" si="243"/>
        <v>2.5915095944061717</v>
      </c>
      <c r="BX97" s="18">
        <f t="shared" si="244"/>
        <v>2.8048217725071822</v>
      </c>
      <c r="BZ97" t="str">
        <f t="shared" si="261"/>
        <v>53 Skilled construction and building trades</v>
      </c>
      <c r="CA97" s="18">
        <f t="shared" si="245"/>
        <v>-4.4756139086014946</v>
      </c>
      <c r="CB97" s="18">
        <f t="shared" si="245"/>
        <v>-10.984227809546033</v>
      </c>
      <c r="CC97" s="18">
        <f t="shared" si="245"/>
        <v>1.8810199191600541</v>
      </c>
      <c r="CD97" s="18">
        <f t="shared" si="245"/>
        <v>-0.72601763801434238</v>
      </c>
      <c r="CE97" s="18">
        <f t="shared" si="246"/>
        <v>-0.59848836949301099</v>
      </c>
      <c r="CG97" s="18">
        <f t="shared" si="247"/>
        <v>0.13549690141763104</v>
      </c>
      <c r="CH97" s="18">
        <f t="shared" si="248"/>
        <v>2.363374164142984</v>
      </c>
      <c r="CI97" s="18">
        <f t="shared" si="249"/>
        <v>2.4613495165651811</v>
      </c>
      <c r="CK97" t="str">
        <f t="shared" si="262"/>
        <v>53 Skilled construction and building trades</v>
      </c>
      <c r="CL97" s="18">
        <f t="shared" si="250"/>
        <v>-1.80140557129852</v>
      </c>
      <c r="CM97" s="18">
        <f t="shared" si="250"/>
        <v>-20.448795276733421</v>
      </c>
      <c r="CN97" s="18">
        <f t="shared" si="250"/>
        <v>-2.2132152057879884</v>
      </c>
      <c r="CO97" s="18">
        <f t="shared" si="250"/>
        <v>-10.590511085401333</v>
      </c>
      <c r="CP97" s="18">
        <f t="shared" si="251"/>
        <v>-8.7216601919104733</v>
      </c>
      <c r="CR97" s="18">
        <f t="shared" si="252"/>
        <v>-7.8810178800810089</v>
      </c>
      <c r="CS97" s="18">
        <f t="shared" si="253"/>
        <v>1.1208842028940014</v>
      </c>
      <c r="CT97" s="18">
        <f t="shared" si="254"/>
        <v>-4.8566439303661451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2.4252251395324498</v>
      </c>
      <c r="C98" s="18">
        <f t="shared" si="210"/>
        <v>7.8596714628791586</v>
      </c>
      <c r="D98" s="18">
        <f t="shared" si="210"/>
        <v>4.9246140156258278</v>
      </c>
      <c r="E98" s="18">
        <f t="shared" si="210"/>
        <v>3.0509775632129976</v>
      </c>
      <c r="F98" s="18">
        <f t="shared" si="211"/>
        <v>3.9286885608975641</v>
      </c>
      <c r="H98" s="18">
        <f t="shared" si="212"/>
        <v>3.6717757344555846</v>
      </c>
      <c r="I98" s="18">
        <f t="shared" si="213"/>
        <v>3.7363146840376116</v>
      </c>
      <c r="J98" s="18">
        <f t="shared" si="214"/>
        <v>6.1594253823950007</v>
      </c>
      <c r="L98" t="str">
        <f t="shared" si="255"/>
        <v>54 Textiles, printing and other skilled trades</v>
      </c>
      <c r="M98" s="18">
        <f t="shared" si="215"/>
        <v>3.7287641873276156</v>
      </c>
      <c r="N98" s="18">
        <f t="shared" si="215"/>
        <v>7.2761528689579968</v>
      </c>
      <c r="O98" s="18">
        <f t="shared" si="215"/>
        <v>4.5474439658924171</v>
      </c>
      <c r="P98" s="18">
        <f t="shared" si="215"/>
        <v>3.9371540486331957</v>
      </c>
      <c r="Q98" s="18">
        <f t="shared" si="216"/>
        <v>4.3334710581584224</v>
      </c>
      <c r="S98" s="18">
        <f t="shared" si="217"/>
        <v>4.1401871535067913</v>
      </c>
      <c r="T98" s="18">
        <f t="shared" si="218"/>
        <v>3.9578471505222534</v>
      </c>
      <c r="U98" s="18">
        <f t="shared" si="219"/>
        <v>6.6527429249643832</v>
      </c>
      <c r="W98" t="str">
        <f t="shared" si="256"/>
        <v>54 Textiles, printing and other skilled trades</v>
      </c>
      <c r="X98" s="18">
        <f t="shared" si="220"/>
        <v>1.5955383940146728</v>
      </c>
      <c r="Y98" s="18">
        <f t="shared" si="220"/>
        <v>-7.6115428089740478</v>
      </c>
      <c r="Z98" s="18">
        <f t="shared" si="220"/>
        <v>3.8859117694963308</v>
      </c>
      <c r="AA98" s="18">
        <f t="shared" si="220"/>
        <v>2.7253521688074267</v>
      </c>
      <c r="AB98" s="18">
        <f t="shared" si="221"/>
        <v>2.4055716791562931</v>
      </c>
      <c r="AD98" s="18">
        <f t="shared" si="222"/>
        <v>3.1107575949445687</v>
      </c>
      <c r="AE98" s="18">
        <f t="shared" si="223"/>
        <v>3.7155514328691464</v>
      </c>
      <c r="AF98" s="18">
        <f t="shared" si="224"/>
        <v>5.7456794076737427</v>
      </c>
      <c r="AH98" t="str">
        <f t="shared" si="257"/>
        <v>54 Textiles, printing and other skilled trades</v>
      </c>
      <c r="AI98" s="18">
        <f t="shared" si="225"/>
        <v>0.21733270244297387</v>
      </c>
      <c r="AJ98" s="18">
        <f t="shared" si="225"/>
        <v>-4.7854337788578167</v>
      </c>
      <c r="AK98" s="18">
        <f t="shared" si="225"/>
        <v>1.2352146693541011</v>
      </c>
      <c r="AL98" s="18">
        <f t="shared" si="225"/>
        <v>2.2938400646159041</v>
      </c>
      <c r="AM98" s="18">
        <f t="shared" si="226"/>
        <v>1.5058368299451619</v>
      </c>
      <c r="AO98" s="18">
        <f t="shared" si="227"/>
        <v>1.9397405995864148</v>
      </c>
      <c r="AP98" s="18">
        <f t="shared" si="228"/>
        <v>3.2813018913334435</v>
      </c>
      <c r="AQ98" s="18">
        <f t="shared" si="229"/>
        <v>4.5778339924063216</v>
      </c>
      <c r="AS98" t="str">
        <f t="shared" si="258"/>
        <v>54 Textiles, printing and other skilled trades</v>
      </c>
      <c r="AT98" s="18">
        <f t="shared" si="230"/>
        <v>0.43351365197623615</v>
      </c>
      <c r="AU98" s="18">
        <f t="shared" si="230"/>
        <v>-4.8500535608282824</v>
      </c>
      <c r="AV98" s="18">
        <f t="shared" si="230"/>
        <v>2.8229245758546462</v>
      </c>
      <c r="AW98" s="18">
        <f t="shared" si="230"/>
        <v>2.1570662321459544</v>
      </c>
      <c r="AX98" s="18">
        <f t="shared" si="231"/>
        <v>1.9110795257634594</v>
      </c>
      <c r="AZ98" s="18">
        <f t="shared" si="232"/>
        <v>2.3785385236440026</v>
      </c>
      <c r="BA98" s="18">
        <f t="shared" si="233"/>
        <v>3.4204297855884302</v>
      </c>
      <c r="BB98" s="18">
        <f t="shared" si="234"/>
        <v>4.9999044625089972</v>
      </c>
      <c r="BD98" t="str">
        <f t="shared" si="259"/>
        <v>54 Textiles, printing and other skilled trades</v>
      </c>
      <c r="BE98" s="18">
        <f t="shared" si="235"/>
        <v>-1.9321777050411382</v>
      </c>
      <c r="BF98" s="18">
        <f t="shared" si="235"/>
        <v>-4.3492771770529348</v>
      </c>
      <c r="BG98" s="18">
        <f t="shared" si="235"/>
        <v>1.5039116354248483</v>
      </c>
      <c r="BH98" s="18">
        <f t="shared" si="235"/>
        <v>1.0550677793033092</v>
      </c>
      <c r="BI98" s="18">
        <f t="shared" si="236"/>
        <v>0.84809420817424375</v>
      </c>
      <c r="BK98" s="18">
        <f t="shared" si="237"/>
        <v>1.2044614346995886</v>
      </c>
      <c r="BL98" s="18">
        <f t="shared" si="238"/>
        <v>2.5320554314446353</v>
      </c>
      <c r="BM98" s="18">
        <f t="shared" si="239"/>
        <v>3.4025107943161492</v>
      </c>
      <c r="BO98" t="str">
        <f t="shared" si="260"/>
        <v>54 Textiles, printing and other skilled trades</v>
      </c>
      <c r="BP98" s="18">
        <f t="shared" si="240"/>
        <v>-3.6970471887875944</v>
      </c>
      <c r="BQ98" s="18">
        <f t="shared" si="240"/>
        <v>-10.022293692038009</v>
      </c>
      <c r="BR98" s="18">
        <f t="shared" si="240"/>
        <v>-2.4184451142295949</v>
      </c>
      <c r="BS98" s="18">
        <f t="shared" si="240"/>
        <v>-1.1010849194412975</v>
      </c>
      <c r="BT98" s="18">
        <f t="shared" si="241"/>
        <v>-2.0948462242226795</v>
      </c>
      <c r="BV98" s="18">
        <f t="shared" si="242"/>
        <v>-1.5421692745989701</v>
      </c>
      <c r="BW98" s="18">
        <f t="shared" si="243"/>
        <v>1.9441037568503461</v>
      </c>
      <c r="BX98" s="18">
        <f t="shared" si="244"/>
        <v>0.7996505245408958</v>
      </c>
      <c r="BZ98" t="str">
        <f t="shared" si="261"/>
        <v>54 Textiles, printing and other skilled trades</v>
      </c>
      <c r="CA98" s="18">
        <f t="shared" si="245"/>
        <v>-3.8022953711109087</v>
      </c>
      <c r="CB98" s="18">
        <f t="shared" si="245"/>
        <v>-14.465091305079348</v>
      </c>
      <c r="CC98" s="18">
        <f t="shared" si="245"/>
        <v>0.74788727172543368</v>
      </c>
      <c r="CD98" s="18">
        <f t="shared" si="245"/>
        <v>-1.618947596334408</v>
      </c>
      <c r="CE98" s="18">
        <f t="shared" si="246"/>
        <v>-1.7483481034253567</v>
      </c>
      <c r="CG98" s="18">
        <f t="shared" si="247"/>
        <v>-0.83624618136592943</v>
      </c>
      <c r="CH98" s="18">
        <f t="shared" si="248"/>
        <v>2.0661104616573001</v>
      </c>
      <c r="CI98" s="18">
        <f t="shared" si="249"/>
        <v>1.4480005391992012</v>
      </c>
      <c r="CK98" t="str">
        <f t="shared" si="262"/>
        <v>54 Textiles, printing and other skilled trades</v>
      </c>
      <c r="CL98" s="18">
        <f t="shared" si="250"/>
        <v>-1.0947856451061</v>
      </c>
      <c r="CM98" s="18">
        <f t="shared" si="250"/>
        <v>-14.22769372938567</v>
      </c>
      <c r="CN98" s="18">
        <f t="shared" si="250"/>
        <v>-5.3647931886329214</v>
      </c>
      <c r="CO98" s="18">
        <f t="shared" si="250"/>
        <v>-4.3009457658788275</v>
      </c>
      <c r="CP98" s="18">
        <f t="shared" si="251"/>
        <v>-5.2851771192945707</v>
      </c>
      <c r="CR98" s="18">
        <f t="shared" si="252"/>
        <v>-4.656883789311661</v>
      </c>
      <c r="CS98" s="18">
        <f t="shared" si="253"/>
        <v>1.1471941978989486</v>
      </c>
      <c r="CT98" s="18">
        <f t="shared" si="254"/>
        <v>-2.5800580246433058</v>
      </c>
    </row>
    <row r="99" spans="1:98" x14ac:dyDescent="0.25">
      <c r="A99" t="str">
        <f t="shared" si="209"/>
        <v>61 Caring personal service occupations</v>
      </c>
      <c r="B99" s="18">
        <f t="shared" si="210"/>
        <v>4.8069398239549033</v>
      </c>
      <c r="C99" s="18">
        <f t="shared" si="210"/>
        <v>1.7398137721739593</v>
      </c>
      <c r="D99" s="18">
        <f t="shared" si="210"/>
        <v>6.3707166472878773</v>
      </c>
      <c r="E99" s="18">
        <f t="shared" si="210"/>
        <v>3.3212369864001889</v>
      </c>
      <c r="F99" s="18">
        <f t="shared" si="211"/>
        <v>4.1642241428070159</v>
      </c>
      <c r="H99" s="18">
        <f t="shared" si="212"/>
        <v>4.3278905793689981</v>
      </c>
      <c r="I99" s="18">
        <f t="shared" si="213"/>
        <v>4.0953531975046031</v>
      </c>
      <c r="J99" s="18">
        <f t="shared" si="214"/>
        <v>6.8823892664829023</v>
      </c>
      <c r="L99" t="str">
        <f t="shared" si="255"/>
        <v>61 Caring personal service occupations</v>
      </c>
      <c r="M99" s="18">
        <f t="shared" si="215"/>
        <v>7.7926814793215726</v>
      </c>
      <c r="N99" s="18">
        <f t="shared" si="215"/>
        <v>2.4365279591645361</v>
      </c>
      <c r="O99" s="18">
        <f t="shared" si="215"/>
        <v>5.5336221215611658</v>
      </c>
      <c r="P99" s="18">
        <f t="shared" si="215"/>
        <v>3.0068491474828818</v>
      </c>
      <c r="Q99" s="18">
        <f t="shared" si="216"/>
        <v>3.753888258024296</v>
      </c>
      <c r="S99" s="18">
        <f t="shared" si="217"/>
        <v>3.8423122505790719</v>
      </c>
      <c r="T99" s="18">
        <f t="shared" si="218"/>
        <v>4.1645895945150002</v>
      </c>
      <c r="U99" s="18">
        <f t="shared" si="219"/>
        <v>6.5898722527204967</v>
      </c>
      <c r="W99" t="str">
        <f t="shared" si="256"/>
        <v>61 Caring personal service occupations</v>
      </c>
      <c r="X99" s="18">
        <f t="shared" si="220"/>
        <v>4.5151547463499364</v>
      </c>
      <c r="Y99" s="18">
        <f t="shared" si="220"/>
        <v>-4.6268391163033389</v>
      </c>
      <c r="Z99" s="18">
        <f t="shared" si="220"/>
        <v>3.4055021538183405</v>
      </c>
      <c r="AA99" s="18">
        <f t="shared" si="220"/>
        <v>1.6662220588665067</v>
      </c>
      <c r="AB99" s="18">
        <f t="shared" si="221"/>
        <v>1.7992209328387299</v>
      </c>
      <c r="AD99" s="18">
        <f t="shared" si="222"/>
        <v>2.2427070295525375</v>
      </c>
      <c r="AE99" s="18">
        <f t="shared" si="223"/>
        <v>3.9375106964575135</v>
      </c>
      <c r="AF99" s="18">
        <f t="shared" si="224"/>
        <v>5.3312022245313395</v>
      </c>
      <c r="AH99" t="str">
        <f t="shared" si="257"/>
        <v>61 Caring personal service occupations</v>
      </c>
      <c r="AI99" s="18">
        <f t="shared" si="225"/>
        <v>1.5015971275789797</v>
      </c>
      <c r="AJ99" s="18">
        <f t="shared" si="225"/>
        <v>-4.0605643644221256</v>
      </c>
      <c r="AK99" s="18">
        <f t="shared" si="225"/>
        <v>1.0528614917872714</v>
      </c>
      <c r="AL99" s="18">
        <f t="shared" si="225"/>
        <v>0.36865706790005781</v>
      </c>
      <c r="AM99" s="18">
        <f t="shared" si="226"/>
        <v>0.2986495853286808</v>
      </c>
      <c r="AO99" s="18">
        <f t="shared" si="227"/>
        <v>0.59620892274510062</v>
      </c>
      <c r="AP99" s="18">
        <f t="shared" si="228"/>
        <v>3.2307984500256515</v>
      </c>
      <c r="AQ99" s="18">
        <f t="shared" si="229"/>
        <v>3.6187891816062079</v>
      </c>
      <c r="AS99" t="str">
        <f t="shared" si="258"/>
        <v>61 Caring personal service occupations</v>
      </c>
      <c r="AT99" s="18">
        <f t="shared" si="230"/>
        <v>3.6420086865453838</v>
      </c>
      <c r="AU99" s="18">
        <f t="shared" si="230"/>
        <v>-2.9924610804730301</v>
      </c>
      <c r="AV99" s="18">
        <f t="shared" si="230"/>
        <v>1.4002208464798382</v>
      </c>
      <c r="AW99" s="18">
        <f t="shared" si="230"/>
        <v>0.72564399495311793</v>
      </c>
      <c r="AX99" s="18">
        <f t="shared" si="231"/>
        <v>0.69897093231927609</v>
      </c>
      <c r="AZ99" s="18">
        <f t="shared" si="232"/>
        <v>0.9500028318901732</v>
      </c>
      <c r="BA99" s="18">
        <f t="shared" si="233"/>
        <v>3.3513788887750806</v>
      </c>
      <c r="BB99" s="18">
        <f t="shared" si="234"/>
        <v>3.9654954150637689</v>
      </c>
      <c r="BD99" t="str">
        <f t="shared" si="259"/>
        <v>61 Caring personal service occupations</v>
      </c>
      <c r="BE99" s="18">
        <f t="shared" si="235"/>
        <v>1.7811137399817545</v>
      </c>
      <c r="BF99" s="18">
        <f t="shared" si="235"/>
        <v>0.38956554202513871</v>
      </c>
      <c r="BG99" s="18">
        <f t="shared" si="235"/>
        <v>1.2204406631732834</v>
      </c>
      <c r="BH99" s="18">
        <f t="shared" si="235"/>
        <v>1.2542753214719315</v>
      </c>
      <c r="BI99" s="18">
        <f t="shared" si="236"/>
        <v>1.1894445349968974</v>
      </c>
      <c r="BK99" s="18">
        <f t="shared" si="237"/>
        <v>1.2429958455799861</v>
      </c>
      <c r="BL99" s="18">
        <f t="shared" si="238"/>
        <v>3.2932469977938306</v>
      </c>
      <c r="BM99" s="18">
        <f t="shared" si="239"/>
        <v>4.1088436168514431</v>
      </c>
      <c r="BO99" t="str">
        <f t="shared" si="260"/>
        <v>61 Caring personal service occupations</v>
      </c>
      <c r="BP99" s="18">
        <f t="shared" si="240"/>
        <v>-1.0526521630471186</v>
      </c>
      <c r="BQ99" s="18">
        <f t="shared" si="240"/>
        <v>-8.2270846226189072</v>
      </c>
      <c r="BR99" s="18">
        <f t="shared" si="240"/>
        <v>0.16123377600691935</v>
      </c>
      <c r="BS99" s="18">
        <f t="shared" si="240"/>
        <v>-1.7960925140001027</v>
      </c>
      <c r="BT99" s="18">
        <f t="shared" si="241"/>
        <v>-1.605962041290343</v>
      </c>
      <c r="BV99" s="18">
        <f t="shared" si="242"/>
        <v>-1.147937710004121</v>
      </c>
      <c r="BW99" s="18">
        <f t="shared" si="243"/>
        <v>2.4787684803750043</v>
      </c>
      <c r="BX99" s="18">
        <f t="shared" si="244"/>
        <v>1.6846441670878232</v>
      </c>
      <c r="BZ99" t="str">
        <f t="shared" si="261"/>
        <v>61 Caring personal service occupations</v>
      </c>
      <c r="CA99" s="18">
        <f t="shared" si="245"/>
        <v>-12.119474411116348</v>
      </c>
      <c r="CB99" s="18">
        <f t="shared" si="245"/>
        <v>-16.371893146820426</v>
      </c>
      <c r="CC99" s="18">
        <f t="shared" si="245"/>
        <v>-3.9036496562644185</v>
      </c>
      <c r="CD99" s="18">
        <f t="shared" si="245"/>
        <v>-1.6975448334364374</v>
      </c>
      <c r="CE99" s="18">
        <f t="shared" si="246"/>
        <v>-3.3736334816163782</v>
      </c>
      <c r="CG99" s="18">
        <f t="shared" si="247"/>
        <v>-2.4384837846524676</v>
      </c>
      <c r="CH99" s="18">
        <f t="shared" si="248"/>
        <v>1.5382490465891463</v>
      </c>
      <c r="CI99" s="18">
        <f t="shared" si="249"/>
        <v>-0.35648851650096347</v>
      </c>
      <c r="CK99" t="str">
        <f t="shared" si="262"/>
        <v>61 Caring personal service occupations</v>
      </c>
      <c r="CL99" s="18">
        <f t="shared" si="250"/>
        <v>-4.304092438416629</v>
      </c>
      <c r="CM99" s="18">
        <f t="shared" si="250"/>
        <v>-1.1371581614510462</v>
      </c>
      <c r="CN99" s="18">
        <f t="shared" si="250"/>
        <v>4.7553387838630279</v>
      </c>
      <c r="CO99" s="18">
        <f t="shared" si="250"/>
        <v>2.2528661574116926</v>
      </c>
      <c r="CP99" s="18">
        <f t="shared" si="251"/>
        <v>2.8115250488802257</v>
      </c>
      <c r="CR99" s="18">
        <f t="shared" si="252"/>
        <v>3.0803098548274122</v>
      </c>
      <c r="CS99" s="18">
        <f t="shared" si="253"/>
        <v>1.9796490002140565</v>
      </c>
      <c r="CT99" s="18">
        <f t="shared" si="254"/>
        <v>4.4380142836368597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10.164184547438392</v>
      </c>
      <c r="C100" s="18">
        <f t="shared" si="210"/>
        <v>11.485123503900274</v>
      </c>
      <c r="D100" s="18">
        <f t="shared" si="210"/>
        <v>3.879695614262002</v>
      </c>
      <c r="E100" s="18">
        <f t="shared" si="210"/>
        <v>2.9334248010688846</v>
      </c>
      <c r="F100" s="18">
        <f t="shared" si="211"/>
        <v>3.7443981621297695</v>
      </c>
      <c r="H100" s="18">
        <f t="shared" si="212"/>
        <v>3.2478867449208693</v>
      </c>
      <c r="I100" s="18">
        <f t="shared" si="213"/>
        <v>3.7537731049253287</v>
      </c>
      <c r="J100" s="18">
        <f t="shared" si="214"/>
        <v>5.8710658727544773</v>
      </c>
      <c r="L100" t="str">
        <f t="shared" si="255"/>
        <v>62 Leisure, travel and related personal service occupations</v>
      </c>
      <c r="M100" s="18">
        <f t="shared" si="215"/>
        <v>7.0750369183089967</v>
      </c>
      <c r="N100" s="18">
        <f t="shared" si="215"/>
        <v>-5.240970998996664</v>
      </c>
      <c r="O100" s="18">
        <f t="shared" si="215"/>
        <v>4.1808286875754552</v>
      </c>
      <c r="P100" s="18">
        <f t="shared" si="215"/>
        <v>2.9846203367153823</v>
      </c>
      <c r="Q100" s="18">
        <f t="shared" si="216"/>
        <v>2.8206180736070285</v>
      </c>
      <c r="S100" s="18">
        <f t="shared" si="217"/>
        <v>3.3818225119817136</v>
      </c>
      <c r="T100" s="18">
        <f t="shared" si="218"/>
        <v>3.8409136384647047</v>
      </c>
      <c r="U100" s="18">
        <f t="shared" si="219"/>
        <v>6.0305602354884247</v>
      </c>
      <c r="W100" t="str">
        <f t="shared" si="256"/>
        <v>62 Leisure, travel and related personal service occupations</v>
      </c>
      <c r="X100" s="18">
        <f t="shared" si="220"/>
        <v>6.3792004612630793</v>
      </c>
      <c r="Y100" s="18">
        <f t="shared" si="220"/>
        <v>-10.527346628237066</v>
      </c>
      <c r="Z100" s="18">
        <f t="shared" si="220"/>
        <v>3.6151227163555566</v>
      </c>
      <c r="AA100" s="18">
        <f t="shared" si="220"/>
        <v>2.9207146287268282</v>
      </c>
      <c r="AB100" s="18">
        <f t="shared" si="221"/>
        <v>2.2385363525393664</v>
      </c>
      <c r="AD100" s="18">
        <f t="shared" si="222"/>
        <v>3.1516653577192466</v>
      </c>
      <c r="AE100" s="18">
        <f t="shared" si="223"/>
        <v>3.9667206787536768</v>
      </c>
      <c r="AF100" s="18">
        <f t="shared" si="224"/>
        <v>5.9660016270522087</v>
      </c>
      <c r="AH100" t="str">
        <f t="shared" si="257"/>
        <v>62 Leisure, travel and related personal service occupations</v>
      </c>
      <c r="AI100" s="18">
        <f t="shared" si="225"/>
        <v>5.7149440056589729</v>
      </c>
      <c r="AJ100" s="18">
        <f t="shared" si="225"/>
        <v>-8.3555105388007593</v>
      </c>
      <c r="AK100" s="18">
        <f t="shared" si="225"/>
        <v>2.035363107639987</v>
      </c>
      <c r="AL100" s="18">
        <f t="shared" si="225"/>
        <v>2.8551906058819521</v>
      </c>
      <c r="AM100" s="18">
        <f t="shared" si="226"/>
        <v>1.8609280791888949</v>
      </c>
      <c r="AO100" s="18">
        <f t="shared" si="227"/>
        <v>2.5811854745759311</v>
      </c>
      <c r="AP100" s="18">
        <f t="shared" si="228"/>
        <v>3.7687239984672827</v>
      </c>
      <c r="AQ100" s="18">
        <f t="shared" si="229"/>
        <v>5.4205684252664588</v>
      </c>
      <c r="AS100" t="str">
        <f t="shared" si="258"/>
        <v>62 Leisure, travel and related personal service occupations</v>
      </c>
      <c r="AT100" s="18">
        <f t="shared" si="230"/>
        <v>6.3202967246446695</v>
      </c>
      <c r="AU100" s="18">
        <f t="shared" si="230"/>
        <v>-0.79519882346645865</v>
      </c>
      <c r="AV100" s="18">
        <f t="shared" si="230"/>
        <v>2.72842749344826</v>
      </c>
      <c r="AW100" s="18">
        <f t="shared" si="230"/>
        <v>3.3144497376027315</v>
      </c>
      <c r="AX100" s="18">
        <f t="shared" si="231"/>
        <v>2.8696554234429961</v>
      </c>
      <c r="AZ100" s="18">
        <f t="shared" si="232"/>
        <v>3.1187384827215947</v>
      </c>
      <c r="BA100" s="18">
        <f t="shared" si="233"/>
        <v>3.9800671014943223</v>
      </c>
      <c r="BB100" s="18">
        <f t="shared" si="234"/>
        <v>5.9536851919793188</v>
      </c>
      <c r="BD100" t="str">
        <f t="shared" si="259"/>
        <v>62 Leisure, travel and related personal service occupations</v>
      </c>
      <c r="BE100" s="18">
        <f t="shared" si="235"/>
        <v>-0.80841734428958034</v>
      </c>
      <c r="BF100" s="18">
        <f t="shared" si="235"/>
        <v>-2.0338730388985482</v>
      </c>
      <c r="BG100" s="18">
        <f t="shared" si="235"/>
        <v>-1.4405869853131414</v>
      </c>
      <c r="BH100" s="18">
        <f t="shared" si="235"/>
        <v>-0.84436748026641695</v>
      </c>
      <c r="BI100" s="18">
        <f t="shared" si="236"/>
        <v>-1.1056971400226101</v>
      </c>
      <c r="BK100" s="18">
        <f t="shared" si="237"/>
        <v>-1.043506989967169</v>
      </c>
      <c r="BL100" s="18">
        <f t="shared" si="238"/>
        <v>2.3761635770036538</v>
      </c>
      <c r="BM100" s="18">
        <f t="shared" si="239"/>
        <v>1.6417434203110037</v>
      </c>
      <c r="BO100" t="str">
        <f t="shared" si="260"/>
        <v>62 Leisure, travel and related personal service occupations</v>
      </c>
      <c r="BP100" s="18">
        <f t="shared" si="240"/>
        <v>-1.4079604454264816</v>
      </c>
      <c r="BQ100" s="18">
        <f t="shared" si="240"/>
        <v>-9.5213010801321278</v>
      </c>
      <c r="BR100" s="18">
        <f t="shared" si="240"/>
        <v>-1.9536012162147398</v>
      </c>
      <c r="BS100" s="18">
        <f t="shared" si="240"/>
        <v>-1.9638855186321913</v>
      </c>
      <c r="BT100" s="18">
        <f t="shared" si="241"/>
        <v>-2.450995273958978</v>
      </c>
      <c r="BV100" s="18">
        <f t="shared" si="242"/>
        <v>-1.9604575376923061</v>
      </c>
      <c r="BW100" s="18">
        <f t="shared" si="243"/>
        <v>2.2008128000622129</v>
      </c>
      <c r="BX100" s="18">
        <f t="shared" si="244"/>
        <v>0.81345915746224851</v>
      </c>
      <c r="BZ100" t="str">
        <f t="shared" si="261"/>
        <v>62 Leisure, travel and related personal service occupations</v>
      </c>
      <c r="CA100" s="18">
        <f t="shared" si="245"/>
        <v>0.4507046867241904</v>
      </c>
      <c r="CB100" s="18">
        <f t="shared" si="245"/>
        <v>-18.976533042786603</v>
      </c>
      <c r="CC100" s="18">
        <f t="shared" si="245"/>
        <v>-0.35498930293100805</v>
      </c>
      <c r="CD100" s="18">
        <f t="shared" si="245"/>
        <v>-3.1163252415177922</v>
      </c>
      <c r="CE100" s="18">
        <f t="shared" si="246"/>
        <v>-3.3477062324831275</v>
      </c>
      <c r="CG100" s="18">
        <f t="shared" si="247"/>
        <v>-2.2044887496884047</v>
      </c>
      <c r="CH100" s="18">
        <f t="shared" si="248"/>
        <v>2.1389947258626973</v>
      </c>
      <c r="CI100" s="18">
        <f t="shared" si="249"/>
        <v>0.57266075270614447</v>
      </c>
      <c r="CK100" t="str">
        <f t="shared" si="262"/>
        <v>62 Leisure, travel and related personal service occupations</v>
      </c>
      <c r="CL100" s="18">
        <f t="shared" si="250"/>
        <v>1.2266568097725861</v>
      </c>
      <c r="CM100" s="18">
        <f t="shared" si="250"/>
        <v>-14.986480623387211</v>
      </c>
      <c r="CN100" s="18">
        <f t="shared" si="250"/>
        <v>-2.9522571698016087</v>
      </c>
      <c r="CO100" s="18">
        <f t="shared" si="250"/>
        <v>-0.41422645109306933</v>
      </c>
      <c r="CP100" s="18">
        <f t="shared" si="251"/>
        <v>-2.186395650112094</v>
      </c>
      <c r="CR100" s="18">
        <f t="shared" si="252"/>
        <v>-1.2675273176645518</v>
      </c>
      <c r="CS100" s="18">
        <f t="shared" si="253"/>
        <v>1.5168585725689132</v>
      </c>
      <c r="CT100" s="18">
        <f t="shared" si="254"/>
        <v>0.50941861177618009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0.13615851028141446</v>
      </c>
      <c r="C101" s="18">
        <f t="shared" si="210"/>
        <v>18.454962129387109</v>
      </c>
      <c r="D101" s="18">
        <f t="shared" si="210"/>
        <v>1.1156312874305296</v>
      </c>
      <c r="E101" s="18">
        <f t="shared" si="210"/>
        <v>3.4025104944976903</v>
      </c>
      <c r="F101" s="18">
        <f t="shared" si="211"/>
        <v>3.5582549451693257</v>
      </c>
      <c r="H101" s="18">
        <f t="shared" si="212"/>
        <v>2.6345276459244005</v>
      </c>
      <c r="I101" s="18">
        <f t="shared" si="213"/>
        <v>3.4160473162713645</v>
      </c>
      <c r="J101" s="18">
        <f t="shared" si="214"/>
        <v>5.177112185579702</v>
      </c>
      <c r="L101" t="str">
        <f t="shared" si="255"/>
        <v>63 Community and civil enforcement occupations</v>
      </c>
      <c r="M101" s="18">
        <f t="shared" si="215"/>
        <v>-0.47622795770103643</v>
      </c>
      <c r="N101" s="18">
        <f t="shared" si="215"/>
        <v>48.472943497496111</v>
      </c>
      <c r="O101" s="18">
        <f t="shared" si="215"/>
        <v>-2.3368214663511133</v>
      </c>
      <c r="P101" s="18">
        <f t="shared" si="215"/>
        <v>3.6365154745688022</v>
      </c>
      <c r="Q101" s="18">
        <f t="shared" si="216"/>
        <v>4.0433557071140269</v>
      </c>
      <c r="S101" s="18">
        <f t="shared" si="217"/>
        <v>1.6058749187350507</v>
      </c>
      <c r="T101" s="18">
        <f t="shared" si="218"/>
        <v>2.9517129670474818</v>
      </c>
      <c r="U101" s="18">
        <f t="shared" si="219"/>
        <v>4.0615013909756081</v>
      </c>
      <c r="W101" t="str">
        <f t="shared" si="256"/>
        <v>63 Community and civil enforcement occupations</v>
      </c>
      <c r="X101" s="18">
        <f t="shared" si="220"/>
        <v>2.5908363913454968</v>
      </c>
      <c r="Y101" s="18">
        <f t="shared" si="220"/>
        <v>8.6209346828031173</v>
      </c>
      <c r="Z101" s="18">
        <f t="shared" si="220"/>
        <v>1.6670180782042188</v>
      </c>
      <c r="AA101" s="18">
        <f t="shared" si="220"/>
        <v>1.8636670516032794</v>
      </c>
      <c r="AB101" s="18">
        <f t="shared" si="221"/>
        <v>2.211659466052085</v>
      </c>
      <c r="AD101" s="18">
        <f t="shared" si="222"/>
        <v>1.7980751670509054</v>
      </c>
      <c r="AE101" s="18">
        <f t="shared" si="223"/>
        <v>3.7114176599055249</v>
      </c>
      <c r="AF101" s="18">
        <f t="shared" si="224"/>
        <v>4.8467431161742569</v>
      </c>
      <c r="AH101" t="str">
        <f t="shared" si="257"/>
        <v>63 Community and civil enforcement occupations</v>
      </c>
      <c r="AI101" s="18">
        <f t="shared" si="225"/>
        <v>0.31432916976306124</v>
      </c>
      <c r="AJ101" s="18">
        <f t="shared" si="225"/>
        <v>27.918199091027663</v>
      </c>
      <c r="AK101" s="18">
        <f t="shared" si="225"/>
        <v>-2.8886681671713488</v>
      </c>
      <c r="AL101" s="18">
        <f t="shared" si="225"/>
        <v>1.6549708192735713</v>
      </c>
      <c r="AM101" s="18">
        <f t="shared" si="226"/>
        <v>1.6624345046592381</v>
      </c>
      <c r="AO101" s="18">
        <f t="shared" si="227"/>
        <v>0.11728184242247863</v>
      </c>
      <c r="AP101" s="18">
        <f t="shared" si="228"/>
        <v>2.9654375561119606</v>
      </c>
      <c r="AQ101" s="18">
        <f t="shared" si="229"/>
        <v>3.0435663129763757</v>
      </c>
      <c r="AS101" t="str">
        <f t="shared" si="258"/>
        <v>63 Community and civil enforcement occupations</v>
      </c>
      <c r="AT101" s="18">
        <f t="shared" si="230"/>
        <v>-2.0368982453525697</v>
      </c>
      <c r="AU101" s="18">
        <f t="shared" si="230"/>
        <v>23.333439920533849</v>
      </c>
      <c r="AV101" s="18">
        <f t="shared" si="230"/>
        <v>-4.2316007912105214</v>
      </c>
      <c r="AW101" s="18">
        <f t="shared" si="230"/>
        <v>0.5665723330977146</v>
      </c>
      <c r="AX101" s="18">
        <f t="shared" si="231"/>
        <v>0.31318717406882968</v>
      </c>
      <c r="AZ101" s="18">
        <f t="shared" si="232"/>
        <v>-1.05895156047906</v>
      </c>
      <c r="BA101" s="18">
        <f t="shared" si="233"/>
        <v>2.73427727073563</v>
      </c>
      <c r="BB101" s="18">
        <f t="shared" si="234"/>
        <v>2.0267016850995745</v>
      </c>
      <c r="BD101" t="str">
        <f t="shared" si="259"/>
        <v>63 Community and civil enforcement occupations</v>
      </c>
      <c r="BE101" s="18">
        <f t="shared" si="235"/>
        <v>-9.8949478478364767</v>
      </c>
      <c r="BF101" s="18">
        <f t="shared" si="235"/>
        <v>51.423050928223461</v>
      </c>
      <c r="BG101" s="18">
        <f t="shared" si="235"/>
        <v>-8.5047582700148787</v>
      </c>
      <c r="BH101" s="18">
        <f t="shared" si="235"/>
        <v>0.29407704021189307</v>
      </c>
      <c r="BI101" s="18">
        <f t="shared" si="236"/>
        <v>-9.0091362578981204E-4</v>
      </c>
      <c r="BK101" s="18">
        <f t="shared" si="237"/>
        <v>-2.7290792085895688</v>
      </c>
      <c r="BL101" s="18">
        <f t="shared" si="238"/>
        <v>1.5066103726484092</v>
      </c>
      <c r="BM101" s="18">
        <f t="shared" si="239"/>
        <v>-0.61396240185808137</v>
      </c>
      <c r="BO101" t="str">
        <f t="shared" si="260"/>
        <v>63 Community and civil enforcement occupations</v>
      </c>
      <c r="BP101" s="18">
        <f t="shared" si="240"/>
        <v>-3.449103961166422</v>
      </c>
      <c r="BQ101" s="18">
        <f t="shared" si="240"/>
        <v>19.758010438706684</v>
      </c>
      <c r="BR101" s="18">
        <f t="shared" si="240"/>
        <v>-6.0017955357051118</v>
      </c>
      <c r="BS101" s="18">
        <f t="shared" si="240"/>
        <v>-0.8223280230418184</v>
      </c>
      <c r="BT101" s="18">
        <f t="shared" si="241"/>
        <v>-1.3146714784367686</v>
      </c>
      <c r="BV101" s="18">
        <f t="shared" si="242"/>
        <v>-2.5797755548918944</v>
      </c>
      <c r="BW101" s="18">
        <f t="shared" si="243"/>
        <v>1.7946009221499581</v>
      </c>
      <c r="BX101" s="18">
        <f t="shared" si="244"/>
        <v>-0.12470299268593221</v>
      </c>
      <c r="BZ101" t="str">
        <f t="shared" si="261"/>
        <v>63 Community and civil enforcement occupations</v>
      </c>
      <c r="CA101" s="18">
        <f t="shared" si="245"/>
        <v>-4.2859687031388987</v>
      </c>
      <c r="CB101" s="18">
        <f t="shared" si="245"/>
        <v>16.261051835538343</v>
      </c>
      <c r="CC101" s="18">
        <f t="shared" si="245"/>
        <v>-3.4728388578331604</v>
      </c>
      <c r="CD101" s="18">
        <f t="shared" si="245"/>
        <v>-2.0528231992607782</v>
      </c>
      <c r="CE101" s="18">
        <f t="shared" si="246"/>
        <v>-1.4486514582243371</v>
      </c>
      <c r="CG101" s="18">
        <f t="shared" si="247"/>
        <v>-2.5284678071441413</v>
      </c>
      <c r="CH101" s="18">
        <f t="shared" si="248"/>
        <v>1.8705851772686133</v>
      </c>
      <c r="CI101" s="18">
        <f t="shared" si="249"/>
        <v>1.0070133413941917E-2</v>
      </c>
      <c r="CK101" t="str">
        <f t="shared" si="262"/>
        <v>63 Community and civil enforcement occupations</v>
      </c>
      <c r="CL101" s="18">
        <f t="shared" si="250"/>
        <v>-6.7826430432302516</v>
      </c>
      <c r="CM101" s="18">
        <f t="shared" si="250"/>
        <v>34.970589948076466</v>
      </c>
      <c r="CN101" s="18">
        <f t="shared" si="250"/>
        <v>-11.003786464357345</v>
      </c>
      <c r="CO101" s="18">
        <f t="shared" si="250"/>
        <v>-2.038879749050293</v>
      </c>
      <c r="CP101" s="18">
        <f t="shared" si="251"/>
        <v>-3.0099598971473407</v>
      </c>
      <c r="CR101" s="18">
        <f t="shared" si="252"/>
        <v>-5.1232779154202657</v>
      </c>
      <c r="CS101" s="18">
        <f t="shared" si="253"/>
        <v>0.84971497863237655</v>
      </c>
      <c r="CT101" s="18">
        <f t="shared" si="254"/>
        <v>-3.459901344466132</v>
      </c>
    </row>
    <row r="102" spans="1:98" x14ac:dyDescent="0.25">
      <c r="A102" t="str">
        <f t="shared" si="209"/>
        <v>71 Sales occupations</v>
      </c>
      <c r="B102" s="18">
        <f t="shared" si="210"/>
        <v>4.1479351706340983</v>
      </c>
      <c r="C102" s="18">
        <f t="shared" si="210"/>
        <v>-8.0517288039831048</v>
      </c>
      <c r="D102" s="18">
        <f t="shared" si="210"/>
        <v>1.8220083092716388</v>
      </c>
      <c r="E102" s="18">
        <f t="shared" si="210"/>
        <v>2.3776280007347328</v>
      </c>
      <c r="F102" s="18">
        <f t="shared" si="211"/>
        <v>1.5196602802787673</v>
      </c>
      <c r="H102" s="18">
        <f t="shared" si="212"/>
        <v>2.1920853745374558</v>
      </c>
      <c r="I102" s="18">
        <f t="shared" si="213"/>
        <v>2.9664540830624864</v>
      </c>
      <c r="J102" s="18">
        <f t="shared" si="214"/>
        <v>4.4981372975539724</v>
      </c>
      <c r="L102" t="str">
        <f t="shared" si="255"/>
        <v>71 Sales occupations</v>
      </c>
      <c r="M102" s="18">
        <f t="shared" si="215"/>
        <v>4.6203522267612485</v>
      </c>
      <c r="N102" s="18">
        <f t="shared" si="215"/>
        <v>9.4532083605177508</v>
      </c>
      <c r="O102" s="18">
        <f t="shared" si="215"/>
        <v>2.3912028931486473</v>
      </c>
      <c r="P102" s="18">
        <f t="shared" si="215"/>
        <v>3.3459061791234257</v>
      </c>
      <c r="Q102" s="18">
        <f t="shared" si="216"/>
        <v>3.4170526041946703</v>
      </c>
      <c r="S102" s="18">
        <f t="shared" si="217"/>
        <v>3.0266867465003289</v>
      </c>
      <c r="T102" s="18">
        <f t="shared" si="218"/>
        <v>3.1994809934696944</v>
      </c>
      <c r="U102" s="18">
        <f t="shared" si="219"/>
        <v>5.2936890520011604</v>
      </c>
      <c r="W102" t="str">
        <f t="shared" si="256"/>
        <v>71 Sales occupations</v>
      </c>
      <c r="X102" s="18">
        <f t="shared" si="220"/>
        <v>2.6694027370607776</v>
      </c>
      <c r="Y102" s="18">
        <f t="shared" si="220"/>
        <v>2.5427580294985486</v>
      </c>
      <c r="Z102" s="18">
        <f t="shared" si="220"/>
        <v>1.0102170463166971</v>
      </c>
      <c r="AA102" s="18">
        <f t="shared" si="220"/>
        <v>2.2271092525791847</v>
      </c>
      <c r="AB102" s="18">
        <f t="shared" si="221"/>
        <v>1.8648898270487768</v>
      </c>
      <c r="AD102" s="18">
        <f t="shared" si="222"/>
        <v>1.8198582706106192</v>
      </c>
      <c r="AE102" s="18">
        <f t="shared" si="223"/>
        <v>3.1750719960240703</v>
      </c>
      <c r="AF102" s="18">
        <f t="shared" si="224"/>
        <v>4.4041162499846465</v>
      </c>
      <c r="AH102" t="str">
        <f t="shared" si="257"/>
        <v>71 Sales occupations</v>
      </c>
      <c r="AI102" s="18">
        <f t="shared" si="225"/>
        <v>0.84686831883347136</v>
      </c>
      <c r="AJ102" s="18">
        <f t="shared" si="225"/>
        <v>2.6508107149649129</v>
      </c>
      <c r="AK102" s="18">
        <f t="shared" si="225"/>
        <v>-0.24805824424581902</v>
      </c>
      <c r="AL102" s="18">
        <f t="shared" si="225"/>
        <v>1.586981663794762</v>
      </c>
      <c r="AM102" s="18">
        <f t="shared" si="226"/>
        <v>1.0757235664324849</v>
      </c>
      <c r="AO102" s="18">
        <f t="shared" si="227"/>
        <v>0.97158120808109594</v>
      </c>
      <c r="AP102" s="18">
        <f t="shared" si="228"/>
        <v>2.9485536878481655</v>
      </c>
      <c r="AQ102" s="18">
        <f t="shared" si="229"/>
        <v>3.6106380569585372</v>
      </c>
      <c r="AS102" t="str">
        <f t="shared" si="258"/>
        <v>71 Sales occupations</v>
      </c>
      <c r="AT102" s="18">
        <f t="shared" si="230"/>
        <v>0.4313055876067784</v>
      </c>
      <c r="AU102" s="18">
        <f t="shared" si="230"/>
        <v>1.6350463791054759</v>
      </c>
      <c r="AV102" s="18">
        <f t="shared" si="230"/>
        <v>-0.85388340659762196</v>
      </c>
      <c r="AW102" s="18">
        <f t="shared" si="230"/>
        <v>1.5336551706500057</v>
      </c>
      <c r="AX102" s="18">
        <f t="shared" si="231"/>
        <v>0.78772445281058978</v>
      </c>
      <c r="AZ102" s="18">
        <f t="shared" si="232"/>
        <v>0.73148814449066624</v>
      </c>
      <c r="BA102" s="18">
        <f t="shared" si="233"/>
        <v>2.5475750754439863</v>
      </c>
      <c r="BB102" s="18">
        <f t="shared" si="234"/>
        <v>3.0700546745127122</v>
      </c>
      <c r="BD102" t="str">
        <f t="shared" si="259"/>
        <v>71 Sales occupations</v>
      </c>
      <c r="BE102" s="18">
        <f t="shared" si="235"/>
        <v>-1.4485451421718976</v>
      </c>
      <c r="BF102" s="18">
        <f t="shared" si="235"/>
        <v>9.5676361916115162</v>
      </c>
      <c r="BG102" s="18">
        <f t="shared" si="235"/>
        <v>-1.4409244047694392</v>
      </c>
      <c r="BH102" s="18">
        <f t="shared" si="235"/>
        <v>0.29432954499777342</v>
      </c>
      <c r="BI102" s="18">
        <f t="shared" si="236"/>
        <v>0.30164937569669981</v>
      </c>
      <c r="BK102" s="18">
        <f t="shared" si="237"/>
        <v>-0.28745673235257563</v>
      </c>
      <c r="BL102" s="18">
        <f t="shared" si="238"/>
        <v>2.3407723036608985</v>
      </c>
      <c r="BM102" s="18">
        <f t="shared" si="239"/>
        <v>2.1340905436887825</v>
      </c>
      <c r="BO102" t="str">
        <f t="shared" si="260"/>
        <v>71 Sales occupations</v>
      </c>
      <c r="BP102" s="18">
        <f t="shared" si="240"/>
        <v>-2.7799710361446794</v>
      </c>
      <c r="BQ102" s="18">
        <f t="shared" si="240"/>
        <v>-4.3990778633512413</v>
      </c>
      <c r="BR102" s="18">
        <f t="shared" si="240"/>
        <v>-2.689303391850062</v>
      </c>
      <c r="BS102" s="18">
        <f t="shared" si="240"/>
        <v>-2.3291038351875182</v>
      </c>
      <c r="BT102" s="18">
        <f t="shared" si="241"/>
        <v>-2.5723348904144849</v>
      </c>
      <c r="BV102" s="18">
        <f t="shared" si="242"/>
        <v>-2.4493182546081349</v>
      </c>
      <c r="BW102" s="18">
        <f t="shared" si="243"/>
        <v>2.0166747040731847</v>
      </c>
      <c r="BX102" s="18">
        <f t="shared" si="244"/>
        <v>0.25246242069629776</v>
      </c>
      <c r="BZ102" t="str">
        <f t="shared" si="261"/>
        <v>71 Sales occupations</v>
      </c>
      <c r="CA102" s="18">
        <f t="shared" si="245"/>
        <v>-1.9674130360039954</v>
      </c>
      <c r="CB102" s="18">
        <f t="shared" si="245"/>
        <v>-12.196218827977868</v>
      </c>
      <c r="CC102" s="18">
        <f t="shared" si="245"/>
        <v>-4.0237333206152641</v>
      </c>
      <c r="CD102" s="18">
        <f t="shared" si="245"/>
        <v>-8.4212172350976662</v>
      </c>
      <c r="CE102" s="18">
        <f t="shared" si="246"/>
        <v>-7.3132675790259727</v>
      </c>
      <c r="CG102" s="18">
        <f t="shared" si="247"/>
        <v>-6.97824504588207</v>
      </c>
      <c r="CH102" s="18">
        <f t="shared" si="248"/>
        <v>1.3611871612454918</v>
      </c>
      <c r="CI102" s="18">
        <f t="shared" si="249"/>
        <v>-3.7606998970115213</v>
      </c>
      <c r="CK102" t="str">
        <f t="shared" si="262"/>
        <v>71 Sales occupations</v>
      </c>
      <c r="CL102" s="18">
        <f t="shared" si="250"/>
        <v>-0.80957273739218349</v>
      </c>
      <c r="CM102" s="18">
        <f t="shared" si="250"/>
        <v>-11.302161529304433</v>
      </c>
      <c r="CN102" s="18">
        <f t="shared" si="250"/>
        <v>-3.072155796796483</v>
      </c>
      <c r="CO102" s="18">
        <f t="shared" si="250"/>
        <v>-2.4491276771246295</v>
      </c>
      <c r="CP102" s="18">
        <f t="shared" si="251"/>
        <v>-3.2214276812376541</v>
      </c>
      <c r="CR102" s="18">
        <f t="shared" si="252"/>
        <v>-2.6572474139419988</v>
      </c>
      <c r="CS102" s="18">
        <f t="shared" si="253"/>
        <v>1.1999178328275351</v>
      </c>
      <c r="CT102" s="18">
        <f t="shared" si="254"/>
        <v>-0.97303303817205533</v>
      </c>
    </row>
    <row r="103" spans="1:98" x14ac:dyDescent="0.25">
      <c r="A103" t="str">
        <f t="shared" si="209"/>
        <v>72 Customer service occupations</v>
      </c>
      <c r="B103" s="18">
        <f t="shared" si="210"/>
        <v>4.3692996073542156</v>
      </c>
      <c r="C103" s="18">
        <f t="shared" si="210"/>
        <v>15.160815870788259</v>
      </c>
      <c r="D103" s="18">
        <f t="shared" si="210"/>
        <v>8.0925936224577999</v>
      </c>
      <c r="E103" s="18">
        <f t="shared" si="210"/>
        <v>3.2982201603349859</v>
      </c>
      <c r="F103" s="18">
        <f t="shared" si="211"/>
        <v>5.4874515622884035</v>
      </c>
      <c r="H103" s="18">
        <f t="shared" si="212"/>
        <v>4.8722385424467385</v>
      </c>
      <c r="I103" s="18">
        <f t="shared" si="213"/>
        <v>3.7637804048778589</v>
      </c>
      <c r="J103" s="18">
        <f t="shared" si="214"/>
        <v>7.0587873298462833</v>
      </c>
      <c r="L103" t="str">
        <f t="shared" si="255"/>
        <v>72 Customer service occupations</v>
      </c>
      <c r="M103" s="18">
        <f t="shared" si="215"/>
        <v>6.7612011580316489</v>
      </c>
      <c r="N103" s="18">
        <f t="shared" si="215"/>
        <v>4.94109733975161</v>
      </c>
      <c r="O103" s="18">
        <f t="shared" si="215"/>
        <v>8.3982620900780347</v>
      </c>
      <c r="P103" s="18">
        <f t="shared" si="215"/>
        <v>3.3455787262804515</v>
      </c>
      <c r="Q103" s="18">
        <f t="shared" si="216"/>
        <v>4.9992056184814171</v>
      </c>
      <c r="S103" s="18">
        <f t="shared" si="217"/>
        <v>5.0030806475642953</v>
      </c>
      <c r="T103" s="18">
        <f t="shared" si="218"/>
        <v>4.0339414813261643</v>
      </c>
      <c r="U103" s="18">
        <f t="shared" si="219"/>
        <v>7.330400230431211</v>
      </c>
      <c r="W103" t="str">
        <f t="shared" si="256"/>
        <v>72 Customer service occupations</v>
      </c>
      <c r="X103" s="18">
        <f t="shared" si="220"/>
        <v>4.659563745590245</v>
      </c>
      <c r="Y103" s="18">
        <f t="shared" si="220"/>
        <v>2.4041602989892441</v>
      </c>
      <c r="Z103" s="18">
        <f t="shared" si="220"/>
        <v>6.1609017054901738</v>
      </c>
      <c r="AA103" s="18">
        <f t="shared" si="220"/>
        <v>2.7859969105609173</v>
      </c>
      <c r="AB103" s="18">
        <f t="shared" si="221"/>
        <v>3.8048170565018191</v>
      </c>
      <c r="AD103" s="18">
        <f t="shared" si="222"/>
        <v>3.8988724606598746</v>
      </c>
      <c r="AE103" s="18">
        <f t="shared" si="223"/>
        <v>3.7793271197151368</v>
      </c>
      <c r="AF103" s="18">
        <f t="shared" si="224"/>
        <v>6.3536081356271534</v>
      </c>
      <c r="AH103" t="str">
        <f t="shared" si="257"/>
        <v>72 Customer service occupations</v>
      </c>
      <c r="AI103" s="18">
        <f t="shared" si="225"/>
        <v>5.7890800919971896</v>
      </c>
      <c r="AJ103" s="18">
        <f t="shared" si="225"/>
        <v>10.766229259089366</v>
      </c>
      <c r="AK103" s="18">
        <f t="shared" si="225"/>
        <v>6.0593614544924623</v>
      </c>
      <c r="AL103" s="18">
        <f t="shared" si="225"/>
        <v>2.3164809233527484</v>
      </c>
      <c r="AM103" s="18">
        <f t="shared" si="226"/>
        <v>3.9861555653897263</v>
      </c>
      <c r="AO103" s="18">
        <f t="shared" si="227"/>
        <v>3.5491962899025786</v>
      </c>
      <c r="AP103" s="18">
        <f t="shared" si="228"/>
        <v>3.8928572885984947</v>
      </c>
      <c r="AQ103" s="18">
        <f t="shared" si="229"/>
        <v>6.1866571739667808</v>
      </c>
      <c r="AS103" t="str">
        <f t="shared" si="258"/>
        <v>72 Customer service occupations</v>
      </c>
      <c r="AT103" s="18">
        <f t="shared" si="230"/>
        <v>3.7937932349901837</v>
      </c>
      <c r="AU103" s="18">
        <f t="shared" si="230"/>
        <v>1.5965796200218207</v>
      </c>
      <c r="AV103" s="18">
        <f t="shared" si="230"/>
        <v>4.8403653401031477</v>
      </c>
      <c r="AW103" s="18">
        <f t="shared" si="230"/>
        <v>1.5939725579799946</v>
      </c>
      <c r="AX103" s="18">
        <f t="shared" si="231"/>
        <v>2.5976873146940527</v>
      </c>
      <c r="AZ103" s="18">
        <f t="shared" si="232"/>
        <v>2.6647775013014074</v>
      </c>
      <c r="BA103" s="18">
        <f t="shared" si="233"/>
        <v>3.4382680910352681</v>
      </c>
      <c r="BB103" s="18">
        <f t="shared" si="234"/>
        <v>5.2160992674040063</v>
      </c>
      <c r="BD103" t="str">
        <f t="shared" si="259"/>
        <v>72 Customer service occupations</v>
      </c>
      <c r="BE103" s="18">
        <f t="shared" si="235"/>
        <v>0.69048486287359712</v>
      </c>
      <c r="BF103" s="18">
        <f t="shared" si="235"/>
        <v>7.9970086834888265</v>
      </c>
      <c r="BG103" s="18">
        <f t="shared" si="235"/>
        <v>3.3465000662214583</v>
      </c>
      <c r="BH103" s="18">
        <f t="shared" si="235"/>
        <v>0.99498702459834831</v>
      </c>
      <c r="BI103" s="18">
        <f t="shared" si="236"/>
        <v>2.1511001262571661</v>
      </c>
      <c r="BK103" s="18">
        <f t="shared" si="237"/>
        <v>1.7728187103918103</v>
      </c>
      <c r="BL103" s="18">
        <f t="shared" si="238"/>
        <v>2.9290020521827387</v>
      </c>
      <c r="BM103" s="18">
        <f t="shared" si="239"/>
        <v>4.1621869247762566</v>
      </c>
      <c r="BO103" t="str">
        <f t="shared" si="260"/>
        <v>72 Customer service occupations</v>
      </c>
      <c r="BP103" s="18">
        <f t="shared" si="240"/>
        <v>0.41593496190528434</v>
      </c>
      <c r="BQ103" s="18">
        <f t="shared" si="240"/>
        <v>-2.1005210151234133</v>
      </c>
      <c r="BR103" s="18">
        <f t="shared" si="240"/>
        <v>3.9969952706508272</v>
      </c>
      <c r="BS103" s="18">
        <f t="shared" si="240"/>
        <v>-0.58742989932801803</v>
      </c>
      <c r="BT103" s="18">
        <f t="shared" si="241"/>
        <v>0.72646316826232571</v>
      </c>
      <c r="BV103" s="18">
        <f t="shared" si="242"/>
        <v>0.91780557369625093</v>
      </c>
      <c r="BW103" s="18">
        <f t="shared" si="243"/>
        <v>2.8663015018280502</v>
      </c>
      <c r="BX103" s="18">
        <f t="shared" si="244"/>
        <v>3.4976741950301538</v>
      </c>
      <c r="BZ103" t="str">
        <f t="shared" si="261"/>
        <v>72 Customer service occupations</v>
      </c>
      <c r="CA103" s="18">
        <f t="shared" si="245"/>
        <v>-1.0806044015592264</v>
      </c>
      <c r="CB103" s="18">
        <f t="shared" si="245"/>
        <v>-8.6888590275500555</v>
      </c>
      <c r="CC103" s="18">
        <f t="shared" si="245"/>
        <v>2.5823963392591631</v>
      </c>
      <c r="CD103" s="18">
        <f t="shared" si="245"/>
        <v>-1.0715440471665727</v>
      </c>
      <c r="CE103" s="18">
        <f t="shared" si="246"/>
        <v>-0.44369550251126544</v>
      </c>
      <c r="CG103" s="18">
        <f t="shared" si="247"/>
        <v>0.13174096541341829</v>
      </c>
      <c r="CH103" s="18">
        <f t="shared" si="248"/>
        <v>2.0513742377896493</v>
      </c>
      <c r="CI103" s="18">
        <f t="shared" si="249"/>
        <v>2.1507552287825416</v>
      </c>
      <c r="CK103" t="str">
        <f t="shared" si="262"/>
        <v>72 Customer service occupations</v>
      </c>
      <c r="CL103" s="18">
        <f t="shared" si="250"/>
        <v>7.4976017425932406</v>
      </c>
      <c r="CM103" s="18">
        <f t="shared" si="250"/>
        <v>-0.35063008771977211</v>
      </c>
      <c r="CN103" s="18">
        <f t="shared" si="250"/>
        <v>9.846618711455557</v>
      </c>
      <c r="CO103" s="18">
        <f t="shared" si="250"/>
        <v>2.277585657032577</v>
      </c>
      <c r="CP103" s="18">
        <f t="shared" si="251"/>
        <v>4.4150963694196355</v>
      </c>
      <c r="CR103" s="18">
        <f t="shared" si="252"/>
        <v>4.7407974469595882</v>
      </c>
      <c r="CS103" s="18">
        <f t="shared" si="253"/>
        <v>2.6107294212697862</v>
      </c>
      <c r="CT103" s="18">
        <f t="shared" si="254"/>
        <v>6.228436842206353</v>
      </c>
    </row>
    <row r="104" spans="1:98" x14ac:dyDescent="0.25">
      <c r="A104" t="str">
        <f t="shared" si="209"/>
        <v>81 Process, plant and machine operatives</v>
      </c>
      <c r="B104" s="18">
        <f t="shared" si="210"/>
        <v>6.8749715177119919</v>
      </c>
      <c r="C104" s="18">
        <f t="shared" si="210"/>
        <v>-5.7881248530391893</v>
      </c>
      <c r="D104" s="18">
        <f t="shared" si="210"/>
        <v>7.4872197068051705</v>
      </c>
      <c r="E104" s="18">
        <f t="shared" si="210"/>
        <v>4.4454707950822847</v>
      </c>
      <c r="F104" s="18">
        <f t="shared" si="211"/>
        <v>4.7096287032341699</v>
      </c>
      <c r="H104" s="18">
        <f t="shared" si="212"/>
        <v>5.4497006123892078</v>
      </c>
      <c r="I104" s="18">
        <f t="shared" si="213"/>
        <v>4.114671317172558</v>
      </c>
      <c r="J104" s="18">
        <f t="shared" si="214"/>
        <v>7.7117661374195734</v>
      </c>
      <c r="L104" t="str">
        <f t="shared" si="255"/>
        <v>81 Process, plant and machine operatives</v>
      </c>
      <c r="M104" s="18">
        <f t="shared" si="215"/>
        <v>7.4303061999644093</v>
      </c>
      <c r="N104" s="18">
        <f t="shared" si="215"/>
        <v>0.16111250734176519</v>
      </c>
      <c r="O104" s="18">
        <f t="shared" si="215"/>
        <v>8.7247960183888029</v>
      </c>
      <c r="P104" s="18">
        <f t="shared" si="215"/>
        <v>4.7254065086005825</v>
      </c>
      <c r="Q104" s="18">
        <f t="shared" si="216"/>
        <v>5.6644552717661334</v>
      </c>
      <c r="S104" s="18">
        <f t="shared" si="217"/>
        <v>6.0419170473257289</v>
      </c>
      <c r="T104" s="18">
        <f t="shared" si="218"/>
        <v>4.0697870114291934</v>
      </c>
      <c r="U104" s="18">
        <f t="shared" si="219"/>
        <v>8.1300889152267075</v>
      </c>
      <c r="W104" t="str">
        <f t="shared" si="256"/>
        <v>81 Process, plant and machine operatives</v>
      </c>
      <c r="X104" s="18">
        <f t="shared" si="220"/>
        <v>2.3391769734706358</v>
      </c>
      <c r="Y104" s="18">
        <f t="shared" si="220"/>
        <v>-6.5654473145175141</v>
      </c>
      <c r="Z104" s="18">
        <f t="shared" si="220"/>
        <v>8.8157429027044376</v>
      </c>
      <c r="AA104" s="18">
        <f t="shared" si="220"/>
        <v>4.3817437915797619</v>
      </c>
      <c r="AB104" s="18">
        <f t="shared" si="221"/>
        <v>5.0178754007910831</v>
      </c>
      <c r="AD104" s="18">
        <f t="shared" si="222"/>
        <v>5.8392959847365589</v>
      </c>
      <c r="AE104" s="18">
        <f t="shared" si="223"/>
        <v>4.1480684021074188</v>
      </c>
      <c r="AF104" s="18">
        <f t="shared" si="224"/>
        <v>8.0232375351515053</v>
      </c>
      <c r="AH104" t="str">
        <f t="shared" si="257"/>
        <v>81 Process, plant and machine operatives</v>
      </c>
      <c r="AI104" s="18">
        <f t="shared" si="225"/>
        <v>4.2914259623788586</v>
      </c>
      <c r="AJ104" s="18">
        <f t="shared" si="225"/>
        <v>-5.4999670003902823</v>
      </c>
      <c r="AK104" s="18">
        <f t="shared" si="225"/>
        <v>8.3797539298282597</v>
      </c>
      <c r="AL104" s="18">
        <f t="shared" si="225"/>
        <v>4.5574417380674026</v>
      </c>
      <c r="AM104" s="18">
        <f t="shared" si="226"/>
        <v>5.0709455545676185</v>
      </c>
      <c r="AO104" s="18">
        <f t="shared" si="227"/>
        <v>5.81632780802257</v>
      </c>
      <c r="AP104" s="18">
        <f t="shared" si="228"/>
        <v>4.1251458403971819</v>
      </c>
      <c r="AQ104" s="18">
        <f t="shared" si="229"/>
        <v>7.9922216669845225</v>
      </c>
      <c r="AS104" t="str">
        <f t="shared" si="258"/>
        <v>81 Process, plant and machine operatives</v>
      </c>
      <c r="AT104" s="18">
        <f t="shared" si="230"/>
        <v>4.06738736909249</v>
      </c>
      <c r="AU104" s="18">
        <f t="shared" si="230"/>
        <v>-7.1591316181110143</v>
      </c>
      <c r="AV104" s="18">
        <f t="shared" si="230"/>
        <v>6.69523184893559</v>
      </c>
      <c r="AW104" s="18">
        <f t="shared" si="230"/>
        <v>2.746736218057988</v>
      </c>
      <c r="AX104" s="18">
        <f t="shared" si="231"/>
        <v>3.3080199543891187</v>
      </c>
      <c r="AZ104" s="18">
        <f t="shared" si="232"/>
        <v>4.0463925963267089</v>
      </c>
      <c r="BA104" s="18">
        <f t="shared" si="233"/>
        <v>3.6521333136123824</v>
      </c>
      <c r="BB104" s="18">
        <f t="shared" si="234"/>
        <v>6.3715457523241259</v>
      </c>
      <c r="BD104" t="str">
        <f t="shared" si="259"/>
        <v>81 Process, plant and machine operatives</v>
      </c>
      <c r="BE104" s="18">
        <f t="shared" si="235"/>
        <v>0.69694018214994102</v>
      </c>
      <c r="BF104" s="18">
        <f t="shared" si="235"/>
        <v>-4.0448416245638885</v>
      </c>
      <c r="BG104" s="18">
        <f t="shared" si="235"/>
        <v>5.2439117598954921</v>
      </c>
      <c r="BH104" s="18">
        <f t="shared" si="235"/>
        <v>1.4866012134195472</v>
      </c>
      <c r="BI104" s="18">
        <f t="shared" si="236"/>
        <v>2.287195154961652</v>
      </c>
      <c r="BK104" s="18">
        <f t="shared" si="237"/>
        <v>2.723892120487581</v>
      </c>
      <c r="BL104" s="18">
        <f t="shared" si="238"/>
        <v>2.6743463992366046</v>
      </c>
      <c r="BM104" s="18">
        <f t="shared" si="239"/>
        <v>4.6669327637825164</v>
      </c>
      <c r="BO104" t="str">
        <f t="shared" si="260"/>
        <v>81 Process, plant and machine operatives</v>
      </c>
      <c r="BP104" s="18">
        <f t="shared" si="240"/>
        <v>3.6640972740241473</v>
      </c>
      <c r="BQ104" s="18">
        <f t="shared" si="240"/>
        <v>-17.996845724694278</v>
      </c>
      <c r="BR104" s="18">
        <f t="shared" si="240"/>
        <v>5.1925855053452263</v>
      </c>
      <c r="BS104" s="18">
        <f t="shared" si="240"/>
        <v>-0.1153284549728073</v>
      </c>
      <c r="BT104" s="18">
        <f t="shared" si="241"/>
        <v>0.27012158262345043</v>
      </c>
      <c r="BV104" s="18">
        <f t="shared" si="242"/>
        <v>1.6235293619534463</v>
      </c>
      <c r="BW104" s="18">
        <f t="shared" si="243"/>
        <v>2.6344756572212358</v>
      </c>
      <c r="BX104" s="18">
        <f t="shared" si="244"/>
        <v>3.8024812893177495</v>
      </c>
      <c r="BZ104" t="str">
        <f t="shared" si="261"/>
        <v>81 Process, plant and machine operatives</v>
      </c>
      <c r="CA104" s="18">
        <f t="shared" si="245"/>
        <v>-3.1480218331492726</v>
      </c>
      <c r="CB104" s="18">
        <f t="shared" si="245"/>
        <v>-13.861735808414544</v>
      </c>
      <c r="CC104" s="18">
        <f t="shared" si="245"/>
        <v>1.5598375772060358</v>
      </c>
      <c r="CD104" s="18">
        <f t="shared" si="245"/>
        <v>-8.0090364888339991</v>
      </c>
      <c r="CE104" s="18">
        <f t="shared" si="246"/>
        <v>-5.5088550655452924</v>
      </c>
      <c r="CG104" s="18">
        <f t="shared" si="247"/>
        <v>-4.9240272144548509</v>
      </c>
      <c r="CH104" s="18">
        <f t="shared" si="248"/>
        <v>1.6889423153825245</v>
      </c>
      <c r="CI104" s="18">
        <f t="shared" si="249"/>
        <v>-1.8606470138731623</v>
      </c>
      <c r="CK104" t="str">
        <f t="shared" si="262"/>
        <v>81 Process, plant and machine operatives</v>
      </c>
      <c r="CL104" s="18">
        <f t="shared" si="250"/>
        <v>-2.3956713438868849</v>
      </c>
      <c r="CM104" s="18">
        <f t="shared" si="250"/>
        <v>-19.641897247723939</v>
      </c>
      <c r="CN104" s="18">
        <f t="shared" si="250"/>
        <v>-7.8227176744883442</v>
      </c>
      <c r="CO104" s="18">
        <f t="shared" si="250"/>
        <v>-3.4968509319543539</v>
      </c>
      <c r="CP104" s="18">
        <f t="shared" si="251"/>
        <v>-5.95239255582044</v>
      </c>
      <c r="CR104" s="18">
        <f t="shared" si="252"/>
        <v>-4.9609054404581183</v>
      </c>
      <c r="CS104" s="18">
        <f t="shared" si="253"/>
        <v>0.91261228420265184</v>
      </c>
      <c r="CT104" s="18">
        <f t="shared" si="254"/>
        <v>-3.2188890396068426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10.894663817425254</v>
      </c>
      <c r="C105" s="18">
        <f t="shared" si="210"/>
        <v>-10.790752068972175</v>
      </c>
      <c r="D105" s="18">
        <f t="shared" si="210"/>
        <v>5.9119696525163024</v>
      </c>
      <c r="E105" s="18">
        <f t="shared" si="210"/>
        <v>3.4923284988759073</v>
      </c>
      <c r="F105" s="18">
        <f t="shared" si="211"/>
        <v>3.2793611390199207</v>
      </c>
      <c r="H105" s="18">
        <f t="shared" si="212"/>
        <v>4.2926702770873071</v>
      </c>
      <c r="I105" s="18">
        <f t="shared" si="213"/>
        <v>4.6214288760128452</v>
      </c>
      <c r="J105" s="18">
        <f t="shared" si="214"/>
        <v>7.2260577277780458</v>
      </c>
      <c r="L105" t="str">
        <f t="shared" si="255"/>
        <v>82 Transport and mobile machine drivers and operatives</v>
      </c>
      <c r="M105" s="18">
        <f t="shared" si="215"/>
        <v>10.504882488113299</v>
      </c>
      <c r="N105" s="18">
        <f t="shared" si="215"/>
        <v>-4.0840726483360452</v>
      </c>
      <c r="O105" s="18">
        <f t="shared" si="215"/>
        <v>3.7624014366241854</v>
      </c>
      <c r="P105" s="18">
        <f t="shared" si="215"/>
        <v>3.3786142557979071</v>
      </c>
      <c r="Q105" s="18">
        <f t="shared" si="216"/>
        <v>3.0148576100414992</v>
      </c>
      <c r="S105" s="18">
        <f t="shared" si="217"/>
        <v>3.5063853320080662</v>
      </c>
      <c r="T105" s="18">
        <f t="shared" si="218"/>
        <v>4.2097234415738871</v>
      </c>
      <c r="U105" s="18">
        <f t="shared" si="219"/>
        <v>6.3922760194763395</v>
      </c>
      <c r="W105" t="str">
        <f t="shared" si="256"/>
        <v>82 Transport and mobile machine drivers and operatives</v>
      </c>
      <c r="X105" s="18">
        <f t="shared" si="220"/>
        <v>9.0002177457912058</v>
      </c>
      <c r="Y105" s="18">
        <f t="shared" si="220"/>
        <v>-13.183000481332851</v>
      </c>
      <c r="Z105" s="18">
        <f t="shared" si="220"/>
        <v>2.3533773800047175</v>
      </c>
      <c r="AA105" s="18">
        <f t="shared" si="220"/>
        <v>2.8819458826316868</v>
      </c>
      <c r="AB105" s="18">
        <f t="shared" si="221"/>
        <v>1.6322896779266793</v>
      </c>
      <c r="AD105" s="18">
        <f t="shared" si="222"/>
        <v>2.7054537859232619</v>
      </c>
      <c r="AE105" s="18">
        <f t="shared" si="223"/>
        <v>4.0829854618676054</v>
      </c>
      <c r="AF105" s="18">
        <f t="shared" si="224"/>
        <v>5.7558485687564387</v>
      </c>
      <c r="AH105" t="str">
        <f t="shared" si="257"/>
        <v>82 Transport and mobile machine drivers and operatives</v>
      </c>
      <c r="AI105" s="18">
        <f t="shared" si="225"/>
        <v>8.8188289067008476</v>
      </c>
      <c r="AJ105" s="18">
        <f t="shared" si="225"/>
        <v>-15.235894931273341</v>
      </c>
      <c r="AK105" s="18">
        <f t="shared" si="225"/>
        <v>2.4158030583907308</v>
      </c>
      <c r="AL105" s="18">
        <f t="shared" si="225"/>
        <v>1.9555942857877096</v>
      </c>
      <c r="AM105" s="18">
        <f t="shared" si="226"/>
        <v>0.92757561871099625</v>
      </c>
      <c r="AO105" s="18">
        <f t="shared" si="227"/>
        <v>2.1087669762036576</v>
      </c>
      <c r="AP105" s="18">
        <f t="shared" si="228"/>
        <v>4.0084319988729522</v>
      </c>
      <c r="AQ105" s="18">
        <f t="shared" si="229"/>
        <v>5.3027909124656158</v>
      </c>
      <c r="AS105" t="str">
        <f t="shared" si="258"/>
        <v>82 Transport and mobile machine drivers and operatives</v>
      </c>
      <c r="AT105" s="18">
        <f t="shared" si="230"/>
        <v>7.3534784998499969</v>
      </c>
      <c r="AU105" s="18">
        <f t="shared" si="230"/>
        <v>-9.7620356456524107</v>
      </c>
      <c r="AV105" s="18">
        <f t="shared" si="230"/>
        <v>1.9219732381271726</v>
      </c>
      <c r="AW105" s="18">
        <f t="shared" si="230"/>
        <v>1.6623579596419802</v>
      </c>
      <c r="AX105" s="18">
        <f t="shared" si="231"/>
        <v>0.98820126658643037</v>
      </c>
      <c r="AZ105" s="18">
        <f t="shared" si="232"/>
        <v>1.7488228257099392</v>
      </c>
      <c r="BA105" s="18">
        <f t="shared" si="233"/>
        <v>3.9450735787909696</v>
      </c>
      <c r="BB105" s="18">
        <f t="shared" si="234"/>
        <v>5.0161565270549824</v>
      </c>
      <c r="BD105" t="str">
        <f t="shared" si="259"/>
        <v>82 Transport and mobile machine drivers and operatives</v>
      </c>
      <c r="BE105" s="18">
        <f t="shared" si="235"/>
        <v>2.543950596543354</v>
      </c>
      <c r="BF105" s="18">
        <f t="shared" si="235"/>
        <v>-7.5013661916012664</v>
      </c>
      <c r="BG105" s="18">
        <f t="shared" si="235"/>
        <v>1.4106132320089726</v>
      </c>
      <c r="BH105" s="18">
        <f t="shared" si="235"/>
        <v>1.012176931072184</v>
      </c>
      <c r="BI105" s="18">
        <f t="shared" si="236"/>
        <v>0.58149914765250887</v>
      </c>
      <c r="BK105" s="18">
        <f t="shared" si="237"/>
        <v>1.1448147899963956</v>
      </c>
      <c r="BL105" s="18">
        <f t="shared" si="238"/>
        <v>3.016176137784532</v>
      </c>
      <c r="BM105" s="18">
        <f t="shared" si="239"/>
        <v>3.79266041075772</v>
      </c>
      <c r="BO105" t="str">
        <f t="shared" si="260"/>
        <v>82 Transport and mobile machine drivers and operatives</v>
      </c>
      <c r="BP105" s="18">
        <f t="shared" si="240"/>
        <v>5.1184328727631012</v>
      </c>
      <c r="BQ105" s="18">
        <f t="shared" si="240"/>
        <v>-23.662100604662584</v>
      </c>
      <c r="BR105" s="18">
        <f t="shared" si="240"/>
        <v>0.92304067391923983</v>
      </c>
      <c r="BS105" s="18">
        <f t="shared" si="240"/>
        <v>-0.61715969371128887</v>
      </c>
      <c r="BT105" s="18">
        <f t="shared" si="241"/>
        <v>-1.7714195844744207</v>
      </c>
      <c r="BV105" s="18">
        <f t="shared" si="242"/>
        <v>-0.10638913476886946</v>
      </c>
      <c r="BW105" s="18">
        <f t="shared" si="243"/>
        <v>2.9532914500326468</v>
      </c>
      <c r="BX105" s="18">
        <f t="shared" si="244"/>
        <v>2.882694492228266</v>
      </c>
      <c r="BZ105" t="str">
        <f t="shared" si="261"/>
        <v>82 Transport and mobile machine drivers and operatives</v>
      </c>
      <c r="CA105" s="18">
        <f t="shared" si="245"/>
        <v>-1.1597264202374058</v>
      </c>
      <c r="CB105" s="18">
        <f t="shared" si="245"/>
        <v>-23.98436783022192</v>
      </c>
      <c r="CC105" s="18">
        <f t="shared" si="245"/>
        <v>-1.0109460894137112</v>
      </c>
      <c r="CD105" s="18">
        <f t="shared" si="245"/>
        <v>-2.9743204502660325</v>
      </c>
      <c r="CE105" s="18">
        <f t="shared" si="246"/>
        <v>-3.8428446638526736</v>
      </c>
      <c r="CG105" s="18">
        <f t="shared" si="247"/>
        <v>-2.3242278166899277</v>
      </c>
      <c r="CH105" s="18">
        <f t="shared" si="248"/>
        <v>2.2345585336197793</v>
      </c>
      <c r="CI105" s="18">
        <f t="shared" si="249"/>
        <v>0.61176485646439183</v>
      </c>
      <c r="CK105" t="str">
        <f t="shared" si="262"/>
        <v>82 Transport and mobile machine drivers and operatives</v>
      </c>
      <c r="CL105" s="18">
        <f t="shared" si="250"/>
        <v>5.1745596805371719</v>
      </c>
      <c r="CM105" s="18">
        <f t="shared" si="250"/>
        <v>-22.622719371272538</v>
      </c>
      <c r="CN105" s="18">
        <f t="shared" si="250"/>
        <v>-2.463163433755744E-2</v>
      </c>
      <c r="CO105" s="18">
        <f t="shared" si="250"/>
        <v>-2.5776394464252506</v>
      </c>
      <c r="CP105" s="18">
        <f t="shared" si="251"/>
        <v>-3.1908151724120315</v>
      </c>
      <c r="CR105" s="18">
        <f t="shared" si="252"/>
        <v>-1.7339641408341877</v>
      </c>
      <c r="CS105" s="18">
        <f t="shared" si="253"/>
        <v>1.9996460696183993</v>
      </c>
      <c r="CT105" s="18">
        <f t="shared" si="254"/>
        <v>0.72845620246593246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-4.5395777990358432</v>
      </c>
      <c r="C106" s="18">
        <f t="shared" si="210"/>
        <v>1.1522071531100853</v>
      </c>
      <c r="D106" s="18">
        <f t="shared" si="210"/>
        <v>-2.3829533087948662</v>
      </c>
      <c r="E106" s="18">
        <f t="shared" si="210"/>
        <v>1.3138175454345591</v>
      </c>
      <c r="F106" s="18">
        <f t="shared" si="211"/>
        <v>0.13379025934758815</v>
      </c>
      <c r="H106" s="18">
        <f t="shared" si="212"/>
        <v>6.6261519295562898E-2</v>
      </c>
      <c r="I106" s="18">
        <f t="shared" si="213"/>
        <v>2.9175445559560309</v>
      </c>
      <c r="J106" s="18">
        <f t="shared" si="214"/>
        <v>2.9619170546169027</v>
      </c>
      <c r="L106" t="str">
        <f t="shared" si="255"/>
        <v>91 Elementary trades and related occupations</v>
      </c>
      <c r="M106" s="18">
        <f t="shared" si="215"/>
        <v>6.0023306061836479</v>
      </c>
      <c r="N106" s="18">
        <f t="shared" si="215"/>
        <v>-9.008525603552787</v>
      </c>
      <c r="O106" s="18">
        <f t="shared" si="215"/>
        <v>0.25935566894352835</v>
      </c>
      <c r="P106" s="18">
        <f t="shared" si="215"/>
        <v>3.2709776905608612</v>
      </c>
      <c r="Q106" s="18">
        <f t="shared" si="216"/>
        <v>1.5138989288665083</v>
      </c>
      <c r="S106" s="18">
        <f t="shared" si="217"/>
        <v>2.2571840091300421</v>
      </c>
      <c r="T106" s="18">
        <f t="shared" si="218"/>
        <v>2.9331703890967509</v>
      </c>
      <c r="U106" s="18">
        <f t="shared" si="219"/>
        <v>4.518946100511867</v>
      </c>
      <c r="W106" t="str">
        <f t="shared" si="256"/>
        <v>91 Elementary trades and related occupations</v>
      </c>
      <c r="X106" s="18">
        <f t="shared" si="220"/>
        <v>1.5402361762230088</v>
      </c>
      <c r="Y106" s="18">
        <f t="shared" si="220"/>
        <v>-13.288509639686341</v>
      </c>
      <c r="Z106" s="18">
        <f t="shared" si="220"/>
        <v>-2.917193887965619</v>
      </c>
      <c r="AA106" s="18">
        <f t="shared" si="220"/>
        <v>0.98129555018502401</v>
      </c>
      <c r="AB106" s="18">
        <f t="shared" si="221"/>
        <v>-1.1987697582417911</v>
      </c>
      <c r="AD106" s="18">
        <f t="shared" si="222"/>
        <v>-0.335291908246238</v>
      </c>
      <c r="AE106" s="18">
        <f t="shared" si="223"/>
        <v>2.7582376557013788</v>
      </c>
      <c r="AF106" s="18">
        <f t="shared" si="224"/>
        <v>2.5309704835423386</v>
      </c>
      <c r="AH106" t="str">
        <f t="shared" si="257"/>
        <v>91 Elementary trades and related occupations</v>
      </c>
      <c r="AI106" s="18">
        <f t="shared" si="225"/>
        <v>3.0330397352182681</v>
      </c>
      <c r="AJ106" s="18">
        <f t="shared" si="225"/>
        <v>-15.300598279053046</v>
      </c>
      <c r="AK106" s="18">
        <f t="shared" si="225"/>
        <v>-0.96092612201986727</v>
      </c>
      <c r="AL106" s="18">
        <f t="shared" si="225"/>
        <v>2.6448469342106984</v>
      </c>
      <c r="AM106" s="18">
        <f t="shared" si="226"/>
        <v>0.29234694258708505</v>
      </c>
      <c r="AO106" s="18">
        <f t="shared" si="227"/>
        <v>1.4285673266357879</v>
      </c>
      <c r="AP106" s="18">
        <f t="shared" si="228"/>
        <v>3.0043477770103078</v>
      </c>
      <c r="AQ106" s="18">
        <f t="shared" si="229"/>
        <v>3.9811481402730164</v>
      </c>
      <c r="AS106" t="str">
        <f t="shared" si="258"/>
        <v>91 Elementary trades and related occupations</v>
      </c>
      <c r="AT106" s="18">
        <f t="shared" si="230"/>
        <v>0.29625375597532866</v>
      </c>
      <c r="AU106" s="18">
        <f t="shared" si="230"/>
        <v>0.15449249360284245</v>
      </c>
      <c r="AV106" s="18">
        <f t="shared" si="230"/>
        <v>-2.9445832897809998</v>
      </c>
      <c r="AW106" s="18">
        <f t="shared" si="230"/>
        <v>0.86918926800976237</v>
      </c>
      <c r="AX106" s="18">
        <f t="shared" si="231"/>
        <v>-0.38272344196911279</v>
      </c>
      <c r="AZ106" s="18">
        <f t="shared" si="232"/>
        <v>-0.41843521086647462</v>
      </c>
      <c r="BA106" s="18">
        <f t="shared" si="233"/>
        <v>2.4581989256899028</v>
      </c>
      <c r="BB106" s="18">
        <f t="shared" si="234"/>
        <v>2.163054714156698</v>
      </c>
      <c r="BD106" t="str">
        <f t="shared" si="259"/>
        <v>91 Elementary trades and related occupations</v>
      </c>
      <c r="BE106" s="18">
        <f t="shared" si="235"/>
        <v>-3.2966061251025858</v>
      </c>
      <c r="BF106" s="18">
        <f t="shared" si="235"/>
        <v>-2.7353755648106381</v>
      </c>
      <c r="BG106" s="18">
        <f t="shared" si="235"/>
        <v>-1.9098666268522857</v>
      </c>
      <c r="BH106" s="18">
        <f t="shared" si="235"/>
        <v>1.0879203701254392</v>
      </c>
      <c r="BI106" s="18">
        <f t="shared" si="236"/>
        <v>-9.96211858916074E-2</v>
      </c>
      <c r="BK106" s="18">
        <f t="shared" si="237"/>
        <v>7.861422129382678E-2</v>
      </c>
      <c r="BL106" s="18">
        <f t="shared" si="238"/>
        <v>1.8914097718038869</v>
      </c>
      <c r="BM106" s="18">
        <f t="shared" si="239"/>
        <v>1.951966016792217</v>
      </c>
      <c r="BO106" t="str">
        <f t="shared" si="260"/>
        <v>91 Elementary trades and related occupations</v>
      </c>
      <c r="BP106" s="18">
        <f t="shared" si="240"/>
        <v>-0.77610493392964441</v>
      </c>
      <c r="BQ106" s="18">
        <f t="shared" si="240"/>
        <v>-14.843634699531361</v>
      </c>
      <c r="BR106" s="18">
        <f t="shared" si="240"/>
        <v>-3.893320333594974</v>
      </c>
      <c r="BS106" s="18">
        <f t="shared" si="240"/>
        <v>-0.87205076118278546</v>
      </c>
      <c r="BT106" s="18">
        <f t="shared" si="241"/>
        <v>-2.7540244514426271</v>
      </c>
      <c r="BV106" s="18">
        <f t="shared" si="242"/>
        <v>-1.8895489884888428</v>
      </c>
      <c r="BW106" s="18">
        <f t="shared" si="243"/>
        <v>1.7126366127136139</v>
      </c>
      <c r="BX106" s="18">
        <f t="shared" si="244"/>
        <v>0.26987552336377174</v>
      </c>
      <c r="BZ106" t="str">
        <f t="shared" si="261"/>
        <v>91 Elementary trades and related occupations</v>
      </c>
      <c r="CA106" s="18">
        <f t="shared" si="245"/>
        <v>-5.348432903016942</v>
      </c>
      <c r="CB106" s="18">
        <f t="shared" si="245"/>
        <v>-14.139319177246612</v>
      </c>
      <c r="CC106" s="18">
        <f t="shared" si="245"/>
        <v>-4.8948174316151061</v>
      </c>
      <c r="CD106" s="18">
        <f t="shared" si="245"/>
        <v>-3.3035888466386165</v>
      </c>
      <c r="CE106" s="18">
        <f t="shared" si="246"/>
        <v>-4.5155996154365274</v>
      </c>
      <c r="CG106" s="18">
        <f t="shared" si="247"/>
        <v>-3.8369347283816468</v>
      </c>
      <c r="CH106" s="18">
        <f t="shared" si="248"/>
        <v>1.502381529968555</v>
      </c>
      <c r="CI106" s="18">
        <f t="shared" si="249"/>
        <v>-1.4215267790786745</v>
      </c>
      <c r="CK106" t="str">
        <f t="shared" si="262"/>
        <v>91 Elementary trades and related occupations</v>
      </c>
      <c r="CL106" s="18">
        <f t="shared" si="250"/>
        <v>-3.2081829118946525</v>
      </c>
      <c r="CM106" s="18">
        <f t="shared" si="250"/>
        <v>-8.0655622247487901</v>
      </c>
      <c r="CN106" s="18">
        <f t="shared" si="250"/>
        <v>-5.6511134152637315</v>
      </c>
      <c r="CO106" s="18">
        <f t="shared" si="250"/>
        <v>-2.4752086841055565</v>
      </c>
      <c r="CP106" s="18">
        <f t="shared" si="251"/>
        <v>-3.8344485972664821</v>
      </c>
      <c r="CR106" s="18">
        <f t="shared" si="252"/>
        <v>-3.5455476377750483</v>
      </c>
      <c r="CS106" s="18">
        <f t="shared" si="253"/>
        <v>1.2411580086557183</v>
      </c>
      <c r="CT106" s="18">
        <f t="shared" si="254"/>
        <v>-1.5997474566721515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5.5894653174851872</v>
      </c>
      <c r="C107" s="18">
        <f t="shared" si="210"/>
        <v>7.525236029599025</v>
      </c>
      <c r="D107" s="18">
        <f t="shared" si="210"/>
        <v>3.6258534548014421</v>
      </c>
      <c r="E107" s="18">
        <f t="shared" si="210"/>
        <v>2.2524369305195302</v>
      </c>
      <c r="F107" s="18">
        <f t="shared" si="211"/>
        <v>3.0028472566570708</v>
      </c>
      <c r="H107" s="18">
        <f t="shared" si="212"/>
        <v>2.7082079069763676</v>
      </c>
      <c r="I107" s="18">
        <f t="shared" si="213"/>
        <v>3.6907565020820154</v>
      </c>
      <c r="J107" s="18">
        <f t="shared" si="214"/>
        <v>5.4457787286739778</v>
      </c>
      <c r="L107" t="str">
        <f t="shared" ref="L107" si="263">A107</f>
        <v>92 Elementary administration and service occupations</v>
      </c>
      <c r="M107" s="18">
        <f t="shared" si="215"/>
        <v>8.5504225311435089</v>
      </c>
      <c r="N107" s="18">
        <f t="shared" si="215"/>
        <v>7.8940455764658912</v>
      </c>
      <c r="O107" s="18">
        <f t="shared" si="215"/>
        <v>5.3795447873793201</v>
      </c>
      <c r="P107" s="18">
        <f t="shared" si="215"/>
        <v>3.9365682368367683</v>
      </c>
      <c r="Q107" s="18">
        <f t="shared" si="216"/>
        <v>4.6294458266039618</v>
      </c>
      <c r="S107" s="18">
        <f t="shared" si="217"/>
        <v>4.4153515209748972</v>
      </c>
      <c r="T107" s="18">
        <f t="shared" si="218"/>
        <v>4.1415892214548666</v>
      </c>
      <c r="U107" s="18">
        <f t="shared" si="219"/>
        <v>6.9765481829787035</v>
      </c>
      <c r="W107" t="str">
        <f t="shared" ref="W107" si="264">A107</f>
        <v>92 Elementary administration and service occupations</v>
      </c>
      <c r="X107" s="18">
        <f t="shared" si="220"/>
        <v>6.1045594952479298</v>
      </c>
      <c r="Y107" s="18">
        <f t="shared" si="220"/>
        <v>-2.0905671780980017</v>
      </c>
      <c r="Z107" s="18">
        <f t="shared" si="220"/>
        <v>3.4809952092094365</v>
      </c>
      <c r="AA107" s="18">
        <f t="shared" si="220"/>
        <v>2.9759854879040093</v>
      </c>
      <c r="AB107" s="18">
        <f t="shared" si="221"/>
        <v>2.8088362066567063</v>
      </c>
      <c r="AD107" s="18">
        <f t="shared" si="222"/>
        <v>3.144047626347124</v>
      </c>
      <c r="AE107" s="18">
        <f t="shared" si="223"/>
        <v>4.0689045639743959</v>
      </c>
      <c r="AF107" s="18">
        <f t="shared" si="224"/>
        <v>6.0392296160336922</v>
      </c>
      <c r="AH107" t="str">
        <f t="shared" ref="AH107" si="265">L107</f>
        <v>92 Elementary administration and service occupations</v>
      </c>
      <c r="AI107" s="18">
        <f t="shared" si="225"/>
        <v>6.5722138716653111</v>
      </c>
      <c r="AJ107" s="18">
        <f t="shared" si="225"/>
        <v>-0.57457973883699998</v>
      </c>
      <c r="AK107" s="18">
        <f t="shared" si="225"/>
        <v>3.1094265260555698</v>
      </c>
      <c r="AL107" s="18">
        <f t="shared" si="225"/>
        <v>3.0120843504625627</v>
      </c>
      <c r="AM107" s="18">
        <f t="shared" si="226"/>
        <v>2.8145170902703631</v>
      </c>
      <c r="AO107" s="18">
        <f t="shared" si="227"/>
        <v>3.0445215272062232</v>
      </c>
      <c r="AP107" s="18">
        <f t="shared" si="228"/>
        <v>3.9260363220608774</v>
      </c>
      <c r="AQ107" s="18">
        <f t="shared" si="229"/>
        <v>5.8612328639067623</v>
      </c>
      <c r="AS107" t="str">
        <f t="shared" ref="AS107" si="266">W107</f>
        <v>92 Elementary administration and service occupations</v>
      </c>
      <c r="AT107" s="18">
        <f t="shared" si="230"/>
        <v>4.8269656519032811</v>
      </c>
      <c r="AU107" s="18">
        <f t="shared" si="230"/>
        <v>2.8597984214969507</v>
      </c>
      <c r="AV107" s="18">
        <f t="shared" si="230"/>
        <v>2.934710657264894</v>
      </c>
      <c r="AW107" s="18">
        <f t="shared" si="230"/>
        <v>2.9698373894664121</v>
      </c>
      <c r="AX107" s="18">
        <f t="shared" si="231"/>
        <v>2.9519788487959886</v>
      </c>
      <c r="AZ107" s="18">
        <f t="shared" si="232"/>
        <v>2.9581271470360049</v>
      </c>
      <c r="BA107" s="18">
        <f t="shared" si="233"/>
        <v>3.8711932606924515</v>
      </c>
      <c r="BB107" s="18">
        <f t="shared" si="234"/>
        <v>5.7594677700238961</v>
      </c>
      <c r="BD107" t="str">
        <f t="shared" ref="BD107" si="267">AH107</f>
        <v>92 Elementary administration and service occupations</v>
      </c>
      <c r="BE107" s="18">
        <f t="shared" si="235"/>
        <v>-1.7641165763593536</v>
      </c>
      <c r="BF107" s="18">
        <f t="shared" si="235"/>
        <v>0.44722316271226248</v>
      </c>
      <c r="BG107" s="18">
        <f t="shared" si="235"/>
        <v>-0.5974746796555519</v>
      </c>
      <c r="BH107" s="18">
        <f t="shared" si="235"/>
        <v>-0.15583396957582485</v>
      </c>
      <c r="BI107" s="18">
        <f t="shared" si="236"/>
        <v>-0.25652432408120873</v>
      </c>
      <c r="BK107" s="18">
        <f t="shared" si="237"/>
        <v>-0.30326513117283627</v>
      </c>
      <c r="BL107" s="18">
        <f t="shared" si="238"/>
        <v>2.7060488026984908</v>
      </c>
      <c r="BM107" s="18">
        <f t="shared" si="239"/>
        <v>2.4988415108974538</v>
      </c>
      <c r="BO107" t="str">
        <f t="shared" ref="BO107" si="268">AS107</f>
        <v>92 Elementary administration and service occupations</v>
      </c>
      <c r="BP107" s="18">
        <f t="shared" si="240"/>
        <v>0.65932360128686529</v>
      </c>
      <c r="BQ107" s="18">
        <f t="shared" si="240"/>
        <v>-11.741933912660807</v>
      </c>
      <c r="BR107" s="18">
        <f t="shared" si="240"/>
        <v>0.78483326048095492</v>
      </c>
      <c r="BS107" s="18">
        <f t="shared" si="240"/>
        <v>-1.0506882497276937</v>
      </c>
      <c r="BT107" s="18">
        <f t="shared" si="241"/>
        <v>-1.1893785273381585</v>
      </c>
      <c r="BV107" s="18">
        <f t="shared" si="242"/>
        <v>-0.44259247145498337</v>
      </c>
      <c r="BW107" s="18">
        <f t="shared" si="243"/>
        <v>2.5785783155821251</v>
      </c>
      <c r="BX107" s="18">
        <f t="shared" si="244"/>
        <v>2.2717640867617295</v>
      </c>
      <c r="BZ107" t="str">
        <f t="shared" ref="BZ107" si="269">BD107</f>
        <v>92 Elementary administration and service occupations</v>
      </c>
      <c r="CA107" s="18">
        <f t="shared" si="245"/>
        <v>-0.72158461637814586</v>
      </c>
      <c r="CB107" s="18">
        <f t="shared" si="245"/>
        <v>-16.685082226988378</v>
      </c>
      <c r="CC107" s="18">
        <f t="shared" si="245"/>
        <v>7.1546266365163369E-2</v>
      </c>
      <c r="CD107" s="18">
        <f t="shared" si="245"/>
        <v>-3.9110491292306038</v>
      </c>
      <c r="CE107" s="18">
        <f t="shared" si="246"/>
        <v>-3.5475761030873909</v>
      </c>
      <c r="CG107" s="18">
        <f t="shared" si="247"/>
        <v>-2.6014470624574404</v>
      </c>
      <c r="CH107" s="18">
        <f t="shared" si="248"/>
        <v>2.0351351596094025</v>
      </c>
      <c r="CI107" s="18">
        <f t="shared" si="249"/>
        <v>0.17296706568963316</v>
      </c>
      <c r="CK107" t="str">
        <f t="shared" ref="CK107" si="270">BO107</f>
        <v>92 Elementary administration and service occupations</v>
      </c>
      <c r="CL107" s="18">
        <f t="shared" si="250"/>
        <v>-2.1459518461224625</v>
      </c>
      <c r="CM107" s="18">
        <f t="shared" si="250"/>
        <v>-16.314432238296018</v>
      </c>
      <c r="CN107" s="18">
        <f t="shared" si="250"/>
        <v>-5.0148796332248562</v>
      </c>
      <c r="CO107" s="18">
        <f t="shared" si="250"/>
        <v>-2.1526568277192237</v>
      </c>
      <c r="CP107" s="18">
        <f t="shared" si="251"/>
        <v>-3.9989071338912385</v>
      </c>
      <c r="CR107" s="18">
        <f t="shared" si="252"/>
        <v>-3.1161881253805368</v>
      </c>
      <c r="CS107" s="18">
        <f t="shared" si="253"/>
        <v>1.1199193211966607</v>
      </c>
      <c r="CT107" s="18">
        <f t="shared" si="254"/>
        <v>-1.4455923188807063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6.1009020286562743</v>
      </c>
      <c r="C109" s="26">
        <f>IF(AND(D$6-C$6 &lt;&gt; 0,C35&lt;&gt;0,D35&lt;&gt;0),(EXP(LN(D35/C35)/(D$6-C$6))-1)*100,0)</f>
        <v>7.5449349196359705</v>
      </c>
      <c r="D109" s="26">
        <f>IF(AND(E$6-D$6 &lt;&gt; 0,D35&lt;&gt;0,E35&lt;&gt;0),(EXP(LN(E35/D35)/(E$6-D$6))-1)*100,0)</f>
        <v>2.9214164587790803</v>
      </c>
      <c r="E109" s="26">
        <f>IF(AND(F$6-E$6 &lt;&gt; 0,E35&lt;&gt;0,F35&lt;&gt;0),(EXP(LN(F35/E35)/(F$6-E$6))-1)*100,0)</f>
        <v>2.395197158867246</v>
      </c>
      <c r="F109" s="26">
        <f>IF(AND(F$6-C$6 &lt;&gt; 0,C35&lt;&gt;0,F35&lt;&gt;0),(EXP(LN(F35/C35)/(F$6-C$6))-1)*100,0)</f>
        <v>2.8743638056302645</v>
      </c>
      <c r="H109" s="26">
        <f t="shared" ref="H109" si="271">IF($F$6-$D$6 &lt;&gt; 0,(EXP(LN(1+(H72/100))/($F$6-$D$6))-1)*100,0)</f>
        <v>2.5703039699739305</v>
      </c>
      <c r="I109" s="26">
        <f t="shared" ref="I109" si="272">IF(D35&gt;0,((1+(I35/D35))^(1/($F$6-$D$6))-1)*100,0)</f>
        <v>3.2188553290081634</v>
      </c>
      <c r="J109" s="26">
        <f t="shared" ref="J109" si="273">IF($F$6-$D$6 &lt;&gt; 0,(EXP(LN(1+(J72/100))/($F$6-$D$6))-1)*100,0)</f>
        <v>4.9754166944776745</v>
      </c>
      <c r="L109" s="24" t="str">
        <f>L35</f>
        <v>All occupations</v>
      </c>
      <c r="M109" s="26">
        <f>IF(AND(N$6-M$6 &lt;&gt; 0,M35&lt;&gt;0,N35&lt;&gt;0),(EXP(LN(N35/M35)/(N$6-M$6))-1)*100,0)</f>
        <v>6.1338294485246081</v>
      </c>
      <c r="N109" s="26">
        <f>IF(AND(O$6-N$6 &lt;&gt; 0,N35&lt;&gt;0,O35&lt;&gt;0),(EXP(LN(O35/N35)/(O$6-N$6))-1)*100,0)</f>
        <v>7.4160610667270532</v>
      </c>
      <c r="O109" s="26">
        <f>IF(AND(P$6-O$6 &lt;&gt; 0,O35&lt;&gt;0,P35&lt;&gt;0),(EXP(LN(P35/O35)/(P$6-O$6))-1)*100,0)</f>
        <v>2.9245688117952584</v>
      </c>
      <c r="P109" s="26">
        <f>IF(AND(Q$6-P$6 &lt;&gt; 0,P35&lt;&gt;0,Q35&lt;&gt;0),(EXP(LN(Q35/P35)/(Q$6-P$6))-1)*100,0)</f>
        <v>2.3937087583451477</v>
      </c>
      <c r="Q109" s="26">
        <f>IF(AND(Q$6-N$6 &lt;&gt; 0,N35&lt;&gt;0,Q35&lt;&gt;0),(EXP(LN(Q35/N35)/(Q$6-N$6))-1)*100,0)</f>
        <v>2.8667046934679918</v>
      </c>
      <c r="S109" s="26">
        <f t="shared" ref="S109" si="274">IF($F$6-$D$6 &lt;&gt; 0,(EXP(LN(1+(S72/100))/($F$6-$D$6))-1)*100,0)</f>
        <v>2.5703571824565952</v>
      </c>
      <c r="T109" s="26">
        <f t="shared" ref="T109" si="275">IF(O35&gt;0,((1+(T35/O35))^(1/($F$6-$D$6))-1)*100,0)</f>
        <v>3.3528818375067493</v>
      </c>
      <c r="U109" s="26">
        <f t="shared" ref="U109" si="276">IF($F$6-$D$6 &lt;&gt; 0,(EXP(LN(1+(U72/100))/($F$6-$D$6))-1)*100,0)</f>
        <v>5.0814944377448601</v>
      </c>
      <c r="W109" s="24" t="str">
        <f>W35</f>
        <v>All occupations</v>
      </c>
      <c r="X109" s="26">
        <f>IF(AND(Y$6-X$6 &lt;&gt; 0,X35&lt;&gt;0,Y35&lt;&gt;0),(EXP(LN(Y35/X35)/(Y$6-X$6))-1)*100,0)</f>
        <v>3.3491918224999084</v>
      </c>
      <c r="Y109" s="26">
        <f>IF(AND(Z$6-Y$6 &lt;&gt; 0,Y35&lt;&gt;0,Z35&lt;&gt;0),(EXP(LN(Z35/Y35)/(Z$6-Y$6))-1)*100,0)</f>
        <v>-0.6985380794523377</v>
      </c>
      <c r="Z109" s="26">
        <f>IF(AND(AA$6-Z$6 &lt;&gt; 0,Z35&lt;&gt;0,AA35&lt;&gt;0),(EXP(LN(AA35/Z35)/(AA$6-Z$6))-1)*100,0)</f>
        <v>1.3473872365237005</v>
      </c>
      <c r="AA109" s="26">
        <f>IF(AND(AB$6-AA$6 &lt;&gt; 0,AA35&lt;&gt;0,AB35&lt;&gt;0),(EXP(LN(AB35/AA35)/(AB$6-AA$6))-1)*100,0)</f>
        <v>1.4187290636083816</v>
      </c>
      <c r="AB109" s="26">
        <f>IF(AND(AB$6-Y$6 &lt;&gt; 0,Y35&lt;&gt;0,AB35&lt;&gt;0),(EXP(LN(AB35/Y35)/(AB$6-Y$6))-1)*100,0)</f>
        <v>1.262816852012727</v>
      </c>
      <c r="AD109" s="26">
        <f t="shared" ref="AD109" si="277">IF($F$6-$D$6 &lt;&gt; 0,(EXP(LN(1+(AD72/100))/($F$6-$D$6))-1)*100,0)</f>
        <v>1.394942876335592</v>
      </c>
      <c r="AE109" s="26">
        <f t="shared" ref="AE109" si="278">IF(Z35&gt;0,((1+(AE35/Z35))^(1/($F$6-$D$6))-1)*100,0)</f>
        <v>3.1995300454530362</v>
      </c>
      <c r="AF109" s="26">
        <f t="shared" ref="AF109" si="279">IF($F$6-$D$6 &lt;&gt; 0,(EXP(LN(1+(AF72/100))/($F$6-$D$6))-1)*100,0)</f>
        <v>4.1292836408337141</v>
      </c>
      <c r="AH109" s="24" t="str">
        <f>AH35</f>
        <v>All occupations</v>
      </c>
      <c r="AI109" s="26">
        <f>IF(AND(AJ$6-AI$6 &lt;&gt; 0,AI35&lt;&gt;0,AJ35&lt;&gt;0),(EXP(LN(AJ35/AI35)/(AJ$6-AI$6))-1)*100,0)</f>
        <v>1.6683030557844258</v>
      </c>
      <c r="AJ109" s="26">
        <f>IF(AND(AK$6-AJ$6 &lt;&gt; 0,AJ35&lt;&gt;0,AK35&lt;&gt;0),(EXP(LN(AK35/AJ35)/(AK$6-AJ$6))-1)*100,0)</f>
        <v>-1.1655732453028533</v>
      </c>
      <c r="AK109" s="26">
        <f>IF(AND(AL$6-AK$6 &lt;&gt; 0,AK35&lt;&gt;0,AL35&lt;&gt;0),(EXP(LN(AL35/AK35)/(AL$6-AK$6))-1)*100,0)</f>
        <v>-9.5116812379958393E-2</v>
      </c>
      <c r="AL109" s="26">
        <f>IF(AND(AM$6-AL$6 &lt;&gt; 0,AL35&lt;&gt;0,AM35&lt;&gt;0),(EXP(LN(AM35/AL35)/(AM$6-AL$6))-1)*100,0)</f>
        <v>1.0062802634190904</v>
      </c>
      <c r="AM109" s="26">
        <f>IF(AND(AM$6-AJ$6 &lt;&gt; 0,AJ35&lt;&gt;0,AM35&lt;&gt;0),(EXP(LN(AM35/AJ35)/(AM$6-AJ$6))-1)*100,0)</f>
        <v>0.52413631731904609</v>
      </c>
      <c r="AO109" s="26">
        <f t="shared" ref="AO109" si="280">IF($F$6-$D$6 &lt;&gt; 0,(EXP(LN(1+(AO72/100))/($F$6-$D$6))-1)*100,0)</f>
        <v>0.63780532815140845</v>
      </c>
      <c r="AP109" s="26">
        <f t="shared" ref="AP109" si="281">IF(AK35&gt;0,((1+(AP35/AK35))^(1/($F$6-$D$6))-1)*100,0)</f>
        <v>2.9632491321287091</v>
      </c>
      <c r="AQ109" s="26">
        <f t="shared" ref="AQ109" si="282">IF($F$6-$D$6 &lt;&gt; 0,(EXP(LN(1+(AQ72/100))/($F$6-$D$6))-1)*100,0)</f>
        <v>3.3936535303050297</v>
      </c>
      <c r="AS109" s="24" t="str">
        <f>AS35</f>
        <v>All occupations</v>
      </c>
      <c r="AT109" s="26">
        <f>IF(AND(AU$6-AT$6 &lt;&gt; 0,AT35&lt;&gt;0,AU35&lt;&gt;0),(EXP(LN(AU35/AT35)/(AU$6-AT$6))-1)*100,0)</f>
        <v>3.2485898678899172</v>
      </c>
      <c r="AU109" s="26">
        <f>IF(AND(AV$6-AU$6 &lt;&gt; 0,AU35&lt;&gt;0,AV35&lt;&gt;0),(EXP(LN(AV35/AU35)/(AV$6-AU$6))-1)*100,0)</f>
        <v>-0.21624998707827636</v>
      </c>
      <c r="AV109" s="26">
        <f>IF(AND(AW$6-AV$6 &lt;&gt; 0,AV35&lt;&gt;0,AW35&lt;&gt;0),(EXP(LN(AW35/AV35)/(AW$6-AV$6))-1)*100,0)</f>
        <v>0.52016588210008763</v>
      </c>
      <c r="AW109" s="26">
        <f>IF(AND(AX$6-AW$6 &lt;&gt; 0,AW35&lt;&gt;0,AX35&lt;&gt;0),(EXP(LN(AX35/AW35)/(AX$6-AW$6))-1)*100,0)</f>
        <v>1.3043753439314854</v>
      </c>
      <c r="AX109" s="26">
        <f>IF(AND(AX$6-AU$6 &lt;&gt; 0,AU35&lt;&gt;0,AX35&lt;&gt;0),(EXP(LN(AX35/AU35)/(AX$6-AU$6))-1)*100,0)</f>
        <v>0.96317272466543979</v>
      </c>
      <c r="AZ109" s="26">
        <f t="shared" ref="AZ109" si="283">IF($F$6-$D$6 &lt;&gt; 0,(EXP(LN(1+(AZ72/100))/($F$6-$D$6))-1)*100,0)</f>
        <v>1.0422947562402474</v>
      </c>
      <c r="BA109" s="26">
        <f t="shared" ref="BA109" si="284">IF(AV35&gt;0,((1+(BA35/AV35))^(1/($F$6-$D$6))-1)*100,0)</f>
        <v>3.0194924943378831</v>
      </c>
      <c r="BB109" s="26">
        <f t="shared" ref="BB109" si="285">IF($F$6-$D$6 &lt;&gt; 0,(EXP(LN(1+(BB72/100))/($F$6-$D$6))-1)*100,0)</f>
        <v>3.7244398043112081</v>
      </c>
      <c r="BD109" s="24" t="str">
        <f>BD35</f>
        <v>All occupations</v>
      </c>
      <c r="BE109" s="26">
        <f>IF(AND(BF$6-BE$6 &lt;&gt; 0,BE35&lt;&gt;0,BF35&lt;&gt;0),(EXP(LN(BF35/BE35)/(BF$6-BE$6))-1)*100,0)</f>
        <v>-0.41957074242919834</v>
      </c>
      <c r="BF109" s="26">
        <f>IF(AND(BG$6-BF$6 &lt;&gt; 0,BF35&lt;&gt;0,BG35&lt;&gt;0),(EXP(LN(BG35/BF35)/(BG$6-BF$6))-1)*100,0)</f>
        <v>3.8111131552908795</v>
      </c>
      <c r="BG109" s="26">
        <f>IF(AND(BH$6-BG$6 &lt;&gt; 0,BG35&lt;&gt;0,BH35&lt;&gt;0),(EXP(LN(BH35/BG35)/(BH$6-BG$6))-1)*100,0)</f>
        <v>-0.43532459983244287</v>
      </c>
      <c r="BH109" s="26">
        <f>IF(AND(BI$6-BH$6 &lt;&gt; 0,BH35&lt;&gt;0,BI35&lt;&gt;0),(EXP(LN(BI35/BH35)/(BI$6-BH$6))-1)*100,0)</f>
        <v>-5.159740702119775E-2</v>
      </c>
      <c r="BI109" s="26">
        <f>IF(AND(BI$6-BF$6 &lt;&gt; 0,BF35&lt;&gt;0,BI35&lt;&gt;0),(EXP(LN(BI35/BF35)/(BI$6-BF$6))-1)*100,0)</f>
        <v>6.51964001523897E-2</v>
      </c>
      <c r="BK109" s="26">
        <f t="shared" ref="BK109" si="286">IF($F$6-$D$6 &lt;&gt; 0,(EXP(LN(1+(BK72/100))/($F$6-$D$6))-1)*100,0)</f>
        <v>-0.17967051307681281</v>
      </c>
      <c r="BL109" s="26">
        <f t="shared" ref="BL109" si="287">IF(BG35&gt;0,((1+(BL35/BG35))^(1/($F$6-$D$6))-1)*100,0)</f>
        <v>2.5031767087177137</v>
      </c>
      <c r="BM109" s="26">
        <f t="shared" ref="BM109" si="288">IF($F$6-$D$6 &lt;&gt; 0,(EXP(LN(1+(BM72/100))/($F$6-$D$6))-1)*100,0)</f>
        <v>2.3765715585181812</v>
      </c>
      <c r="BO109" s="24" t="str">
        <f>BO35</f>
        <v>All occupations</v>
      </c>
      <c r="BP109" s="26">
        <f>IF(AND(BQ$6-BP$6 &lt;&gt; 0,BP35&lt;&gt;0,BQ35&lt;&gt;0),(EXP(LN(BQ35/BP35)/(BQ$6-BP$6))-1)*100,0)</f>
        <v>8.432199267494056E-3</v>
      </c>
      <c r="BQ109" s="26">
        <f>IF(AND(BR$6-BQ$6 &lt;&gt; 0,BQ35&lt;&gt;0,BR35&lt;&gt;0),(EXP(LN(BR35/BQ35)/(BR$6-BQ$6))-1)*100,0)</f>
        <v>-8.8599101018670527</v>
      </c>
      <c r="BR109" s="26">
        <f>IF(AND(BS$6-BR$6 &lt;&gt; 0,BR35&lt;&gt;0,BS35&lt;&gt;0),(EXP(LN(BS35/BR35)/(BS$6-BR$6))-1)*100,0)</f>
        <v>-0.55919719631882803</v>
      </c>
      <c r="BS109" s="26">
        <f>IF(AND(BT$6-BS$6 &lt;&gt; 0,BS35&lt;&gt;0,BT35&lt;&gt;0),(EXP(LN(BT35/BS35)/(BT$6-BS$6))-1)*100,0)</f>
        <v>-1.6848337955795767</v>
      </c>
      <c r="BT109" s="26">
        <f>IF(AND(BT$6-BQ$6 &lt;&gt; 0,BQ35&lt;&gt;0,BT35&lt;&gt;0),(EXP(LN(BT35/BQ35)/(BT$6-BQ$6))-1)*100,0)</f>
        <v>-1.8006510029329181</v>
      </c>
      <c r="BV109" s="26">
        <f t="shared" ref="BV109" si="289">IF($F$6-$D$6 &lt;&gt; 0,(EXP(LN(1+(BV72/100))/($F$6-$D$6))-1)*100,0)</f>
        <v>-1.3110445246770408</v>
      </c>
      <c r="BW109" s="26">
        <f t="shared" ref="BW109" si="290">IF(BR35&gt;0,((1+(BW35/BR35))^(1/($F$6-$D$6))-1)*100,0)</f>
        <v>2.2931648570556407</v>
      </c>
      <c r="BX109" s="26">
        <f t="shared" ref="BX109" si="291">IF($F$6-$D$6 &lt;&gt; 0,(EXP(LN(1+(BX72/100))/($F$6-$D$6))-1)*100,0)</f>
        <v>1.3647749170739853</v>
      </c>
      <c r="BZ109" s="24" t="str">
        <f>BZ35</f>
        <v>All occupations</v>
      </c>
      <c r="CA109" s="26">
        <f>IF(AND(CB$6-CA$6 &lt;&gt; 0,CA35&lt;&gt;0,CB35&lt;&gt;0),(EXP(LN(CB35/CA35)/(CB$6-CA$6))-1)*100,0)</f>
        <v>-2.0354633283838575</v>
      </c>
      <c r="CB109" s="26">
        <f>IF(AND(CC$6-CB$6 &lt;&gt; 0,CB35&lt;&gt;0,CC35&lt;&gt;0),(EXP(LN(CC35/CB35)/(CC$6-CB$6))-1)*100,0)</f>
        <v>-13.716006732729614</v>
      </c>
      <c r="CC109" s="26">
        <f>IF(AND(CD$6-CC$6 &lt;&gt; 0,CC35&lt;&gt;0,CD35&lt;&gt;0),(EXP(LN(CD35/CC35)/(CD$6-CC$6))-1)*100,0)</f>
        <v>-1.3580257657950789</v>
      </c>
      <c r="CD109" s="26">
        <f>IF(AND(CE$6-CD$6 &lt;&gt; 0,CD35&lt;&gt;0,CE35&lt;&gt;0),(EXP(LN(CE35/CD35)/(CE$6-CD$6))-1)*100,0)</f>
        <v>-3.9565330583736791</v>
      </c>
      <c r="CE109" s="26">
        <f>IF(AND(CE$6-CB$6 &lt;&gt; 0,CB35&lt;&gt;0,CE35&lt;&gt;0),(EXP(LN(CE35/CB35)/(CE$6-CB$6))-1)*100,0)</f>
        <v>-3.7983919873902705</v>
      </c>
      <c r="CG109" s="26">
        <f t="shared" ref="CG109" si="292">IF($F$6-$D$6 &lt;&gt; 0,(EXP(LN(1+(CG72/100))/($F$6-$D$6))-1)*100,0)</f>
        <v>-3.0980601790017159</v>
      </c>
      <c r="CH109" s="26">
        <f t="shared" ref="CH109" si="293">IF(CC35&gt;0,((1+(CH35/CC35))^(1/($F$6-$D$6))-1)*100,0)</f>
        <v>1.8825114898762596</v>
      </c>
      <c r="CI109" s="26">
        <f t="shared" ref="CI109" si="294">IF($F$6-$D$6 &lt;&gt; 0,(EXP(LN(1+(CI72/100))/($F$6-$D$6))-1)*100,0)</f>
        <v>-0.36576740523401874</v>
      </c>
      <c r="CK109" s="24" t="str">
        <f>CK35</f>
        <v>All occupations</v>
      </c>
      <c r="CL109" s="26">
        <f>IF(AND(CM$6-CL$6 &lt;&gt; 0,CL35&lt;&gt;0,CM35&lt;&gt;0),(EXP(LN(CM35/CL35)/(CM$6-CL$6))-1)*100,0)</f>
        <v>0.70014747889468598</v>
      </c>
      <c r="CM109" s="26">
        <f>IF(AND(CN$6-CM$6 &lt;&gt; 0,CM35&lt;&gt;0,CN35&lt;&gt;0),(EXP(LN(CN35/CM35)/(CN$6-CM$6))-1)*100,0)</f>
        <v>-13.775738419705242</v>
      </c>
      <c r="CN109" s="26">
        <f>IF(AND(CO$6-CN$6 &lt;&gt; 0,CN35&lt;&gt;0,CO35&lt;&gt;0),(EXP(LN(CO35/CN35)/(CO$6-CN$6))-1)*100,0)</f>
        <v>-1.2392526455330288</v>
      </c>
      <c r="CO109" s="26">
        <f>IF(AND(CP$6-CO$6 &lt;&gt; 0,CO35&lt;&gt;0,CP35&lt;&gt;0),(EXP(LN(CP35/CO35)/(CP$6-CO$6))-1)*100,0)</f>
        <v>-0.52945656276462971</v>
      </c>
      <c r="CP109" s="26">
        <f>IF(AND(CP$6-CM$6 &lt;&gt; 0,CM35&lt;&gt;0,CP35&lt;&gt;0),(EXP(LN(CP35/CM35)/(CP$6-CM$6))-1)*100,0)</f>
        <v>-1.634339088379988</v>
      </c>
      <c r="CR109" s="26">
        <f t="shared" ref="CR109" si="295">IF($F$6-$D$6 &lt;&gt; 0,(EXP(LN(1+(CR72/100))/($F$6-$D$6))-1)*100,0)</f>
        <v>-0.76662026771437963</v>
      </c>
      <c r="CS109" s="26">
        <f t="shared" ref="CS109" si="296">IF(CN35&gt;0,((1+(CS35/CN35))^(1/($F$6-$D$6))-1)*100,0)</f>
        <v>1.5954837562826008</v>
      </c>
      <c r="CT109" s="26">
        <f t="shared" ref="CT109" si="297">IF($F$6-$D$6 &lt;&gt; 0,(EXP(LN(1+(CT72/100))/($F$6-$D$6))-1)*100,0)</f>
        <v>0.98838636965787874</v>
      </c>
    </row>
    <row r="112" spans="1:98" ht="47.25" customHeight="1" x14ac:dyDescent="0.25">
      <c r="A112" s="381" t="str">
        <f>CONCATENATE(A$1," (Continued)")</f>
        <v>Basic Table 2  Employment Change by Occupation and Replacement Demand, RQF8 Doctorate, 2015-2035, Brighton and Hove East Sussex West Sussex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Brighton and Hove East Sussex West Sussex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Brighton and Hove East Sussex West Sussex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Brighton and Hove East Sussex West Sussex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Brighton and Hove East Sussex West Sussex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Brighton and Hove East Sussex West Sussex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Brighton and Hove East Sussex West Sussex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0.24280835425485525</v>
      </c>
      <c r="C119" s="27">
        <f t="shared" si="299"/>
        <v>0.13600571338488976</v>
      </c>
      <c r="D119" s="27">
        <f t="shared" si="299"/>
        <v>5.3419046982332796E-2</v>
      </c>
      <c r="E119" s="27">
        <f t="shared" si="299"/>
        <v>0.39531503389850142</v>
      </c>
      <c r="F119" s="27">
        <f t="shared" ref="F119:F144" si="300">F8-D8</f>
        <v>0.44873408088083422</v>
      </c>
      <c r="L119" t="str">
        <f>A119</f>
        <v>11 Corporate managers and directors</v>
      </c>
      <c r="M119" s="27">
        <f t="shared" ref="M119:P144" si="301">N8-M8</f>
        <v>2.5323114419923742</v>
      </c>
      <c r="N119" s="27">
        <f t="shared" si="301"/>
        <v>0.83244417928985825</v>
      </c>
      <c r="O119" s="27">
        <f t="shared" si="301"/>
        <v>0.24516634000730342</v>
      </c>
      <c r="P119" s="27">
        <f t="shared" si="301"/>
        <v>3.0158888085704891</v>
      </c>
      <c r="Q119" s="27">
        <f t="shared" ref="Q119:Q144" si="302">Q8-O8</f>
        <v>3.2610551485777926</v>
      </c>
      <c r="W119" t="str">
        <f>A119</f>
        <v>11 Corporate managers and directors</v>
      </c>
      <c r="X119" s="27">
        <f t="shared" ref="X119:AA144" si="303">Y8-X8</f>
        <v>4.3311412313014195</v>
      </c>
      <c r="Y119" s="27">
        <f t="shared" si="303"/>
        <v>-0.53449063240753247</v>
      </c>
      <c r="Z119" s="27">
        <f t="shared" si="303"/>
        <v>-0.95555053095213793</v>
      </c>
      <c r="AA119" s="27">
        <f t="shared" si="303"/>
        <v>3.0576343233265035</v>
      </c>
      <c r="AB119" s="27">
        <f t="shared" ref="AB119:AB144" si="304">AB8-Z8</f>
        <v>2.1020837923743656</v>
      </c>
      <c r="AH119" t="str">
        <f>L119</f>
        <v>11 Corporate managers and directors</v>
      </c>
      <c r="AI119" s="27">
        <f t="shared" ref="AI119:AL144" si="305">AJ8-AI8</f>
        <v>0.72820095495691506</v>
      </c>
      <c r="AJ119" s="27">
        <f t="shared" si="305"/>
        <v>6.0302186661904678E-2</v>
      </c>
      <c r="AK119" s="27">
        <f t="shared" si="305"/>
        <v>-0.39624905780870501</v>
      </c>
      <c r="AL119" s="27">
        <f t="shared" si="305"/>
        <v>0.35785572309160196</v>
      </c>
      <c r="AM119" s="27">
        <f t="shared" ref="AM119:AM144" si="306">AM8-AK8</f>
        <v>-3.8393334717103045E-2</v>
      </c>
      <c r="AS119" t="str">
        <f>W119</f>
        <v>11 Corporate managers and directors</v>
      </c>
      <c r="AT119" s="27">
        <f t="shared" ref="AT119:AW144" si="307">AU8-AT8</f>
        <v>1.0837826223977061</v>
      </c>
      <c r="AU119" s="27">
        <f t="shared" si="307"/>
        <v>-1.2431599923158565E-2</v>
      </c>
      <c r="AV119" s="27">
        <f t="shared" si="307"/>
        <v>-0.65846358024060425</v>
      </c>
      <c r="AW119" s="27">
        <f t="shared" si="307"/>
        <v>0.56111130529253561</v>
      </c>
      <c r="AX119" s="27">
        <f t="shared" ref="AX119:AX144" si="308">AX8-AV8</f>
        <v>-9.735227494806864E-2</v>
      </c>
      <c r="BD119" t="str">
        <f>AH119</f>
        <v>11 Corporate managers and directors</v>
      </c>
      <c r="BE119" s="27">
        <f t="shared" ref="BE119:BH144" si="309">BF8-BE8</f>
        <v>0.82320014219281035</v>
      </c>
      <c r="BF119" s="27">
        <f t="shared" si="309"/>
        <v>1.0137274832068126</v>
      </c>
      <c r="BG119" s="27">
        <f t="shared" si="309"/>
        <v>-1.7407170935601801</v>
      </c>
      <c r="BH119" s="27">
        <f t="shared" si="309"/>
        <v>0.62923995793955534</v>
      </c>
      <c r="BI119" s="27">
        <f t="shared" ref="BI119:BI144" si="310">BI8-BG8</f>
        <v>-1.1114771356206248</v>
      </c>
      <c r="BO119" t="str">
        <f>AS119</f>
        <v>11 Corporate managers and directors</v>
      </c>
      <c r="BP119" s="27">
        <f t="shared" ref="BP119:BS144" si="311">BQ8-BP8</f>
        <v>1.0127124156738319</v>
      </c>
      <c r="BQ119" s="27">
        <f t="shared" si="311"/>
        <v>-0.63936632908715474</v>
      </c>
      <c r="BR119" s="27">
        <f t="shared" si="311"/>
        <v>-1.2727541650668215</v>
      </c>
      <c r="BS119" s="27">
        <f t="shared" si="311"/>
        <v>-1.4472007519915548</v>
      </c>
      <c r="BT119" s="27">
        <f t="shared" ref="BT119:BT144" si="312">BT8-BR8</f>
        <v>-2.7199549170583763</v>
      </c>
      <c r="BZ119" t="str">
        <f>BD119</f>
        <v>11 Corporate managers and directors</v>
      </c>
      <c r="CA119" s="68">
        <f t="shared" ref="CA119:CD144" si="313">CB8-CA8</f>
        <v>0.1304817297105032</v>
      </c>
      <c r="CB119" s="68">
        <f t="shared" si="313"/>
        <v>-0.16056850274493417</v>
      </c>
      <c r="CC119" s="68">
        <f t="shared" si="313"/>
        <v>-0.24605054904760593</v>
      </c>
      <c r="CD119" s="68">
        <f t="shared" si="313"/>
        <v>-1.3562785554553649</v>
      </c>
      <c r="CE119" s="68">
        <f t="shared" ref="CE119:CE144" si="314">CE8-CC8</f>
        <v>-1.6023291045029708</v>
      </c>
      <c r="CK119" t="str">
        <f>BO119</f>
        <v>11 Corporate managers and directors</v>
      </c>
      <c r="CL119" s="68">
        <f t="shared" ref="CL119:CO144" si="315">CM8-CL8</f>
        <v>0.25381336586358527</v>
      </c>
      <c r="CM119" s="68">
        <f t="shared" si="315"/>
        <v>-0.11782321630746395</v>
      </c>
      <c r="CN119" s="68">
        <f t="shared" si="315"/>
        <v>1.8432760394402559E-2</v>
      </c>
      <c r="CO119" s="68">
        <f t="shared" si="315"/>
        <v>0.2504115422519293</v>
      </c>
      <c r="CP119" s="68">
        <f t="shared" ref="CP119:CP144" si="316">CP8-CN8</f>
        <v>0.26884430264633186</v>
      </c>
    </row>
    <row r="120" spans="1:94" x14ac:dyDescent="0.25">
      <c r="A120" t="str">
        <f t="shared" si="298"/>
        <v>12 Other managers and proprietors</v>
      </c>
      <c r="B120" s="27">
        <f t="shared" si="299"/>
        <v>0.10760236817478092</v>
      </c>
      <c r="C120" s="27">
        <f t="shared" si="299"/>
        <v>1.8660610152572144E-3</v>
      </c>
      <c r="D120" s="27">
        <f t="shared" si="299"/>
        <v>0.17389038901323856</v>
      </c>
      <c r="E120" s="27">
        <f t="shared" si="299"/>
        <v>0.23665881521064935</v>
      </c>
      <c r="F120" s="27">
        <f t="shared" si="300"/>
        <v>0.41054920422388791</v>
      </c>
      <c r="L120" t="str">
        <f t="shared" ref="L120:L143" si="317">A120</f>
        <v>12 Other managers and proprietors</v>
      </c>
      <c r="M120" s="27">
        <f t="shared" si="301"/>
        <v>0.76324459609501627</v>
      </c>
      <c r="N120" s="27">
        <f t="shared" si="301"/>
        <v>0.28399478075054763</v>
      </c>
      <c r="O120" s="27">
        <f t="shared" si="301"/>
        <v>1.5505730752291176</v>
      </c>
      <c r="P120" s="27">
        <f t="shared" si="301"/>
        <v>2.2221483140883</v>
      </c>
      <c r="Q120" s="27">
        <f t="shared" si="302"/>
        <v>3.7727213893174176</v>
      </c>
      <c r="W120" t="str">
        <f t="shared" ref="W120:W143" si="318">A120</f>
        <v>12 Other managers and proprietors</v>
      </c>
      <c r="X120" s="27">
        <f t="shared" si="303"/>
        <v>0.93337878090090243</v>
      </c>
      <c r="Y120" s="27">
        <f t="shared" si="303"/>
        <v>-0.31674652320061725</v>
      </c>
      <c r="Z120" s="27">
        <f t="shared" si="303"/>
        <v>2.1490105433863871</v>
      </c>
      <c r="AA120" s="27">
        <f t="shared" si="303"/>
        <v>2.3901962116079911</v>
      </c>
      <c r="AB120" s="27">
        <f t="shared" si="304"/>
        <v>4.5392067549943782</v>
      </c>
      <c r="AH120" t="str">
        <f t="shared" ref="AH120:AH143" si="319">L120</f>
        <v>12 Other managers and proprietors</v>
      </c>
      <c r="AI120" s="27">
        <f t="shared" si="305"/>
        <v>0.3381478956819306</v>
      </c>
      <c r="AJ120" s="27">
        <f t="shared" si="305"/>
        <v>4.0728599226738549E-2</v>
      </c>
      <c r="AK120" s="27">
        <f t="shared" si="305"/>
        <v>0.54100755801856515</v>
      </c>
      <c r="AL120" s="27">
        <f t="shared" si="305"/>
        <v>0.71927401261169566</v>
      </c>
      <c r="AM120" s="27">
        <f t="shared" si="306"/>
        <v>1.2602815706302608</v>
      </c>
      <c r="AS120" t="str">
        <f t="shared" ref="AS120:AS143" si="320">W120</f>
        <v>12 Other managers and proprietors</v>
      </c>
      <c r="AT120" s="27">
        <f t="shared" si="307"/>
        <v>0.25249404577462453</v>
      </c>
      <c r="AU120" s="27">
        <f t="shared" si="307"/>
        <v>-3.643487318467864E-2</v>
      </c>
      <c r="AV120" s="27">
        <f t="shared" si="307"/>
        <v>0.61671415049216227</v>
      </c>
      <c r="AW120" s="27">
        <f t="shared" si="307"/>
        <v>0.61854319045147621</v>
      </c>
      <c r="AX120" s="27">
        <f t="shared" si="308"/>
        <v>1.2352573409436385</v>
      </c>
      <c r="BD120" t="str">
        <f t="shared" ref="BD120:BD143" si="321">AH120</f>
        <v>12 Other managers and proprietors</v>
      </c>
      <c r="BE120" s="27">
        <f t="shared" si="309"/>
        <v>-0.53490434011941712</v>
      </c>
      <c r="BF120" s="27">
        <f t="shared" si="309"/>
        <v>0.27653244957333811</v>
      </c>
      <c r="BG120" s="27">
        <f t="shared" si="309"/>
        <v>0.70978046384725779</v>
      </c>
      <c r="BH120" s="27">
        <f t="shared" si="309"/>
        <v>0.38216188449457267</v>
      </c>
      <c r="BI120" s="27">
        <f t="shared" si="310"/>
        <v>1.0919423483418305</v>
      </c>
      <c r="BO120" t="str">
        <f t="shared" ref="BO120:BO143" si="322">AS120</f>
        <v>12 Other managers and proprietors</v>
      </c>
      <c r="BP120" s="27">
        <f t="shared" si="311"/>
        <v>-2.9935331704987966E-2</v>
      </c>
      <c r="BQ120" s="27">
        <f t="shared" si="311"/>
        <v>-0.32091944997391586</v>
      </c>
      <c r="BR120" s="27">
        <f t="shared" si="311"/>
        <v>1.1426576518456146</v>
      </c>
      <c r="BS120" s="27">
        <f t="shared" si="311"/>
        <v>-0.10076608607060322</v>
      </c>
      <c r="BT120" s="27">
        <f t="shared" si="312"/>
        <v>1.0418915657750114</v>
      </c>
      <c r="BZ120" t="str">
        <f t="shared" ref="BZ120:BZ143" si="323">BD120</f>
        <v>12 Other managers and proprietors</v>
      </c>
      <c r="CA120" s="68">
        <f t="shared" si="313"/>
        <v>-0.28391816224699618</v>
      </c>
      <c r="CB120" s="68">
        <f t="shared" si="313"/>
        <v>-0.47661264447244056</v>
      </c>
      <c r="CC120" s="68">
        <f t="shared" si="313"/>
        <v>0.45373552646725379</v>
      </c>
      <c r="CD120" s="68">
        <f t="shared" si="313"/>
        <v>-0.70529140830201387</v>
      </c>
      <c r="CE120" s="68">
        <f t="shared" si="314"/>
        <v>-0.25155588183476008</v>
      </c>
      <c r="CK120" t="str">
        <f t="shared" ref="CK120:CK143" si="324">BO120</f>
        <v>12 Other managers and proprietors</v>
      </c>
      <c r="CL120" s="68">
        <f t="shared" si="315"/>
        <v>3.9585905935496601E-2</v>
      </c>
      <c r="CM120" s="68">
        <f t="shared" si="315"/>
        <v>-0.14990489423755105</v>
      </c>
      <c r="CN120" s="68">
        <f t="shared" si="315"/>
        <v>0.38752894284735351</v>
      </c>
      <c r="CO120" s="68">
        <f t="shared" si="315"/>
        <v>0.37058791411966152</v>
      </c>
      <c r="CP120" s="68">
        <f t="shared" si="316"/>
        <v>0.75811685696701503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0.62925135541310295</v>
      </c>
      <c r="C121" s="27">
        <f t="shared" si="299"/>
        <v>0.1774073738883355</v>
      </c>
      <c r="D121" s="27">
        <f t="shared" si="299"/>
        <v>0.38494247588341501</v>
      </c>
      <c r="E121" s="27">
        <f t="shared" si="299"/>
        <v>0.84965422371245536</v>
      </c>
      <c r="F121" s="27">
        <f t="shared" si="300"/>
        <v>1.2345966995958704</v>
      </c>
      <c r="L121" t="str">
        <f t="shared" si="317"/>
        <v>21 Science, research, engineering and technology professionals</v>
      </c>
      <c r="M121" s="27">
        <f t="shared" si="301"/>
        <v>2.4081075354152031</v>
      </c>
      <c r="N121" s="27">
        <f t="shared" si="301"/>
        <v>1.4628096853772892</v>
      </c>
      <c r="O121" s="27">
        <f t="shared" si="301"/>
        <v>2.1935952569387887</v>
      </c>
      <c r="P121" s="27">
        <f t="shared" si="301"/>
        <v>4.4278964354206192</v>
      </c>
      <c r="Q121" s="27">
        <f t="shared" si="302"/>
        <v>6.6214916923594078</v>
      </c>
      <c r="W121" t="str">
        <f t="shared" si="318"/>
        <v>21 Science, research, engineering and technology professionals</v>
      </c>
      <c r="X121" s="27">
        <f t="shared" si="303"/>
        <v>1.7505654305556817</v>
      </c>
      <c r="Y121" s="27">
        <f t="shared" si="303"/>
        <v>-0.13051574645071895</v>
      </c>
      <c r="Z121" s="27">
        <f t="shared" si="303"/>
        <v>0.77608790806027628</v>
      </c>
      <c r="AA121" s="27">
        <f t="shared" si="303"/>
        <v>1.0825023714732609</v>
      </c>
      <c r="AB121" s="27">
        <f t="shared" si="304"/>
        <v>1.8585902795335372</v>
      </c>
      <c r="AH121" t="str">
        <f t="shared" si="319"/>
        <v>21 Science, research, engineering and technology professionals</v>
      </c>
      <c r="AI121" s="27">
        <f t="shared" si="305"/>
        <v>0.15924164330918322</v>
      </c>
      <c r="AJ121" s="27">
        <f t="shared" si="305"/>
        <v>9.2925933266705618E-2</v>
      </c>
      <c r="AK121" s="27">
        <f t="shared" si="305"/>
        <v>0.10182643944646053</v>
      </c>
      <c r="AL121" s="27">
        <f t="shared" si="305"/>
        <v>0.29461627666203283</v>
      </c>
      <c r="AM121" s="27">
        <f t="shared" si="306"/>
        <v>0.39644271610849335</v>
      </c>
      <c r="AS121" t="str">
        <f t="shared" si="320"/>
        <v>21 Science, research, engineering and technology professionals</v>
      </c>
      <c r="AT121" s="27">
        <f t="shared" si="307"/>
        <v>0.51911257262832677</v>
      </c>
      <c r="AU121" s="27">
        <f t="shared" si="307"/>
        <v>-2.5467093924248729E-2</v>
      </c>
      <c r="AV121" s="27">
        <f t="shared" si="307"/>
        <v>-0.29280202961856006</v>
      </c>
      <c r="AW121" s="27">
        <f t="shared" si="307"/>
        <v>-6.6956119265033642E-2</v>
      </c>
      <c r="AX121" s="27">
        <f t="shared" si="308"/>
        <v>-0.3597581488835937</v>
      </c>
      <c r="BD121" t="str">
        <f t="shared" si="321"/>
        <v>21 Science, research, engineering and technology professionals</v>
      </c>
      <c r="BE121" s="27">
        <f t="shared" si="309"/>
        <v>-2.3376923642811853E-2</v>
      </c>
      <c r="BF121" s="27">
        <f t="shared" si="309"/>
        <v>0.59943181793835443</v>
      </c>
      <c r="BG121" s="27">
        <f t="shared" si="309"/>
        <v>-0.50326293467803751</v>
      </c>
      <c r="BH121" s="27">
        <f t="shared" si="309"/>
        <v>-0.29663043495578556</v>
      </c>
      <c r="BI121" s="27">
        <f t="shared" si="310"/>
        <v>-0.79989336963382307</v>
      </c>
      <c r="BO121" t="str">
        <f t="shared" si="322"/>
        <v>21 Science, research, engineering and technology professionals</v>
      </c>
      <c r="BP121" s="27">
        <f t="shared" si="311"/>
        <v>0.34044679080239071</v>
      </c>
      <c r="BQ121" s="27">
        <f t="shared" si="311"/>
        <v>-0.2033883991959744</v>
      </c>
      <c r="BR121" s="27">
        <f t="shared" si="311"/>
        <v>-5.3410510482066798E-2</v>
      </c>
      <c r="BS121" s="27">
        <f t="shared" si="311"/>
        <v>-0.55251216980628248</v>
      </c>
      <c r="BT121" s="27">
        <f t="shared" si="312"/>
        <v>-0.60592268028834928</v>
      </c>
      <c r="BZ121" t="str">
        <f t="shared" si="323"/>
        <v>21 Science, research, engineering and technology professionals</v>
      </c>
      <c r="CA121" s="68">
        <f t="shared" si="313"/>
        <v>-0.16426581748739144</v>
      </c>
      <c r="CB121" s="68">
        <f t="shared" si="313"/>
        <v>-0.10519500641946067</v>
      </c>
      <c r="CC121" s="68">
        <f t="shared" si="313"/>
        <v>0.10547698447824461</v>
      </c>
      <c r="CD121" s="68">
        <f t="shared" si="313"/>
        <v>-0.87535715334190911</v>
      </c>
      <c r="CE121" s="68">
        <f t="shared" si="314"/>
        <v>-0.7698801688636645</v>
      </c>
      <c r="CK121" t="str">
        <f t="shared" si="324"/>
        <v>21 Science, research, engineering and technology professionals</v>
      </c>
      <c r="CL121" s="68">
        <f t="shared" si="315"/>
        <v>0.15651111853040101</v>
      </c>
      <c r="CM121" s="68">
        <f t="shared" si="315"/>
        <v>-5.1306366830250472E-3</v>
      </c>
      <c r="CN121" s="68">
        <f t="shared" si="315"/>
        <v>0.25959589332285049</v>
      </c>
      <c r="CO121" s="68">
        <f t="shared" si="315"/>
        <v>0.42080216382575064</v>
      </c>
      <c r="CP121" s="68">
        <f t="shared" si="316"/>
        <v>0.68039805714860113</v>
      </c>
    </row>
    <row r="122" spans="1:94" x14ac:dyDescent="0.25">
      <c r="A122" t="str">
        <f t="shared" si="298"/>
        <v>22 Health professionals</v>
      </c>
      <c r="B122" s="27">
        <f t="shared" si="299"/>
        <v>0.62049399443763331</v>
      </c>
      <c r="C122" s="27">
        <f t="shared" si="299"/>
        <v>0.11571969676076144</v>
      </c>
      <c r="D122" s="27">
        <f t="shared" si="299"/>
        <v>0.46736688944678839</v>
      </c>
      <c r="E122" s="27">
        <f t="shared" si="299"/>
        <v>0.62651623667645184</v>
      </c>
      <c r="F122" s="27">
        <f t="shared" si="300"/>
        <v>1.0938831261232402</v>
      </c>
      <c r="L122" t="str">
        <f t="shared" si="317"/>
        <v>22 Health professionals</v>
      </c>
      <c r="M122" s="27">
        <f t="shared" si="301"/>
        <v>1.9529541577597129</v>
      </c>
      <c r="N122" s="27">
        <f t="shared" si="301"/>
        <v>0.36418878084196216</v>
      </c>
      <c r="O122" s="27">
        <f t="shared" si="301"/>
        <v>1.3019566676934202</v>
      </c>
      <c r="P122" s="27">
        <f t="shared" si="301"/>
        <v>1.5947948872519593</v>
      </c>
      <c r="Q122" s="27">
        <f t="shared" si="302"/>
        <v>2.8967515549453795</v>
      </c>
      <c r="W122" t="str">
        <f t="shared" si="318"/>
        <v>22 Health professionals</v>
      </c>
      <c r="X122" s="27">
        <f t="shared" si="303"/>
        <v>2.8566506209003215</v>
      </c>
      <c r="Y122" s="27">
        <f t="shared" si="303"/>
        <v>-0.22127543683287243</v>
      </c>
      <c r="Z122" s="27">
        <f t="shared" si="303"/>
        <v>1.4609751474675861</v>
      </c>
      <c r="AA122" s="27">
        <f t="shared" si="303"/>
        <v>1.4804812331742934</v>
      </c>
      <c r="AB122" s="27">
        <f t="shared" si="304"/>
        <v>2.9414563806418794</v>
      </c>
      <c r="AH122" t="str">
        <f t="shared" si="319"/>
        <v>22 Health professionals</v>
      </c>
      <c r="AI122" s="27">
        <f t="shared" si="305"/>
        <v>-0.89631438081924752</v>
      </c>
      <c r="AJ122" s="27">
        <f t="shared" si="305"/>
        <v>-0.61417692390260203</v>
      </c>
      <c r="AK122" s="27">
        <f t="shared" si="305"/>
        <v>-1.8466540508180924</v>
      </c>
      <c r="AL122" s="27">
        <f t="shared" si="305"/>
        <v>-1.7455089315590582</v>
      </c>
      <c r="AM122" s="27">
        <f t="shared" si="306"/>
        <v>-3.5921629823771504</v>
      </c>
      <c r="AS122" t="str">
        <f t="shared" si="320"/>
        <v>22 Health professionals</v>
      </c>
      <c r="AT122" s="27">
        <f t="shared" si="307"/>
        <v>0.16019773572303664</v>
      </c>
      <c r="AU122" s="27">
        <f t="shared" si="307"/>
        <v>0.10787115787742652</v>
      </c>
      <c r="AV122" s="27">
        <f t="shared" si="307"/>
        <v>2.8650745376328057E-2</v>
      </c>
      <c r="AW122" s="27">
        <f t="shared" si="307"/>
        <v>7.9962918244989245E-2</v>
      </c>
      <c r="AX122" s="27">
        <f t="shared" si="308"/>
        <v>0.1086136636213173</v>
      </c>
      <c r="BD122" t="str">
        <f t="shared" si="321"/>
        <v>22 Health professionals</v>
      </c>
      <c r="BE122" s="27">
        <f t="shared" si="309"/>
        <v>0.58936874170476417</v>
      </c>
      <c r="BF122" s="27">
        <f t="shared" si="309"/>
        <v>0.29339004921002676</v>
      </c>
      <c r="BG122" s="27">
        <f t="shared" si="309"/>
        <v>0.2058379240927648</v>
      </c>
      <c r="BH122" s="27">
        <f t="shared" si="309"/>
        <v>0.32496186999170185</v>
      </c>
      <c r="BI122" s="27">
        <f t="shared" si="310"/>
        <v>0.53079979408446665</v>
      </c>
      <c r="BO122" t="str">
        <f t="shared" si="322"/>
        <v>22 Health professionals</v>
      </c>
      <c r="BP122" s="27">
        <f t="shared" si="311"/>
        <v>0.25073446787027898</v>
      </c>
      <c r="BQ122" s="27">
        <f t="shared" si="311"/>
        <v>-5.1736904782022641E-3</v>
      </c>
      <c r="BR122" s="27">
        <f t="shared" si="311"/>
        <v>1.9862958525523222E-2</v>
      </c>
      <c r="BS122" s="27">
        <f t="shared" si="311"/>
        <v>-0.52623358719466373</v>
      </c>
      <c r="BT122" s="27">
        <f t="shared" si="312"/>
        <v>-0.50637062866914051</v>
      </c>
      <c r="BZ122" t="str">
        <f t="shared" si="323"/>
        <v>22 Health professionals</v>
      </c>
      <c r="CA122" s="68">
        <f t="shared" si="313"/>
        <v>0.27082491361535488</v>
      </c>
      <c r="CB122" s="68">
        <f t="shared" si="313"/>
        <v>-0.2862531072371759</v>
      </c>
      <c r="CC122" s="68">
        <f t="shared" si="313"/>
        <v>7.9148546389519403E-2</v>
      </c>
      <c r="CD122" s="68">
        <f t="shared" si="313"/>
        <v>-0.5080157974032018</v>
      </c>
      <c r="CE122" s="68">
        <f t="shared" si="314"/>
        <v>-0.42886725101368239</v>
      </c>
      <c r="CK122" t="str">
        <f t="shared" si="324"/>
        <v>22 Health professionals</v>
      </c>
      <c r="CL122" s="68">
        <f t="shared" si="315"/>
        <v>7.4715289308499327E-2</v>
      </c>
      <c r="CM122" s="68">
        <f t="shared" si="315"/>
        <v>3.7823166081744075E-3</v>
      </c>
      <c r="CN122" s="68">
        <f t="shared" si="315"/>
        <v>0.14147088662102747</v>
      </c>
      <c r="CO122" s="68">
        <f t="shared" si="315"/>
        <v>0.3270574033443005</v>
      </c>
      <c r="CP122" s="68">
        <f t="shared" si="316"/>
        <v>0.46852828996532797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0.51739563980125736</v>
      </c>
      <c r="C123" s="27">
        <f t="shared" si="299"/>
        <v>0.18182577597838323</v>
      </c>
      <c r="D123" s="27">
        <f t="shared" si="299"/>
        <v>0.41657560125881465</v>
      </c>
      <c r="E123" s="27">
        <f t="shared" si="299"/>
        <v>0.70041495346539673</v>
      </c>
      <c r="F123" s="27">
        <f t="shared" si="300"/>
        <v>1.1169905547242114</v>
      </c>
      <c r="L123" t="str">
        <f t="shared" si="317"/>
        <v>23 Teaching and other educational professionals</v>
      </c>
      <c r="M123" s="27">
        <f t="shared" si="301"/>
        <v>3.3699404967392503</v>
      </c>
      <c r="N123" s="27">
        <f t="shared" si="301"/>
        <v>0.46868688416393312</v>
      </c>
      <c r="O123" s="27">
        <f t="shared" si="301"/>
        <v>2.1991804282675957</v>
      </c>
      <c r="P123" s="27">
        <f t="shared" si="301"/>
        <v>3.4615470889061939</v>
      </c>
      <c r="Q123" s="27">
        <f t="shared" si="302"/>
        <v>5.6607275171737896</v>
      </c>
      <c r="W123" t="str">
        <f t="shared" si="318"/>
        <v>23 Teaching and other educational professionals</v>
      </c>
      <c r="X123" s="27">
        <f t="shared" si="303"/>
        <v>-0.43070913735171068</v>
      </c>
      <c r="Y123" s="27">
        <f t="shared" si="303"/>
        <v>-0.3026641661665348</v>
      </c>
      <c r="Z123" s="27">
        <f t="shared" si="303"/>
        <v>-1.1812630727139464</v>
      </c>
      <c r="AA123" s="27">
        <f t="shared" si="303"/>
        <v>-1.2041376981158098</v>
      </c>
      <c r="AB123" s="27">
        <f t="shared" si="304"/>
        <v>-2.3854007708297562</v>
      </c>
      <c r="AH123" t="str">
        <f t="shared" si="319"/>
        <v>23 Teaching and other educational professionals</v>
      </c>
      <c r="AI123" s="27">
        <f t="shared" si="305"/>
        <v>-0.58599028006899534</v>
      </c>
      <c r="AJ123" s="27">
        <f t="shared" si="305"/>
        <v>-0.12389506129550432</v>
      </c>
      <c r="AK123" s="27">
        <f t="shared" si="305"/>
        <v>-0.26239576175886115</v>
      </c>
      <c r="AL123" s="27">
        <f t="shared" si="305"/>
        <v>9.2761498754478922E-3</v>
      </c>
      <c r="AM123" s="27">
        <f t="shared" si="306"/>
        <v>-0.25311961188341325</v>
      </c>
      <c r="AS123" t="str">
        <f t="shared" si="320"/>
        <v>23 Teaching and other educational professionals</v>
      </c>
      <c r="AT123" s="27">
        <f t="shared" si="307"/>
        <v>1.8747076251224959E-2</v>
      </c>
      <c r="AU123" s="27">
        <f t="shared" si="307"/>
        <v>4.3364289879303519E-3</v>
      </c>
      <c r="AV123" s="27">
        <f t="shared" si="307"/>
        <v>-6.8011638703188493E-2</v>
      </c>
      <c r="AW123" s="27">
        <f t="shared" si="307"/>
        <v>-2.8330270766752541E-2</v>
      </c>
      <c r="AX123" s="27">
        <f t="shared" si="308"/>
        <v>-9.6341909469941034E-2</v>
      </c>
      <c r="BD123" t="str">
        <f t="shared" si="321"/>
        <v>23 Teaching and other educational professionals</v>
      </c>
      <c r="BE123" s="27">
        <f t="shared" si="309"/>
        <v>-4.5459641331995648E-2</v>
      </c>
      <c r="BF123" s="27">
        <f t="shared" si="309"/>
        <v>0.18357189561662235</v>
      </c>
      <c r="BG123" s="27">
        <f t="shared" si="309"/>
        <v>6.338662332421019E-2</v>
      </c>
      <c r="BH123" s="27">
        <f t="shared" si="309"/>
        <v>0.32669882848984311</v>
      </c>
      <c r="BI123" s="27">
        <f t="shared" si="310"/>
        <v>0.3900854518140533</v>
      </c>
      <c r="BO123" t="str">
        <f t="shared" si="322"/>
        <v>23 Teaching and other educational professionals</v>
      </c>
      <c r="BP123" s="27">
        <f t="shared" si="311"/>
        <v>-2.5956802919095079E-2</v>
      </c>
      <c r="BQ123" s="27">
        <f t="shared" si="311"/>
        <v>9.4240060262038572E-3</v>
      </c>
      <c r="BR123" s="27">
        <f t="shared" si="311"/>
        <v>-4.6913983215279398E-2</v>
      </c>
      <c r="BS123" s="27">
        <f t="shared" si="311"/>
        <v>-0.10324363666453085</v>
      </c>
      <c r="BT123" s="27">
        <f t="shared" si="312"/>
        <v>-0.15015761987981024</v>
      </c>
      <c r="BZ123" t="str">
        <f t="shared" si="323"/>
        <v>23 Teaching and other educational professionals</v>
      </c>
      <c r="CA123" s="68">
        <f t="shared" si="313"/>
        <v>-8.0505534489746511E-3</v>
      </c>
      <c r="CB123" s="68">
        <f t="shared" si="313"/>
        <v>-5.1297285469311893E-2</v>
      </c>
      <c r="CC123" s="68">
        <f t="shared" si="313"/>
        <v>8.8152575094393448E-2</v>
      </c>
      <c r="CD123" s="68">
        <f t="shared" si="313"/>
        <v>-8.9643122132497144E-2</v>
      </c>
      <c r="CE123" s="68">
        <f t="shared" si="314"/>
        <v>-1.4905470381036956E-3</v>
      </c>
      <c r="CK123" t="str">
        <f t="shared" si="324"/>
        <v>23 Teaching and other educational professionals</v>
      </c>
      <c r="CL123" s="68">
        <f t="shared" si="315"/>
        <v>4.1453607294725872E-2</v>
      </c>
      <c r="CM123" s="68">
        <f t="shared" si="315"/>
        <v>1.4734497326793994E-2</v>
      </c>
      <c r="CN123" s="68">
        <f t="shared" si="315"/>
        <v>6.8702384174393477E-2</v>
      </c>
      <c r="CO123" s="68">
        <f t="shared" si="315"/>
        <v>5.2155533443316776E-2</v>
      </c>
      <c r="CP123" s="68">
        <f t="shared" si="316"/>
        <v>0.12085791761771025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0.24595804091491313</v>
      </c>
      <c r="C124" s="27">
        <f t="shared" si="299"/>
        <v>0.15751791989969188</v>
      </c>
      <c r="D124" s="27">
        <f t="shared" si="299"/>
        <v>0.31745155876071873</v>
      </c>
      <c r="E124" s="27">
        <f t="shared" si="299"/>
        <v>0.54239068843145821</v>
      </c>
      <c r="F124" s="27">
        <f t="shared" si="300"/>
        <v>0.85984224719217694</v>
      </c>
      <c r="L124" t="str">
        <f t="shared" si="317"/>
        <v>24 Business, media and public service professionals</v>
      </c>
      <c r="M124" s="27">
        <f t="shared" si="301"/>
        <v>3.2639216932805457</v>
      </c>
      <c r="N124" s="27">
        <f t="shared" si="301"/>
        <v>1.178770679602259</v>
      </c>
      <c r="O124" s="27">
        <f t="shared" si="301"/>
        <v>2.7717841376004948</v>
      </c>
      <c r="P124" s="27">
        <f t="shared" si="301"/>
        <v>4.2715853591725903</v>
      </c>
      <c r="Q124" s="27">
        <f t="shared" si="302"/>
        <v>7.0433694967730851</v>
      </c>
      <c r="W124" t="str">
        <f t="shared" si="318"/>
        <v>24 Business, media and public service professionals</v>
      </c>
      <c r="X124" s="27">
        <f t="shared" si="303"/>
        <v>3.1093958808728459</v>
      </c>
      <c r="Y124" s="27">
        <f t="shared" si="303"/>
        <v>0.8224803798953424</v>
      </c>
      <c r="Z124" s="27">
        <f t="shared" si="303"/>
        <v>2.3659172933170751</v>
      </c>
      <c r="AA124" s="27">
        <f t="shared" si="303"/>
        <v>2.5691182526005036</v>
      </c>
      <c r="AB124" s="27">
        <f t="shared" si="304"/>
        <v>4.9350355459175788</v>
      </c>
      <c r="AH124" t="str">
        <f t="shared" si="319"/>
        <v>24 Business, media and public service professionals</v>
      </c>
      <c r="AI124" s="27">
        <f t="shared" si="305"/>
        <v>2.9100163151437819E-2</v>
      </c>
      <c r="AJ124" s="27">
        <f t="shared" si="305"/>
        <v>0.14865134145671899</v>
      </c>
      <c r="AK124" s="27">
        <f t="shared" si="305"/>
        <v>-9.758034051833242E-2</v>
      </c>
      <c r="AL124" s="27">
        <f t="shared" si="305"/>
        <v>0.16300274238865331</v>
      </c>
      <c r="AM124" s="27">
        <f t="shared" si="306"/>
        <v>6.542240187032089E-2</v>
      </c>
      <c r="AS124" t="str">
        <f t="shared" si="320"/>
        <v>24 Business, media and public service professionals</v>
      </c>
      <c r="AT124" s="27">
        <f t="shared" si="307"/>
        <v>0.41800506477156185</v>
      </c>
      <c r="AU124" s="27">
        <f t="shared" si="307"/>
        <v>0.14812081582270542</v>
      </c>
      <c r="AV124" s="27">
        <f t="shared" si="307"/>
        <v>0.30266338288071992</v>
      </c>
      <c r="AW124" s="27">
        <f t="shared" si="307"/>
        <v>0.48980115154446136</v>
      </c>
      <c r="AX124" s="27">
        <f t="shared" si="308"/>
        <v>0.79246453442518128</v>
      </c>
      <c r="BD124" t="str">
        <f t="shared" si="321"/>
        <v>24 Business, media and public service professionals</v>
      </c>
      <c r="BE124" s="27">
        <f t="shared" si="309"/>
        <v>0.37566356549040947</v>
      </c>
      <c r="BF124" s="27">
        <f t="shared" si="309"/>
        <v>1.0255294257307339</v>
      </c>
      <c r="BG124" s="27">
        <f t="shared" si="309"/>
        <v>0.61025914118323232</v>
      </c>
      <c r="BH124" s="27">
        <f t="shared" si="309"/>
        <v>0.54888030335805027</v>
      </c>
      <c r="BI124" s="27">
        <f t="shared" si="310"/>
        <v>1.1591394445412826</v>
      </c>
      <c r="BO124" t="str">
        <f t="shared" si="322"/>
        <v>24 Business, media and public service professionals</v>
      </c>
      <c r="BP124" s="27">
        <f t="shared" si="311"/>
        <v>0.35851313597158008</v>
      </c>
      <c r="BQ124" s="27">
        <f t="shared" si="311"/>
        <v>-8.6079381320103288E-2</v>
      </c>
      <c r="BR124" s="27">
        <f t="shared" si="311"/>
        <v>0.15032194813821587</v>
      </c>
      <c r="BS124" s="27">
        <f t="shared" si="311"/>
        <v>-0.65580681017224407</v>
      </c>
      <c r="BT124" s="27">
        <f t="shared" si="312"/>
        <v>-0.5054848620340282</v>
      </c>
      <c r="BZ124" t="str">
        <f t="shared" si="323"/>
        <v>24 Business, media and public service professionals</v>
      </c>
      <c r="CA124" s="68">
        <f t="shared" si="313"/>
        <v>0.11079824066924493</v>
      </c>
      <c r="CB124" s="68">
        <f t="shared" si="313"/>
        <v>-7.8070647511006896E-2</v>
      </c>
      <c r="CC124" s="68">
        <f t="shared" si="313"/>
        <v>0.14773231197224623</v>
      </c>
      <c r="CD124" s="68">
        <f t="shared" si="313"/>
        <v>-0.97079049637978088</v>
      </c>
      <c r="CE124" s="68">
        <f t="shared" si="314"/>
        <v>-0.82305818440753464</v>
      </c>
      <c r="CK124" t="str">
        <f t="shared" si="324"/>
        <v>24 Business, media and public service professionals</v>
      </c>
      <c r="CL124" s="68">
        <f t="shared" si="315"/>
        <v>0.14275522630290149</v>
      </c>
      <c r="CM124" s="68">
        <f t="shared" si="315"/>
        <v>8.6768975695210582E-3</v>
      </c>
      <c r="CN124" s="68">
        <f t="shared" si="315"/>
        <v>0.2179470560956851</v>
      </c>
      <c r="CO124" s="68">
        <f t="shared" si="315"/>
        <v>0.40060766464476782</v>
      </c>
      <c r="CP124" s="68">
        <f t="shared" si="316"/>
        <v>0.61855472074045292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0.11363277799985624</v>
      </c>
      <c r="C125" s="27">
        <f t="shared" si="299"/>
        <v>4.1496166848733917E-2</v>
      </c>
      <c r="D125" s="27">
        <f t="shared" si="299"/>
        <v>2.8262381312592733E-2</v>
      </c>
      <c r="E125" s="27">
        <f t="shared" si="299"/>
        <v>0.17698720218852415</v>
      </c>
      <c r="F125" s="27">
        <f t="shared" si="300"/>
        <v>0.20524958350111688</v>
      </c>
      <c r="L125" t="str">
        <f t="shared" si="317"/>
        <v>31 Science, engineering and technology associate professionals</v>
      </c>
      <c r="M125" s="27">
        <f t="shared" si="301"/>
        <v>0.45948911310392182</v>
      </c>
      <c r="N125" s="27">
        <f t="shared" si="301"/>
        <v>0.34083897729812129</v>
      </c>
      <c r="O125" s="27">
        <f t="shared" si="301"/>
        <v>-9.7451018761528285E-2</v>
      </c>
      <c r="P125" s="27">
        <f t="shared" si="301"/>
        <v>0.5707836064351115</v>
      </c>
      <c r="Q125" s="27">
        <f t="shared" si="302"/>
        <v>0.47333258767358322</v>
      </c>
      <c r="W125" t="str">
        <f t="shared" si="318"/>
        <v>31 Science, engineering and technology associate professionals</v>
      </c>
      <c r="X125" s="27">
        <f t="shared" si="303"/>
        <v>0.74956897535988176</v>
      </c>
      <c r="Y125" s="27">
        <f t="shared" si="303"/>
        <v>0.13848704384659172</v>
      </c>
      <c r="Z125" s="27">
        <f t="shared" si="303"/>
        <v>-0.41466177710839336</v>
      </c>
      <c r="AA125" s="27">
        <f t="shared" si="303"/>
        <v>0.38081044494931593</v>
      </c>
      <c r="AB125" s="27">
        <f t="shared" si="304"/>
        <v>-3.385133215907743E-2</v>
      </c>
      <c r="AH125" t="str">
        <f t="shared" si="319"/>
        <v>31 Science, engineering and technology associate professionals</v>
      </c>
      <c r="AI125" s="27">
        <f t="shared" si="305"/>
        <v>0.14601771402397323</v>
      </c>
      <c r="AJ125" s="27">
        <f t="shared" si="305"/>
        <v>7.7495483244487406E-2</v>
      </c>
      <c r="AK125" s="27">
        <f t="shared" si="305"/>
        <v>-4.539382058689978E-3</v>
      </c>
      <c r="AL125" s="27">
        <f t="shared" si="305"/>
        <v>0.22271612916425421</v>
      </c>
      <c r="AM125" s="27">
        <f t="shared" si="306"/>
        <v>0.21817674710556423</v>
      </c>
      <c r="AS125" t="str">
        <f t="shared" si="320"/>
        <v>31 Science, engineering and technology associate professionals</v>
      </c>
      <c r="AT125" s="27">
        <f t="shared" si="307"/>
        <v>0.23047300640950863</v>
      </c>
      <c r="AU125" s="27">
        <f t="shared" si="307"/>
        <v>5.9983389797815478E-2</v>
      </c>
      <c r="AV125" s="27">
        <f t="shared" si="307"/>
        <v>-0.32465110735394109</v>
      </c>
      <c r="AW125" s="27">
        <f t="shared" si="307"/>
        <v>-1.6884312811197066E-2</v>
      </c>
      <c r="AX125" s="27">
        <f t="shared" si="308"/>
        <v>-0.34153542016513816</v>
      </c>
      <c r="BD125" t="str">
        <f t="shared" si="321"/>
        <v>31 Science, engineering and technology associate professionals</v>
      </c>
      <c r="BE125" s="27">
        <f t="shared" si="309"/>
        <v>4.551718984509856E-2</v>
      </c>
      <c r="BF125" s="27">
        <f t="shared" si="309"/>
        <v>0.39140349607024483</v>
      </c>
      <c r="BG125" s="27">
        <f t="shared" si="309"/>
        <v>-0.7127207497242054</v>
      </c>
      <c r="BH125" s="27">
        <f t="shared" si="309"/>
        <v>-0.43938265560288614</v>
      </c>
      <c r="BI125" s="27">
        <f t="shared" si="310"/>
        <v>-1.1521034053270915</v>
      </c>
      <c r="BO125" t="str">
        <f t="shared" si="322"/>
        <v>31 Science, engineering and technology associate professionals</v>
      </c>
      <c r="BP125" s="27">
        <f t="shared" si="311"/>
        <v>0.2601124375178443</v>
      </c>
      <c r="BQ125" s="27">
        <f t="shared" si="311"/>
        <v>4.4660186574298821E-2</v>
      </c>
      <c r="BR125" s="27">
        <f t="shared" si="311"/>
        <v>-0.30385250838363276</v>
      </c>
      <c r="BS125" s="27">
        <f t="shared" si="311"/>
        <v>-0.15034872508841257</v>
      </c>
      <c r="BT125" s="27">
        <f t="shared" si="312"/>
        <v>-0.45420123347204533</v>
      </c>
      <c r="BZ125" t="str">
        <f t="shared" si="323"/>
        <v>31 Science, engineering and technology associate professionals</v>
      </c>
      <c r="CA125" s="68">
        <f t="shared" si="313"/>
        <v>5.6807388567856831E-2</v>
      </c>
      <c r="CB125" s="68">
        <f t="shared" si="313"/>
        <v>6.656140997924842E-2</v>
      </c>
      <c r="CC125" s="68">
        <f t="shared" si="313"/>
        <v>-0.15624946238424187</v>
      </c>
      <c r="CD125" s="68">
        <f t="shared" si="313"/>
        <v>-0.23150640752428542</v>
      </c>
      <c r="CE125" s="68">
        <f t="shared" si="314"/>
        <v>-0.38775586990852728</v>
      </c>
      <c r="CK125" t="str">
        <f t="shared" si="324"/>
        <v>31 Science, engineering and technology associate professionals</v>
      </c>
      <c r="CL125" s="68">
        <f t="shared" si="315"/>
        <v>9.3501289660492037E-2</v>
      </c>
      <c r="CM125" s="68">
        <f t="shared" si="315"/>
        <v>5.0639611819015939E-2</v>
      </c>
      <c r="CN125" s="68">
        <f t="shared" si="315"/>
        <v>9.0221228456479896E-2</v>
      </c>
      <c r="CO125" s="68">
        <f t="shared" si="315"/>
        <v>0.3213956902899352</v>
      </c>
      <c r="CP125" s="68">
        <f t="shared" si="316"/>
        <v>0.41161691874641509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1.8794472518512198E-2</v>
      </c>
      <c r="C126" s="27">
        <f t="shared" si="299"/>
        <v>-1.3241378525864211E-3</v>
      </c>
      <c r="D126" s="27">
        <f t="shared" si="299"/>
        <v>2.3597689790555945E-2</v>
      </c>
      <c r="E126" s="27">
        <f t="shared" si="299"/>
        <v>3.8097909303357325E-2</v>
      </c>
      <c r="F126" s="27">
        <f t="shared" si="300"/>
        <v>6.169559909391327E-2</v>
      </c>
      <c r="L126" t="str">
        <f t="shared" si="317"/>
        <v>32 Health and social care associate professionals</v>
      </c>
      <c r="M126" s="27">
        <f t="shared" si="301"/>
        <v>0.48829410823848174</v>
      </c>
      <c r="N126" s="27">
        <f t="shared" si="301"/>
        <v>0.10886147462546103</v>
      </c>
      <c r="O126" s="27">
        <f t="shared" si="301"/>
        <v>0.3354712794766479</v>
      </c>
      <c r="P126" s="27">
        <f t="shared" si="301"/>
        <v>0.63032348897643553</v>
      </c>
      <c r="Q126" s="27">
        <f t="shared" si="302"/>
        <v>0.96579476845308343</v>
      </c>
      <c r="W126" t="str">
        <f t="shared" si="318"/>
        <v>32 Health and social care associate professionals</v>
      </c>
      <c r="X126" s="27">
        <f t="shared" si="303"/>
        <v>0.97933392968268684</v>
      </c>
      <c r="Y126" s="27">
        <f t="shared" si="303"/>
        <v>6.9855215699675455E-2</v>
      </c>
      <c r="Z126" s="27">
        <f t="shared" si="303"/>
        <v>0.46915362093132984</v>
      </c>
      <c r="AA126" s="27">
        <f t="shared" si="303"/>
        <v>0.93338091663792522</v>
      </c>
      <c r="AB126" s="27">
        <f t="shared" si="304"/>
        <v>1.4025345375692551</v>
      </c>
      <c r="AH126" t="str">
        <f t="shared" si="319"/>
        <v>32 Health and social care associate professionals</v>
      </c>
      <c r="AI126" s="27">
        <f t="shared" si="305"/>
        <v>-0.23418455912612579</v>
      </c>
      <c r="AJ126" s="27">
        <f t="shared" si="305"/>
        <v>-0.12077921710557638</v>
      </c>
      <c r="AK126" s="27">
        <f t="shared" si="305"/>
        <v>-0.72101186906136583</v>
      </c>
      <c r="AL126" s="27">
        <f t="shared" si="305"/>
        <v>-0.74107057362773787</v>
      </c>
      <c r="AM126" s="27">
        <f t="shared" si="306"/>
        <v>-1.4620824426891037</v>
      </c>
      <c r="AS126" t="str">
        <f t="shared" si="320"/>
        <v>32 Health and social care associate professionals</v>
      </c>
      <c r="AT126" s="27">
        <f t="shared" si="307"/>
        <v>0.1001876722525924</v>
      </c>
      <c r="AU126" s="27">
        <f t="shared" si="307"/>
        <v>9.5299958854797362E-2</v>
      </c>
      <c r="AV126" s="27">
        <f t="shared" si="307"/>
        <v>-4.4881607784536537E-2</v>
      </c>
      <c r="AW126" s="27">
        <f t="shared" si="307"/>
        <v>6.6416699617010466E-2</v>
      </c>
      <c r="AX126" s="27">
        <f t="shared" si="308"/>
        <v>2.1535091832473929E-2</v>
      </c>
      <c r="BD126" t="str">
        <f t="shared" si="321"/>
        <v>32 Health and social care associate professionals</v>
      </c>
      <c r="BE126" s="27">
        <f t="shared" si="309"/>
        <v>0.41359146424600812</v>
      </c>
      <c r="BF126" s="27">
        <f t="shared" si="309"/>
        <v>0.30254794976651223</v>
      </c>
      <c r="BG126" s="27">
        <f t="shared" si="309"/>
        <v>-6.9188889698228895E-2</v>
      </c>
      <c r="BH126" s="27">
        <f t="shared" si="309"/>
        <v>0.42474310345621547</v>
      </c>
      <c r="BI126" s="27">
        <f t="shared" si="310"/>
        <v>0.35555421375798657</v>
      </c>
      <c r="BO126" t="str">
        <f t="shared" si="322"/>
        <v>32 Health and social care associate professionals</v>
      </c>
      <c r="BP126" s="27">
        <f t="shared" si="311"/>
        <v>0.13647125783279068</v>
      </c>
      <c r="BQ126" s="27">
        <f t="shared" si="311"/>
        <v>2.1680086868105075E-2</v>
      </c>
      <c r="BR126" s="27">
        <f t="shared" si="311"/>
        <v>-0.13062589598801688</v>
      </c>
      <c r="BS126" s="27">
        <f t="shared" si="311"/>
        <v>-0.35090301363200815</v>
      </c>
      <c r="BT126" s="27">
        <f t="shared" si="312"/>
        <v>-0.48152890962002504</v>
      </c>
      <c r="BZ126" t="str">
        <f t="shared" si="323"/>
        <v>32 Health and social care associate professionals</v>
      </c>
      <c r="CA126" s="68">
        <f t="shared" si="313"/>
        <v>-4.8981650371358487E-2</v>
      </c>
      <c r="CB126" s="68">
        <f t="shared" si="313"/>
        <v>-0.11040939108546433</v>
      </c>
      <c r="CC126" s="68">
        <f t="shared" si="313"/>
        <v>-5.2493970986077554E-2</v>
      </c>
      <c r="CD126" s="68">
        <f t="shared" si="313"/>
        <v>-0.2108163452369976</v>
      </c>
      <c r="CE126" s="68">
        <f t="shared" si="314"/>
        <v>-0.26331031622307516</v>
      </c>
      <c r="CK126" t="str">
        <f t="shared" si="324"/>
        <v>32 Health and social care associate professionals</v>
      </c>
      <c r="CL126" s="68">
        <f t="shared" si="315"/>
        <v>2.5115521209902542E-2</v>
      </c>
      <c r="CM126" s="68">
        <f t="shared" si="315"/>
        <v>5.8926826969678547E-3</v>
      </c>
      <c r="CN126" s="68">
        <f t="shared" si="315"/>
        <v>5.2392995564830402E-2</v>
      </c>
      <c r="CO126" s="68">
        <f t="shared" si="315"/>
        <v>0.15050842686214605</v>
      </c>
      <c r="CP126" s="68">
        <f t="shared" si="316"/>
        <v>0.20290142242697645</v>
      </c>
    </row>
    <row r="127" spans="1:94" x14ac:dyDescent="0.25">
      <c r="A127" t="str">
        <f t="shared" si="298"/>
        <v>33 Protective service occupations</v>
      </c>
      <c r="B127" s="27">
        <f t="shared" si="299"/>
        <v>1.8688380895314285E-3</v>
      </c>
      <c r="C127" s="27">
        <f t="shared" si="299"/>
        <v>5.6576452818681497E-3</v>
      </c>
      <c r="D127" s="27">
        <f t="shared" si="299"/>
        <v>1.6062021367834446E-2</v>
      </c>
      <c r="E127" s="27">
        <f t="shared" si="299"/>
        <v>2.8915194114852612E-2</v>
      </c>
      <c r="F127" s="27">
        <f t="shared" si="300"/>
        <v>4.4977215482687058E-2</v>
      </c>
      <c r="L127" t="str">
        <f t="shared" si="317"/>
        <v>33 Protective service occupations</v>
      </c>
      <c r="M127" s="27">
        <f t="shared" si="301"/>
        <v>9.8328047300350718E-2</v>
      </c>
      <c r="N127" s="27">
        <f t="shared" si="301"/>
        <v>0.15725849348688992</v>
      </c>
      <c r="O127" s="27">
        <f t="shared" si="301"/>
        <v>0.30191319843773012</v>
      </c>
      <c r="P127" s="27">
        <f t="shared" si="301"/>
        <v>0.6063407782738961</v>
      </c>
      <c r="Q127" s="27">
        <f t="shared" si="302"/>
        <v>0.90825397671162622</v>
      </c>
      <c r="W127" t="str">
        <f t="shared" si="318"/>
        <v>33 Protective service occupations</v>
      </c>
      <c r="X127" s="27">
        <f t="shared" si="303"/>
        <v>0.45701022704607031</v>
      </c>
      <c r="Y127" s="27">
        <f t="shared" si="303"/>
        <v>0.27347387432238834</v>
      </c>
      <c r="Z127" s="27">
        <f t="shared" si="303"/>
        <v>0.97791770228862385</v>
      </c>
      <c r="AA127" s="27">
        <f t="shared" si="303"/>
        <v>1.5875954362715827</v>
      </c>
      <c r="AB127" s="27">
        <f t="shared" si="304"/>
        <v>2.5655131385602066</v>
      </c>
      <c r="AH127" t="str">
        <f t="shared" si="319"/>
        <v>33 Protective service occupations</v>
      </c>
      <c r="AI127" s="27">
        <f t="shared" si="305"/>
        <v>8.9686465251157865E-2</v>
      </c>
      <c r="AJ127" s="27">
        <f t="shared" si="305"/>
        <v>7.1281048552150339E-2</v>
      </c>
      <c r="AK127" s="27">
        <f t="shared" si="305"/>
        <v>0.20380600011254713</v>
      </c>
      <c r="AL127" s="27">
        <f t="shared" si="305"/>
        <v>0.32227851148267361</v>
      </c>
      <c r="AM127" s="27">
        <f t="shared" si="306"/>
        <v>0.52608451159522074</v>
      </c>
      <c r="AS127" t="str">
        <f t="shared" si="320"/>
        <v>33 Protective service occupations</v>
      </c>
      <c r="AT127" s="27">
        <f t="shared" si="307"/>
        <v>-1.7598998867701554E-2</v>
      </c>
      <c r="AU127" s="27">
        <f t="shared" si="307"/>
        <v>4.2676263950151561E-2</v>
      </c>
      <c r="AV127" s="27">
        <f t="shared" si="307"/>
        <v>6.4433811167659893E-2</v>
      </c>
      <c r="AW127" s="27">
        <f t="shared" si="307"/>
        <v>8.8438278430268857E-2</v>
      </c>
      <c r="AX127" s="27">
        <f t="shared" si="308"/>
        <v>0.15287208959792875</v>
      </c>
      <c r="BD127" t="str">
        <f t="shared" si="321"/>
        <v>33 Protective service occupations</v>
      </c>
      <c r="BE127" s="27">
        <f t="shared" si="309"/>
        <v>-0.30358851261171349</v>
      </c>
      <c r="BF127" s="27">
        <f t="shared" si="309"/>
        <v>0.21068649878366497</v>
      </c>
      <c r="BG127" s="27">
        <f t="shared" si="309"/>
        <v>0.23755061349984796</v>
      </c>
      <c r="BH127" s="27">
        <f t="shared" si="309"/>
        <v>-6.5870079745362631E-2</v>
      </c>
      <c r="BI127" s="27">
        <f t="shared" si="310"/>
        <v>0.17168053375448533</v>
      </c>
      <c r="BO127" t="str">
        <f t="shared" si="322"/>
        <v>33 Protective service occupations</v>
      </c>
      <c r="BP127" s="27">
        <f t="shared" si="311"/>
        <v>1.7777977201348882E-2</v>
      </c>
      <c r="BQ127" s="27">
        <f t="shared" si="311"/>
        <v>-0.12490179852102878</v>
      </c>
      <c r="BR127" s="27">
        <f t="shared" si="311"/>
        <v>0.27814794113074814</v>
      </c>
      <c r="BS127" s="27">
        <f t="shared" si="311"/>
        <v>-0.41172990795481468</v>
      </c>
      <c r="BT127" s="27">
        <f t="shared" si="312"/>
        <v>-0.13358196682406653</v>
      </c>
      <c r="BZ127" t="str">
        <f t="shared" si="323"/>
        <v>33 Protective service occupations</v>
      </c>
      <c r="CA127" s="68">
        <f t="shared" si="313"/>
        <v>-0.11397818453366293</v>
      </c>
      <c r="CB127" s="68">
        <f t="shared" si="313"/>
        <v>-2.9892334984801039E-2</v>
      </c>
      <c r="CC127" s="68">
        <f t="shared" si="313"/>
        <v>0.1981191241221163</v>
      </c>
      <c r="CD127" s="68">
        <f t="shared" si="313"/>
        <v>-0.3413896026640475</v>
      </c>
      <c r="CE127" s="68">
        <f t="shared" si="314"/>
        <v>-0.1432704785419312</v>
      </c>
      <c r="CK127" t="str">
        <f t="shared" si="324"/>
        <v>33 Protective service occupations</v>
      </c>
      <c r="CL127" s="68">
        <f t="shared" si="315"/>
        <v>-1.3514676971421419E-2</v>
      </c>
      <c r="CM127" s="68">
        <f t="shared" si="315"/>
        <v>-7.7265048132265646E-3</v>
      </c>
      <c r="CN127" s="68">
        <f t="shared" si="315"/>
        <v>-5.5437445694804743E-2</v>
      </c>
      <c r="CO127" s="68">
        <f t="shared" si="315"/>
        <v>1.1945796265930286E-3</v>
      </c>
      <c r="CP127" s="68">
        <f t="shared" si="316"/>
        <v>-5.4242866068211715E-2</v>
      </c>
    </row>
    <row r="128" spans="1:94" x14ac:dyDescent="0.25">
      <c r="A128" t="str">
        <f t="shared" si="298"/>
        <v>34 Culture, media and sports occupations</v>
      </c>
      <c r="B128" s="27">
        <f t="shared" si="299"/>
        <v>5.3231828707911349E-2</v>
      </c>
      <c r="C128" s="27">
        <f t="shared" si="299"/>
        <v>1.8604315918314684E-2</v>
      </c>
      <c r="D128" s="27">
        <f t="shared" si="299"/>
        <v>2.5978236182512937E-2</v>
      </c>
      <c r="E128" s="27">
        <f t="shared" si="299"/>
        <v>7.579875236980016E-2</v>
      </c>
      <c r="F128" s="27">
        <f t="shared" si="300"/>
        <v>0.1017769885523131</v>
      </c>
      <c r="L128" t="str">
        <f t="shared" si="317"/>
        <v>34 Culture, media and sports occupations</v>
      </c>
      <c r="M128" s="27">
        <f t="shared" si="301"/>
        <v>0.17898736897767975</v>
      </c>
      <c r="N128" s="27">
        <f t="shared" si="301"/>
        <v>0.68055012510560653</v>
      </c>
      <c r="O128" s="27">
        <f t="shared" si="301"/>
        <v>0.47041673542617435</v>
      </c>
      <c r="P128" s="27">
        <f t="shared" si="301"/>
        <v>1.3573241905105791</v>
      </c>
      <c r="Q128" s="27">
        <f t="shared" si="302"/>
        <v>1.8277409259367534</v>
      </c>
      <c r="W128" t="str">
        <f t="shared" si="318"/>
        <v>34 Culture, media and sports occupations</v>
      </c>
      <c r="X128" s="27">
        <f t="shared" si="303"/>
        <v>-0.40404846898734448</v>
      </c>
      <c r="Y128" s="27">
        <f t="shared" si="303"/>
        <v>-1.1370716639441447E-2</v>
      </c>
      <c r="Z128" s="27">
        <f t="shared" si="303"/>
        <v>-5.9154685754625902E-2</v>
      </c>
      <c r="AA128" s="27">
        <f t="shared" si="303"/>
        <v>0.70163360187939183</v>
      </c>
      <c r="AB128" s="27">
        <f t="shared" si="304"/>
        <v>0.64247891612476593</v>
      </c>
      <c r="AH128" t="str">
        <f t="shared" si="319"/>
        <v>34 Culture, media and sports occupations</v>
      </c>
      <c r="AI128" s="27">
        <f t="shared" si="305"/>
        <v>-5.5857505050438405E-3</v>
      </c>
      <c r="AJ128" s="27">
        <f t="shared" si="305"/>
        <v>0.10281665859075007</v>
      </c>
      <c r="AK128" s="27">
        <f t="shared" si="305"/>
        <v>-5.4068955105632699E-2</v>
      </c>
      <c r="AL128" s="27">
        <f t="shared" si="305"/>
        <v>0.21140180125342345</v>
      </c>
      <c r="AM128" s="27">
        <f t="shared" si="306"/>
        <v>0.15733284614779075</v>
      </c>
      <c r="AS128" t="str">
        <f t="shared" si="320"/>
        <v>34 Culture, media and sports occupations</v>
      </c>
      <c r="AT128" s="27">
        <f t="shared" si="307"/>
        <v>-0.10068522484856635</v>
      </c>
      <c r="AU128" s="27">
        <f t="shared" si="307"/>
        <v>-2.3870889950712737E-2</v>
      </c>
      <c r="AV128" s="27">
        <f t="shared" si="307"/>
        <v>-0.10307750112000091</v>
      </c>
      <c r="AW128" s="27">
        <f t="shared" si="307"/>
        <v>7.2005718448719946E-4</v>
      </c>
      <c r="AX128" s="27">
        <f t="shared" si="308"/>
        <v>-0.10235744393551371</v>
      </c>
      <c r="BD128" t="str">
        <f t="shared" si="321"/>
        <v>34 Culture, media and sports occupations</v>
      </c>
      <c r="BE128" s="27">
        <f t="shared" si="309"/>
        <v>-0.68772758045363114</v>
      </c>
      <c r="BF128" s="27">
        <f t="shared" si="309"/>
        <v>0.23201301930994189</v>
      </c>
      <c r="BG128" s="27">
        <f t="shared" si="309"/>
        <v>-0.27380106441091057</v>
      </c>
      <c r="BH128" s="27">
        <f t="shared" si="309"/>
        <v>-1.839823231180171E-2</v>
      </c>
      <c r="BI128" s="27">
        <f t="shared" si="310"/>
        <v>-0.29219929672271228</v>
      </c>
      <c r="BO128" t="str">
        <f t="shared" si="322"/>
        <v>34 Culture, media and sports occupations</v>
      </c>
      <c r="BP128" s="27">
        <f t="shared" si="311"/>
        <v>-0.46830328861132964</v>
      </c>
      <c r="BQ128" s="27">
        <f t="shared" si="311"/>
        <v>-0.11829673487317716</v>
      </c>
      <c r="BR128" s="27">
        <f t="shared" si="311"/>
        <v>-0.26237404828667643</v>
      </c>
      <c r="BS128" s="27">
        <f t="shared" si="311"/>
        <v>-0.40203518761952395</v>
      </c>
      <c r="BT128" s="27">
        <f t="shared" si="312"/>
        <v>-0.66440923590620038</v>
      </c>
      <c r="BZ128" t="str">
        <f t="shared" si="323"/>
        <v>34 Culture, media and sports occupations</v>
      </c>
      <c r="CA128" s="68">
        <f t="shared" si="313"/>
        <v>-0.25160159294987117</v>
      </c>
      <c r="CB128" s="68">
        <f t="shared" si="313"/>
        <v>-0.10982620828753642</v>
      </c>
      <c r="CC128" s="68">
        <f t="shared" si="313"/>
        <v>-0.11912085771546477</v>
      </c>
      <c r="CD128" s="68">
        <f t="shared" si="313"/>
        <v>-0.32301794124375827</v>
      </c>
      <c r="CE128" s="68">
        <f t="shared" si="314"/>
        <v>-0.44213879895922303</v>
      </c>
      <c r="CK128" t="str">
        <f t="shared" si="324"/>
        <v>34 Culture, media and sports occupations</v>
      </c>
      <c r="CL128" s="68">
        <f t="shared" si="315"/>
        <v>2.2533442791715486E-2</v>
      </c>
      <c r="CM128" s="68">
        <f t="shared" si="315"/>
        <v>-1.5959184329830789E-2</v>
      </c>
      <c r="CN128" s="68">
        <f t="shared" si="315"/>
        <v>6.6900001990871205E-2</v>
      </c>
      <c r="CO128" s="68">
        <f t="shared" si="315"/>
        <v>0.16328682235912156</v>
      </c>
      <c r="CP128" s="68">
        <f t="shared" si="316"/>
        <v>0.23018682434999277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0.13910148765654662</v>
      </c>
      <c r="C129" s="27">
        <f t="shared" si="299"/>
        <v>0.11176116695102678</v>
      </c>
      <c r="D129" s="27">
        <f t="shared" si="299"/>
        <v>0.10582754218327473</v>
      </c>
      <c r="E129" s="27">
        <f t="shared" si="299"/>
        <v>0.31033997289510662</v>
      </c>
      <c r="F129" s="27">
        <f t="shared" si="300"/>
        <v>0.41616751507838134</v>
      </c>
      <c r="L129" t="str">
        <f t="shared" si="317"/>
        <v>35 Business and public service associate professionals</v>
      </c>
      <c r="M129" s="27">
        <f t="shared" si="301"/>
        <v>1.6019847291008507</v>
      </c>
      <c r="N129" s="27">
        <f t="shared" si="301"/>
        <v>0.58115625691030282</v>
      </c>
      <c r="O129" s="27">
        <f t="shared" si="301"/>
        <v>0.7816388734426063</v>
      </c>
      <c r="P129" s="27">
        <f t="shared" si="301"/>
        <v>2.1674070106900682</v>
      </c>
      <c r="Q129" s="27">
        <f t="shared" si="302"/>
        <v>2.9490458841326745</v>
      </c>
      <c r="W129" t="str">
        <f t="shared" si="318"/>
        <v>35 Business and public service associate professionals</v>
      </c>
      <c r="X129" s="27">
        <f t="shared" si="303"/>
        <v>1.6630226913797372</v>
      </c>
      <c r="Y129" s="27">
        <f t="shared" si="303"/>
        <v>-1.6611006896905423E-2</v>
      </c>
      <c r="Z129" s="27">
        <f t="shared" si="303"/>
        <v>-0.3412781051524334</v>
      </c>
      <c r="AA129" s="27">
        <f t="shared" si="303"/>
        <v>1.0807828060391991</v>
      </c>
      <c r="AB129" s="27">
        <f t="shared" si="304"/>
        <v>0.73950470088676568</v>
      </c>
      <c r="AH129" t="str">
        <f t="shared" si="319"/>
        <v>35 Business and public service associate professionals</v>
      </c>
      <c r="AI129" s="27">
        <f t="shared" si="305"/>
        <v>0.46252008470731942</v>
      </c>
      <c r="AJ129" s="27">
        <f t="shared" si="305"/>
        <v>0.15540408473802891</v>
      </c>
      <c r="AK129" s="27">
        <f t="shared" si="305"/>
        <v>-0.13943056240651153</v>
      </c>
      <c r="AL129" s="27">
        <f t="shared" si="305"/>
        <v>0.42905624088415184</v>
      </c>
      <c r="AM129" s="27">
        <f t="shared" si="306"/>
        <v>0.28962567847764031</v>
      </c>
      <c r="AS129" t="str">
        <f t="shared" si="320"/>
        <v>35 Business and public service associate professionals</v>
      </c>
      <c r="AT129" s="27">
        <f t="shared" si="307"/>
        <v>0.41618979174017401</v>
      </c>
      <c r="AU129" s="27">
        <f t="shared" si="307"/>
        <v>8.9588969338335822E-2</v>
      </c>
      <c r="AV129" s="27">
        <f t="shared" si="307"/>
        <v>-0.17067851169408055</v>
      </c>
      <c r="AW129" s="27">
        <f t="shared" si="307"/>
        <v>0.37988504791719713</v>
      </c>
      <c r="AX129" s="27">
        <f t="shared" si="308"/>
        <v>0.20920653622311658</v>
      </c>
      <c r="BD129" t="str">
        <f t="shared" si="321"/>
        <v>35 Business and public service associate professionals</v>
      </c>
      <c r="BE129" s="27">
        <f t="shared" si="309"/>
        <v>-0.25827892784262829</v>
      </c>
      <c r="BF129" s="27">
        <f t="shared" si="309"/>
        <v>1.0412382655690866</v>
      </c>
      <c r="BG129" s="27">
        <f t="shared" si="309"/>
        <v>-1.1551955562135738</v>
      </c>
      <c r="BH129" s="27">
        <f t="shared" si="309"/>
        <v>-0.310621835248444</v>
      </c>
      <c r="BI129" s="27">
        <f t="shared" si="310"/>
        <v>-1.4658173914620178</v>
      </c>
      <c r="BO129" t="str">
        <f t="shared" si="322"/>
        <v>35 Business and public service associate professionals</v>
      </c>
      <c r="BP129" s="27">
        <f t="shared" si="311"/>
        <v>4.528197766765274E-3</v>
      </c>
      <c r="BQ129" s="27">
        <f t="shared" si="311"/>
        <v>-0.28646203263622994</v>
      </c>
      <c r="BR129" s="27">
        <f t="shared" si="311"/>
        <v>-0.82604002467945392</v>
      </c>
      <c r="BS129" s="27">
        <f t="shared" si="311"/>
        <v>-1.1624652735157737</v>
      </c>
      <c r="BT129" s="27">
        <f t="shared" si="312"/>
        <v>-1.9885052981952276</v>
      </c>
      <c r="BZ129" t="str">
        <f t="shared" si="323"/>
        <v>35 Business and public service associate professionals</v>
      </c>
      <c r="CA129" s="68">
        <f t="shared" si="313"/>
        <v>-0.30667704039347043</v>
      </c>
      <c r="CB129" s="68">
        <f t="shared" si="313"/>
        <v>-0.38829406275604494</v>
      </c>
      <c r="CC129" s="68">
        <f t="shared" si="313"/>
        <v>-0.55908101474456284</v>
      </c>
      <c r="CD129" s="68">
        <f t="shared" si="313"/>
        <v>-1.4230035647637265</v>
      </c>
      <c r="CE129" s="68">
        <f t="shared" si="314"/>
        <v>-1.9820845795082893</v>
      </c>
      <c r="CK129" t="str">
        <f t="shared" si="324"/>
        <v>35 Business and public service associate professionals</v>
      </c>
      <c r="CL129" s="68">
        <f t="shared" si="315"/>
        <v>9.8725442098354654E-2</v>
      </c>
      <c r="CM129" s="68">
        <f t="shared" si="315"/>
        <v>-1.52279175491421E-3</v>
      </c>
      <c r="CN129" s="68">
        <f t="shared" si="315"/>
        <v>7.6864606749992737E-2</v>
      </c>
      <c r="CO129" s="68">
        <f t="shared" si="315"/>
        <v>0.41787641352836835</v>
      </c>
      <c r="CP129" s="68">
        <f t="shared" si="316"/>
        <v>0.49474102027836109</v>
      </c>
    </row>
    <row r="130" spans="1:94" x14ac:dyDescent="0.25">
      <c r="A130" t="str">
        <f t="shared" si="298"/>
        <v>41 Administrative occupations</v>
      </c>
      <c r="B130" s="27">
        <f t="shared" si="299"/>
        <v>5.2628225734332124E-2</v>
      </c>
      <c r="C130" s="27">
        <f t="shared" si="299"/>
        <v>8.4532257317246673E-2</v>
      </c>
      <c r="D130" s="27">
        <f t="shared" si="299"/>
        <v>6.3889404679804751E-2</v>
      </c>
      <c r="E130" s="27">
        <f t="shared" si="299"/>
        <v>0.19045523106196982</v>
      </c>
      <c r="F130" s="27">
        <f t="shared" si="300"/>
        <v>0.25434463574177457</v>
      </c>
      <c r="L130" t="str">
        <f t="shared" si="317"/>
        <v>41 Administrative occupations</v>
      </c>
      <c r="M130" s="27">
        <f t="shared" si="301"/>
        <v>0.86148820676221316</v>
      </c>
      <c r="N130" s="27">
        <f t="shared" si="301"/>
        <v>0.41343307145955599</v>
      </c>
      <c r="O130" s="27">
        <f t="shared" si="301"/>
        <v>0.56874862816969962</v>
      </c>
      <c r="P130" s="27">
        <f t="shared" si="301"/>
        <v>1.5624048060034239</v>
      </c>
      <c r="Q130" s="27">
        <f t="shared" si="302"/>
        <v>2.1311534341731235</v>
      </c>
      <c r="W130" t="str">
        <f t="shared" si="318"/>
        <v>41 Administrative occupations</v>
      </c>
      <c r="X130" s="27">
        <f t="shared" si="303"/>
        <v>1.1228801888411652</v>
      </c>
      <c r="Y130" s="27">
        <f t="shared" si="303"/>
        <v>0.55840446451856707</v>
      </c>
      <c r="Z130" s="27">
        <f t="shared" si="303"/>
        <v>0.25045509459187265</v>
      </c>
      <c r="AA130" s="27">
        <f t="shared" si="303"/>
        <v>2.1271312121117685</v>
      </c>
      <c r="AB130" s="27">
        <f t="shared" si="304"/>
        <v>2.3775863067036411</v>
      </c>
      <c r="AH130" t="str">
        <f t="shared" si="319"/>
        <v>41 Administrative occupations</v>
      </c>
      <c r="AI130" s="27">
        <f t="shared" si="305"/>
        <v>0.55956161780287239</v>
      </c>
      <c r="AJ130" s="27">
        <f t="shared" si="305"/>
        <v>0.33514827723593132</v>
      </c>
      <c r="AK130" s="27">
        <f t="shared" si="305"/>
        <v>1.1945585281418758E-2</v>
      </c>
      <c r="AL130" s="27">
        <f t="shared" si="305"/>
        <v>0.67797938379438705</v>
      </c>
      <c r="AM130" s="27">
        <f t="shared" si="306"/>
        <v>0.68992496907580581</v>
      </c>
      <c r="AS130" t="str">
        <f t="shared" si="320"/>
        <v>41 Administrative occupations</v>
      </c>
      <c r="AT130" s="27">
        <f t="shared" si="307"/>
        <v>0.35306881262628842</v>
      </c>
      <c r="AU130" s="27">
        <f t="shared" si="307"/>
        <v>0.24197359724869294</v>
      </c>
      <c r="AV130" s="27">
        <f t="shared" si="307"/>
        <v>-0.23078904936761813</v>
      </c>
      <c r="AW130" s="27">
        <f t="shared" si="307"/>
        <v>0.57676809338069468</v>
      </c>
      <c r="AX130" s="27">
        <f t="shared" si="308"/>
        <v>0.34597904401307655</v>
      </c>
      <c r="BD130" t="str">
        <f t="shared" si="321"/>
        <v>41 Administrative occupations</v>
      </c>
      <c r="BE130" s="27">
        <f t="shared" si="309"/>
        <v>-1.1774318114245581</v>
      </c>
      <c r="BF130" s="27">
        <f t="shared" si="309"/>
        <v>1.2849259292196216</v>
      </c>
      <c r="BG130" s="27">
        <f t="shared" si="309"/>
        <v>-2.4849498402844699</v>
      </c>
      <c r="BH130" s="27">
        <f t="shared" si="309"/>
        <v>-3.2002346809608735</v>
      </c>
      <c r="BI130" s="27">
        <f t="shared" si="310"/>
        <v>-5.6851845212453433</v>
      </c>
      <c r="BO130" t="str">
        <f t="shared" si="322"/>
        <v>41 Administrative occupations</v>
      </c>
      <c r="BP130" s="27">
        <f t="shared" si="311"/>
        <v>-1.9401875216906124</v>
      </c>
      <c r="BQ130" s="27">
        <f t="shared" si="311"/>
        <v>9.33290169982115E-3</v>
      </c>
      <c r="BR130" s="27">
        <f t="shared" si="311"/>
        <v>-2.6384405958208728</v>
      </c>
      <c r="BS130" s="27">
        <f t="shared" si="311"/>
        <v>-4.458335675774677</v>
      </c>
      <c r="BT130" s="27">
        <f t="shared" si="312"/>
        <v>-7.0967762715955498</v>
      </c>
      <c r="BZ130" t="str">
        <f t="shared" si="323"/>
        <v>41 Administrative occupations</v>
      </c>
      <c r="CA130" s="68">
        <f t="shared" si="313"/>
        <v>-1.0607472380158978</v>
      </c>
      <c r="CB130" s="68">
        <f t="shared" si="313"/>
        <v>-1.1929951796164859</v>
      </c>
      <c r="CC130" s="68">
        <f t="shared" si="313"/>
        <v>-2.2370557151425148</v>
      </c>
      <c r="CD130" s="68">
        <f t="shared" si="313"/>
        <v>-3.2264269658923492</v>
      </c>
      <c r="CE130" s="68">
        <f t="shared" si="314"/>
        <v>-5.463482681034864</v>
      </c>
      <c r="CK130" t="str">
        <f t="shared" si="324"/>
        <v>41 Administrative occupations</v>
      </c>
      <c r="CL130" s="68">
        <f t="shared" si="315"/>
        <v>0.11638192081802057</v>
      </c>
      <c r="CM130" s="68">
        <f t="shared" si="315"/>
        <v>-0.10425919207832535</v>
      </c>
      <c r="CN130" s="68">
        <f t="shared" si="315"/>
        <v>-0.43498691602957007</v>
      </c>
      <c r="CO130" s="68">
        <f t="shared" si="315"/>
        <v>-0.12047887335758412</v>
      </c>
      <c r="CP130" s="68">
        <f t="shared" si="316"/>
        <v>-0.55546578938715419</v>
      </c>
    </row>
    <row r="131" spans="1:94" x14ac:dyDescent="0.25">
      <c r="A131" t="str">
        <f t="shared" si="298"/>
        <v>42 Secretarial and related occupations</v>
      </c>
      <c r="B131" s="27">
        <f t="shared" si="299"/>
        <v>1.2721175558763204E-2</v>
      </c>
      <c r="C131" s="27">
        <f t="shared" si="299"/>
        <v>3.8158191065950503E-4</v>
      </c>
      <c r="D131" s="27">
        <f t="shared" si="299"/>
        <v>3.121439532193996E-2</v>
      </c>
      <c r="E131" s="27">
        <f t="shared" si="299"/>
        <v>7.6606941794688049E-2</v>
      </c>
      <c r="F131" s="27">
        <f t="shared" si="300"/>
        <v>0.107821337116628</v>
      </c>
      <c r="L131" t="str">
        <f t="shared" si="317"/>
        <v>42 Secretarial and related occupations</v>
      </c>
      <c r="M131" s="27">
        <f t="shared" si="301"/>
        <v>0.13260895007464302</v>
      </c>
      <c r="N131" s="27">
        <f t="shared" si="301"/>
        <v>4.9782636323893348E-2</v>
      </c>
      <c r="O131" s="27">
        <f t="shared" si="301"/>
        <v>0.5326791220145668</v>
      </c>
      <c r="P131" s="27">
        <f t="shared" si="301"/>
        <v>0.38847816836050186</v>
      </c>
      <c r="Q131" s="27">
        <f t="shared" si="302"/>
        <v>0.92115729037506866</v>
      </c>
      <c r="W131" t="str">
        <f t="shared" si="318"/>
        <v>42 Secretarial and related occupations</v>
      </c>
      <c r="X131" s="27">
        <f t="shared" si="303"/>
        <v>8.7357216743011445E-2</v>
      </c>
      <c r="Y131" s="27">
        <f t="shared" si="303"/>
        <v>5.0850215374221186E-2</v>
      </c>
      <c r="Z131" s="27">
        <f t="shared" si="303"/>
        <v>1.3087988045735619</v>
      </c>
      <c r="AA131" s="27">
        <f t="shared" si="303"/>
        <v>2.2197056054143038</v>
      </c>
      <c r="AB131" s="27">
        <f t="shared" si="304"/>
        <v>3.5285044099878657</v>
      </c>
      <c r="AH131" t="str">
        <f t="shared" si="319"/>
        <v>42 Secretarial and related occupations</v>
      </c>
      <c r="AI131" s="27">
        <f t="shared" si="305"/>
        <v>4.5360068670711406E-2</v>
      </c>
      <c r="AJ131" s="27">
        <f t="shared" si="305"/>
        <v>5.1705163329878845E-2</v>
      </c>
      <c r="AK131" s="27">
        <f t="shared" si="305"/>
        <v>0.53136770376519582</v>
      </c>
      <c r="AL131" s="27">
        <f t="shared" si="305"/>
        <v>0.44242453172032281</v>
      </c>
      <c r="AM131" s="27">
        <f t="shared" si="306"/>
        <v>0.97379223548551863</v>
      </c>
      <c r="AS131" t="str">
        <f t="shared" si="320"/>
        <v>42 Secretarial and related occupations</v>
      </c>
      <c r="AT131" s="27">
        <f t="shared" si="307"/>
        <v>-1.1222816421549764E-2</v>
      </c>
      <c r="AU131" s="27">
        <f t="shared" si="307"/>
        <v>3.8490500751529488E-2</v>
      </c>
      <c r="AV131" s="27">
        <f t="shared" si="307"/>
        <v>0.3175713928274424</v>
      </c>
      <c r="AW131" s="27">
        <f t="shared" si="307"/>
        <v>5.866220219300744E-2</v>
      </c>
      <c r="AX131" s="27">
        <f t="shared" si="308"/>
        <v>0.37623359502044984</v>
      </c>
      <c r="BD131" t="str">
        <f t="shared" si="321"/>
        <v>42 Secretarial and related occupations</v>
      </c>
      <c r="BE131" s="27">
        <f t="shared" si="309"/>
        <v>-0.47953814571074505</v>
      </c>
      <c r="BF131" s="27">
        <f t="shared" si="309"/>
        <v>0.1636807368126405</v>
      </c>
      <c r="BG131" s="27">
        <f t="shared" si="309"/>
        <v>0.18183847500628714</v>
      </c>
      <c r="BH131" s="27">
        <f t="shared" si="309"/>
        <v>-3.1641189904806764</v>
      </c>
      <c r="BI131" s="27">
        <f t="shared" si="310"/>
        <v>-2.9822805154743892</v>
      </c>
      <c r="BO131" t="str">
        <f t="shared" si="322"/>
        <v>42 Secretarial and related occupations</v>
      </c>
      <c r="BP131" s="27">
        <f t="shared" si="311"/>
        <v>-1.3461078603941994</v>
      </c>
      <c r="BQ131" s="27">
        <f t="shared" si="311"/>
        <v>-0.11279451624408843</v>
      </c>
      <c r="BR131" s="27">
        <f t="shared" si="311"/>
        <v>-0.73538163419290337</v>
      </c>
      <c r="BS131" s="27">
        <f t="shared" si="311"/>
        <v>-2.5852285353691262</v>
      </c>
      <c r="BT131" s="27">
        <f t="shared" si="312"/>
        <v>-3.3206101695620296</v>
      </c>
      <c r="BZ131" t="str">
        <f t="shared" si="323"/>
        <v>42 Secretarial and related occupations</v>
      </c>
      <c r="CA131" s="68">
        <f t="shared" si="313"/>
        <v>-0.46063264675612148</v>
      </c>
      <c r="CB131" s="68">
        <f t="shared" si="313"/>
        <v>-0.69612953880188133</v>
      </c>
      <c r="CC131" s="68">
        <f t="shared" si="313"/>
        <v>-1.715023814207846</v>
      </c>
      <c r="CD131" s="68">
        <f t="shared" si="313"/>
        <v>-1.2461483800666231</v>
      </c>
      <c r="CE131" s="68">
        <f t="shared" si="314"/>
        <v>-2.9611721942744693</v>
      </c>
      <c r="CK131" t="str">
        <f t="shared" si="324"/>
        <v>42 Secretarial and related occupations</v>
      </c>
      <c r="CL131" s="68">
        <f t="shared" si="315"/>
        <v>6.6356316708287011E-2</v>
      </c>
      <c r="CM131" s="68">
        <f t="shared" si="315"/>
        <v>-4.6891627406500436E-2</v>
      </c>
      <c r="CN131" s="68">
        <f t="shared" si="315"/>
        <v>-9.4259472438344316E-2</v>
      </c>
      <c r="CO131" s="68">
        <f t="shared" si="315"/>
        <v>-0.2316492515772054</v>
      </c>
      <c r="CP131" s="68">
        <f t="shared" si="316"/>
        <v>-0.32590872401554971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8.0038940723342576E-3</v>
      </c>
      <c r="C132" s="27">
        <f t="shared" si="299"/>
        <v>-2.6971973308472508E-3</v>
      </c>
      <c r="D132" s="27">
        <f t="shared" si="299"/>
        <v>6.9805601163724987E-3</v>
      </c>
      <c r="E132" s="27">
        <f t="shared" si="299"/>
        <v>1.0712957897285699E-2</v>
      </c>
      <c r="F132" s="27">
        <f t="shared" si="300"/>
        <v>1.7693518013658198E-2</v>
      </c>
      <c r="L132" t="str">
        <f t="shared" si="317"/>
        <v>51 Skilled agricultural and related trades</v>
      </c>
      <c r="M132" s="27">
        <f t="shared" si="301"/>
        <v>5.3936783041856617E-2</v>
      </c>
      <c r="N132" s="27">
        <f t="shared" si="301"/>
        <v>-5.5825043011658332E-2</v>
      </c>
      <c r="O132" s="27">
        <f t="shared" si="301"/>
        <v>1.6182950139900149E-2</v>
      </c>
      <c r="P132" s="27">
        <f t="shared" si="301"/>
        <v>6.0091847044170921E-2</v>
      </c>
      <c r="Q132" s="27">
        <f t="shared" si="302"/>
        <v>7.6274797184071069E-2</v>
      </c>
      <c r="W132" t="str">
        <f t="shared" si="318"/>
        <v>51 Skilled agricultural and related trades</v>
      </c>
      <c r="X132" s="27">
        <f t="shared" si="303"/>
        <v>0.2399650448059496</v>
      </c>
      <c r="Y132" s="27">
        <f t="shared" si="303"/>
        <v>-0.14096284553298455</v>
      </c>
      <c r="Z132" s="27">
        <f t="shared" si="303"/>
        <v>0.23556537557228996</v>
      </c>
      <c r="AA132" s="27">
        <f t="shared" si="303"/>
        <v>0.72410147832044891</v>
      </c>
      <c r="AB132" s="27">
        <f t="shared" si="304"/>
        <v>0.95966685389273887</v>
      </c>
      <c r="AH132" t="str">
        <f t="shared" si="319"/>
        <v>51 Skilled agricultural and related trades</v>
      </c>
      <c r="AI132" s="27">
        <f t="shared" si="305"/>
        <v>0.14665236354234956</v>
      </c>
      <c r="AJ132" s="27">
        <f t="shared" si="305"/>
        <v>-0.1731482858819321</v>
      </c>
      <c r="AK132" s="27">
        <f t="shared" si="305"/>
        <v>7.2002373233785888E-2</v>
      </c>
      <c r="AL132" s="27">
        <f t="shared" si="305"/>
        <v>0.19393334230813986</v>
      </c>
      <c r="AM132" s="27">
        <f t="shared" si="306"/>
        <v>0.26593571554192574</v>
      </c>
      <c r="AS132" t="str">
        <f t="shared" si="320"/>
        <v>51 Skilled agricultural and related trades</v>
      </c>
      <c r="AT132" s="27">
        <f t="shared" si="307"/>
        <v>0.33266135072082703</v>
      </c>
      <c r="AU132" s="27">
        <f t="shared" si="307"/>
        <v>-0.29546786735403763</v>
      </c>
      <c r="AV132" s="27">
        <f t="shared" si="307"/>
        <v>4.1789936727092636E-2</v>
      </c>
      <c r="AW132" s="27">
        <f t="shared" si="307"/>
        <v>0.28744729404101599</v>
      </c>
      <c r="AX132" s="27">
        <f t="shared" si="308"/>
        <v>0.32923723076810862</v>
      </c>
      <c r="BD132" t="str">
        <f t="shared" si="321"/>
        <v>51 Skilled agricultural and related trades</v>
      </c>
      <c r="BE132" s="27">
        <f t="shared" si="309"/>
        <v>4.3713392887684721E-2</v>
      </c>
      <c r="BF132" s="27">
        <f t="shared" si="309"/>
        <v>-0.31617499524925896</v>
      </c>
      <c r="BG132" s="27">
        <f t="shared" si="309"/>
        <v>-4.698448431572344E-2</v>
      </c>
      <c r="BH132" s="27">
        <f t="shared" si="309"/>
        <v>1.6251762421795268E-2</v>
      </c>
      <c r="BI132" s="27">
        <f t="shared" si="310"/>
        <v>-3.0732721893928172E-2</v>
      </c>
      <c r="BO132" t="str">
        <f t="shared" si="322"/>
        <v>51 Skilled agricultural and related trades</v>
      </c>
      <c r="BP132" s="27">
        <f t="shared" si="311"/>
        <v>0.3190165566216927</v>
      </c>
      <c r="BQ132" s="27">
        <f t="shared" si="311"/>
        <v>-0.7683415483336804</v>
      </c>
      <c r="BR132" s="27">
        <f t="shared" si="311"/>
        <v>3.4395208780295006E-2</v>
      </c>
      <c r="BS132" s="27">
        <f t="shared" si="311"/>
        <v>1.8374460987848229E-2</v>
      </c>
      <c r="BT132" s="27">
        <f t="shared" si="312"/>
        <v>5.2769669768143235E-2</v>
      </c>
      <c r="BZ132" t="str">
        <f t="shared" si="323"/>
        <v>51 Skilled agricultural and related trades</v>
      </c>
      <c r="CA132" s="68">
        <f t="shared" si="313"/>
        <v>-3.2934450419852102E-2</v>
      </c>
      <c r="CB132" s="68">
        <f t="shared" si="313"/>
        <v>-0.39330240534518457</v>
      </c>
      <c r="CC132" s="68">
        <f t="shared" si="313"/>
        <v>2.2102615297223682E-3</v>
      </c>
      <c r="CD132" s="68">
        <f t="shared" si="313"/>
        <v>0.1857409941718593</v>
      </c>
      <c r="CE132" s="68">
        <f t="shared" si="314"/>
        <v>0.18795125570158167</v>
      </c>
      <c r="CK132" t="str">
        <f t="shared" si="324"/>
        <v>51 Skilled agricultural and related trades</v>
      </c>
      <c r="CL132" s="68">
        <f t="shared" si="315"/>
        <v>0.28120128803966327</v>
      </c>
      <c r="CM132" s="68">
        <f t="shared" si="315"/>
        <v>-0.46311118655992112</v>
      </c>
      <c r="CN132" s="68">
        <f t="shared" si="315"/>
        <v>6.0409590424822857E-2</v>
      </c>
      <c r="CO132" s="68">
        <f t="shared" si="315"/>
        <v>-0.31827239440571536</v>
      </c>
      <c r="CP132" s="68">
        <f t="shared" si="316"/>
        <v>-0.25786280398089251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4.4861013316787567E-3</v>
      </c>
      <c r="C133" s="27">
        <f t="shared" si="299"/>
        <v>2.8257954842726765E-3</v>
      </c>
      <c r="D133" s="27">
        <f t="shared" si="299"/>
        <v>2.5997147690739325E-3</v>
      </c>
      <c r="E133" s="27">
        <f t="shared" si="299"/>
        <v>1.3863689791844686E-2</v>
      </c>
      <c r="F133" s="27">
        <f t="shared" si="300"/>
        <v>1.6463404560918618E-2</v>
      </c>
      <c r="L133" t="str">
        <f t="shared" si="317"/>
        <v>52 Skilled metal, electrical and electronic trades</v>
      </c>
      <c r="M133" s="27">
        <f t="shared" si="301"/>
        <v>0.13169919997352852</v>
      </c>
      <c r="N133" s="27">
        <f t="shared" si="301"/>
        <v>-4.9825437687544771E-2</v>
      </c>
      <c r="O133" s="27">
        <f t="shared" si="301"/>
        <v>0.2511199055926262</v>
      </c>
      <c r="P133" s="27">
        <f t="shared" si="301"/>
        <v>0.5678631069933221</v>
      </c>
      <c r="Q133" s="27">
        <f t="shared" si="302"/>
        <v>0.8189830125859483</v>
      </c>
      <c r="W133" t="str">
        <f t="shared" si="318"/>
        <v>52 Skilled metal, electrical and electronic trades</v>
      </c>
      <c r="X133" s="27">
        <f t="shared" si="303"/>
        <v>0.27987862436269983</v>
      </c>
      <c r="Y133" s="27">
        <f t="shared" si="303"/>
        <v>-0.32119349117926066</v>
      </c>
      <c r="Z133" s="27">
        <f t="shared" si="303"/>
        <v>0.29828966823185143</v>
      </c>
      <c r="AA133" s="27">
        <f t="shared" si="303"/>
        <v>0.46935930583215169</v>
      </c>
      <c r="AB133" s="27">
        <f t="shared" si="304"/>
        <v>0.76764897406400312</v>
      </c>
      <c r="AH133" t="str">
        <f t="shared" si="319"/>
        <v>52 Skilled metal, electrical and electronic trades</v>
      </c>
      <c r="AI133" s="27">
        <f t="shared" si="305"/>
        <v>0.12624612526126677</v>
      </c>
      <c r="AJ133" s="27">
        <f t="shared" si="305"/>
        <v>-0.10343715246474161</v>
      </c>
      <c r="AK133" s="27">
        <f t="shared" si="305"/>
        <v>2.6829470917859921E-2</v>
      </c>
      <c r="AL133" s="27">
        <f t="shared" si="305"/>
        <v>0.13310090767697547</v>
      </c>
      <c r="AM133" s="27">
        <f t="shared" si="306"/>
        <v>0.15993037859483539</v>
      </c>
      <c r="AS133" t="str">
        <f t="shared" si="320"/>
        <v>52 Skilled metal, electrical and electronic trades</v>
      </c>
      <c r="AT133" s="27">
        <f t="shared" si="307"/>
        <v>0.36836751786679844</v>
      </c>
      <c r="AU133" s="27">
        <f t="shared" si="307"/>
        <v>-0.2876888770942263</v>
      </c>
      <c r="AV133" s="27">
        <f t="shared" si="307"/>
        <v>6.1077476534514119E-2</v>
      </c>
      <c r="AW133" s="27">
        <f t="shared" si="307"/>
        <v>0.44781817687250403</v>
      </c>
      <c r="AX133" s="27">
        <f t="shared" si="308"/>
        <v>0.50889565340701814</v>
      </c>
      <c r="BD133" t="str">
        <f t="shared" si="321"/>
        <v>52 Skilled metal, electrical and electronic trades</v>
      </c>
      <c r="BE133" s="27">
        <f t="shared" si="309"/>
        <v>3.1192606765864994E-2</v>
      </c>
      <c r="BF133" s="27">
        <f t="shared" si="309"/>
        <v>-0.65481732321272723</v>
      </c>
      <c r="BG133" s="27">
        <f t="shared" si="309"/>
        <v>-0.19734795849269204</v>
      </c>
      <c r="BH133" s="27">
        <f t="shared" si="309"/>
        <v>-0.37251164838117923</v>
      </c>
      <c r="BI133" s="27">
        <f t="shared" si="310"/>
        <v>-0.56985960687387127</v>
      </c>
      <c r="BO133" t="str">
        <f t="shared" si="322"/>
        <v>52 Skilled metal, electrical and electronic trades</v>
      </c>
      <c r="BP133" s="27">
        <f t="shared" si="311"/>
        <v>0.75904408121037736</v>
      </c>
      <c r="BQ133" s="27">
        <f t="shared" si="311"/>
        <v>-1.3803845982470033</v>
      </c>
      <c r="BR133" s="27">
        <f t="shared" si="311"/>
        <v>-0.25535523867204013</v>
      </c>
      <c r="BS133" s="27">
        <f t="shared" si="311"/>
        <v>-0.76790272473363075</v>
      </c>
      <c r="BT133" s="27">
        <f t="shared" si="312"/>
        <v>-1.0232579634056709</v>
      </c>
      <c r="BZ133" t="str">
        <f t="shared" si="323"/>
        <v>52 Skilled metal, electrical and electronic trades</v>
      </c>
      <c r="CA133" s="68">
        <f t="shared" si="313"/>
        <v>-0.41151879618420484</v>
      </c>
      <c r="CB133" s="68">
        <f t="shared" si="313"/>
        <v>-0.51654948658674149</v>
      </c>
      <c r="CC133" s="68">
        <f t="shared" si="313"/>
        <v>3.5203676116784877E-2</v>
      </c>
      <c r="CD133" s="68">
        <f t="shared" si="313"/>
        <v>-1.1057568748958644</v>
      </c>
      <c r="CE133" s="68">
        <f t="shared" si="314"/>
        <v>-1.0705531987790795</v>
      </c>
      <c r="CK133" t="str">
        <f t="shared" si="324"/>
        <v>52 Skilled metal, electrical and electronic trades</v>
      </c>
      <c r="CL133" s="68">
        <f t="shared" si="315"/>
        <v>0.15946885810061051</v>
      </c>
      <c r="CM133" s="68">
        <f t="shared" si="315"/>
        <v>-0.23313378036224741</v>
      </c>
      <c r="CN133" s="68">
        <f t="shared" si="315"/>
        <v>0.12181487585275319</v>
      </c>
      <c r="CO133" s="68">
        <f t="shared" si="315"/>
        <v>-0.28729284841099911</v>
      </c>
      <c r="CP133" s="68">
        <f t="shared" si="316"/>
        <v>-0.16547797255824592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-4.5407033614588543E-3</v>
      </c>
      <c r="C134" s="27">
        <f t="shared" si="299"/>
        <v>-1.7544189960694116E-3</v>
      </c>
      <c r="D134" s="27">
        <f t="shared" si="299"/>
        <v>4.5476020015746878E-3</v>
      </c>
      <c r="E134" s="27">
        <f t="shared" si="299"/>
        <v>1.0054111539681519E-3</v>
      </c>
      <c r="F134" s="27">
        <f t="shared" si="300"/>
        <v>5.5530131555428398E-3</v>
      </c>
      <c r="L134" t="str">
        <f t="shared" si="317"/>
        <v>53 Skilled construction and building trades</v>
      </c>
      <c r="M134" s="27">
        <f t="shared" si="301"/>
        <v>3.3715842452072986E-2</v>
      </c>
      <c r="N134" s="27">
        <f t="shared" si="301"/>
        <v>-5.3067680934292816E-3</v>
      </c>
      <c r="O134" s="27">
        <f t="shared" si="301"/>
        <v>5.1710862025855786E-2</v>
      </c>
      <c r="P134" s="27">
        <f t="shared" si="301"/>
        <v>7.6636767639365888E-2</v>
      </c>
      <c r="Q134" s="27">
        <f t="shared" si="302"/>
        <v>0.12834762966522167</v>
      </c>
      <c r="W134" t="str">
        <f t="shared" si="318"/>
        <v>53 Skilled construction and building trades</v>
      </c>
      <c r="X134" s="27">
        <f t="shared" si="303"/>
        <v>2.3183330356214338E-2</v>
      </c>
      <c r="Y134" s="27">
        <f t="shared" si="303"/>
        <v>-0.11432821377364166</v>
      </c>
      <c r="Z134" s="27">
        <f t="shared" si="303"/>
        <v>0.15023281123825383</v>
      </c>
      <c r="AA134" s="27">
        <f t="shared" si="303"/>
        <v>0.11544831690661761</v>
      </c>
      <c r="AB134" s="27">
        <f t="shared" si="304"/>
        <v>0.26568112814487144</v>
      </c>
      <c r="AH134" t="str">
        <f t="shared" si="319"/>
        <v>53 Skilled construction and building trades</v>
      </c>
      <c r="AI134" s="27">
        <f t="shared" si="305"/>
        <v>0.10895868406732623</v>
      </c>
      <c r="AJ134" s="27">
        <f t="shared" si="305"/>
        <v>-9.053987812224451E-2</v>
      </c>
      <c r="AK134" s="27">
        <f t="shared" si="305"/>
        <v>7.7115599359653619E-2</v>
      </c>
      <c r="AL134" s="27">
        <f t="shared" si="305"/>
        <v>9.190506900039308E-2</v>
      </c>
      <c r="AM134" s="27">
        <f t="shared" si="306"/>
        <v>0.1690206683600467</v>
      </c>
      <c r="AS134" t="str">
        <f t="shared" si="320"/>
        <v>53 Skilled construction and building trades</v>
      </c>
      <c r="AT134" s="27">
        <f t="shared" si="307"/>
        <v>6.1002005971892981E-3</v>
      </c>
      <c r="AU134" s="27">
        <f t="shared" si="307"/>
        <v>-5.3520473855802497E-2</v>
      </c>
      <c r="AV134" s="27">
        <f t="shared" si="307"/>
        <v>0.13808989349335776</v>
      </c>
      <c r="AW134" s="27">
        <f t="shared" si="307"/>
        <v>4.5991027746306923E-2</v>
      </c>
      <c r="AX134" s="27">
        <f t="shared" si="308"/>
        <v>0.18408092123966469</v>
      </c>
      <c r="BD134" t="str">
        <f t="shared" si="321"/>
        <v>53 Skilled construction and building trades</v>
      </c>
      <c r="BE134" s="27">
        <f t="shared" si="309"/>
        <v>-1.0971498362070573</v>
      </c>
      <c r="BF134" s="27">
        <f t="shared" si="309"/>
        <v>-0.33485730985486395</v>
      </c>
      <c r="BG134" s="27">
        <f t="shared" si="309"/>
        <v>-0.17696029520252843</v>
      </c>
      <c r="BH134" s="27">
        <f t="shared" si="309"/>
        <v>-1.0338873291759523</v>
      </c>
      <c r="BI134" s="27">
        <f t="shared" si="310"/>
        <v>-1.2108476243784807</v>
      </c>
      <c r="BO134" t="str">
        <f t="shared" si="322"/>
        <v>53 Skilled construction and building trades</v>
      </c>
      <c r="BP134" s="27">
        <f t="shared" si="311"/>
        <v>0.67967442970344116</v>
      </c>
      <c r="BQ134" s="27">
        <f t="shared" si="311"/>
        <v>-1.3178200742307871</v>
      </c>
      <c r="BR134" s="27">
        <f t="shared" si="311"/>
        <v>0.56655747613641871</v>
      </c>
      <c r="BS134" s="27">
        <f t="shared" si="311"/>
        <v>-0.27280756248485805</v>
      </c>
      <c r="BT134" s="27">
        <f t="shared" si="312"/>
        <v>0.29374991365156067</v>
      </c>
      <c r="BZ134" t="str">
        <f t="shared" si="323"/>
        <v>53 Skilled construction and building trades</v>
      </c>
      <c r="CA134" s="68">
        <f t="shared" si="313"/>
        <v>-0.67094702547544083</v>
      </c>
      <c r="CB134" s="68">
        <f t="shared" si="313"/>
        <v>-0.36665860039811893</v>
      </c>
      <c r="CC134" s="68">
        <f t="shared" si="313"/>
        <v>0.29017506217831146</v>
      </c>
      <c r="CD134" s="68">
        <f t="shared" si="313"/>
        <v>-0.22920680735560817</v>
      </c>
      <c r="CE134" s="68">
        <f t="shared" si="314"/>
        <v>6.0968254822703294E-2</v>
      </c>
      <c r="CK134" t="str">
        <f t="shared" si="324"/>
        <v>53 Skilled construction and building trades</v>
      </c>
      <c r="CL134" s="68">
        <f t="shared" si="315"/>
        <v>-0.12303583656386019</v>
      </c>
      <c r="CM134" s="68">
        <f t="shared" si="315"/>
        <v>-0.33358103226640767</v>
      </c>
      <c r="CN134" s="68">
        <f t="shared" si="315"/>
        <v>-0.13738897363677127</v>
      </c>
      <c r="CO134" s="68">
        <f t="shared" si="315"/>
        <v>-0.78152275862657383</v>
      </c>
      <c r="CP134" s="68">
        <f t="shared" si="316"/>
        <v>-0.9189117322633451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5.6192513251404619E-3</v>
      </c>
      <c r="C135" s="27">
        <f t="shared" si="299"/>
        <v>4.8320594099758099E-3</v>
      </c>
      <c r="D135" s="27">
        <f t="shared" si="299"/>
        <v>1.8017189297023117E-2</v>
      </c>
      <c r="E135" s="27">
        <f t="shared" si="299"/>
        <v>2.956407257822162E-2</v>
      </c>
      <c r="F135" s="27">
        <f t="shared" si="300"/>
        <v>4.7581261875244737E-2</v>
      </c>
      <c r="L135" t="str">
        <f t="shared" si="317"/>
        <v>54 Textiles, printing and other skilled trades</v>
      </c>
      <c r="M135" s="27">
        <f t="shared" si="301"/>
        <v>8.5657375108795786E-2</v>
      </c>
      <c r="N135" s="27">
        <f t="shared" si="301"/>
        <v>4.5753672429541759E-2</v>
      </c>
      <c r="O135" s="27">
        <f t="shared" si="301"/>
        <v>0.16797708831806291</v>
      </c>
      <c r="P135" s="27">
        <f t="shared" si="301"/>
        <v>0.39711258094907886</v>
      </c>
      <c r="Q135" s="27">
        <f t="shared" si="302"/>
        <v>0.56508966926714177</v>
      </c>
      <c r="W135" t="str">
        <f t="shared" si="318"/>
        <v>54 Textiles, printing and other skilled trades</v>
      </c>
      <c r="X135" s="27">
        <f t="shared" si="303"/>
        <v>0.11283690683101355</v>
      </c>
      <c r="Y135" s="27">
        <f t="shared" si="303"/>
        <v>-0.13998296736961713</v>
      </c>
      <c r="Z135" s="27">
        <f t="shared" si="303"/>
        <v>0.35680214787568465</v>
      </c>
      <c r="AA135" s="27">
        <f t="shared" si="303"/>
        <v>0.6342638366677873</v>
      </c>
      <c r="AB135" s="27">
        <f t="shared" si="304"/>
        <v>0.99106598454347195</v>
      </c>
      <c r="AH135" t="str">
        <f t="shared" si="319"/>
        <v>54 Textiles, printing and other skilled trades</v>
      </c>
      <c r="AI135" s="27">
        <f t="shared" si="305"/>
        <v>5.7959161688712069E-3</v>
      </c>
      <c r="AJ135" s="27">
        <f t="shared" si="305"/>
        <v>-3.2078507548810919E-2</v>
      </c>
      <c r="AK135" s="27">
        <f t="shared" si="305"/>
        <v>4.0405208246358737E-2</v>
      </c>
      <c r="AL135" s="27">
        <f t="shared" si="305"/>
        <v>0.1727671309267329</v>
      </c>
      <c r="AM135" s="27">
        <f t="shared" si="306"/>
        <v>0.21317233917309164</v>
      </c>
      <c r="AS135" t="str">
        <f t="shared" si="320"/>
        <v>54 Textiles, printing and other skilled trades</v>
      </c>
      <c r="AT135" s="27">
        <f t="shared" si="307"/>
        <v>1.3930462986453396E-2</v>
      </c>
      <c r="AU135" s="27">
        <f t="shared" si="307"/>
        <v>-3.9385909443897416E-2</v>
      </c>
      <c r="AV135" s="27">
        <f t="shared" si="307"/>
        <v>0.11539542217076248</v>
      </c>
      <c r="AW135" s="27">
        <f t="shared" si="307"/>
        <v>0.21127086037642395</v>
      </c>
      <c r="AX135" s="27">
        <f t="shared" si="308"/>
        <v>0.32666628254718644</v>
      </c>
      <c r="BD135" t="str">
        <f t="shared" si="321"/>
        <v>54 Textiles, printing and other skilled trades</v>
      </c>
      <c r="BE135" s="27">
        <f t="shared" si="309"/>
        <v>-0.39816931632706609</v>
      </c>
      <c r="BF135" s="27">
        <f t="shared" si="309"/>
        <v>-0.21334910410240138</v>
      </c>
      <c r="BG135" s="27">
        <f t="shared" si="309"/>
        <v>0.36359394326196259</v>
      </c>
      <c r="BH135" s="27">
        <f t="shared" si="309"/>
        <v>0.5594548024894177</v>
      </c>
      <c r="BI135" s="27">
        <f t="shared" si="310"/>
        <v>0.9230487457513803</v>
      </c>
      <c r="BO135" t="str">
        <f t="shared" si="322"/>
        <v>54 Textiles, printing and other skilled trades</v>
      </c>
      <c r="BP135" s="27">
        <f t="shared" si="311"/>
        <v>-0.73827735230650759</v>
      </c>
      <c r="BQ135" s="27">
        <f t="shared" si="311"/>
        <v>-0.45497294779539388</v>
      </c>
      <c r="BR135" s="27">
        <f t="shared" si="311"/>
        <v>-0.47060370039823107</v>
      </c>
      <c r="BS135" s="27">
        <f t="shared" si="311"/>
        <v>-0.37878634426147917</v>
      </c>
      <c r="BT135" s="27">
        <f t="shared" si="312"/>
        <v>-0.84939004465971024</v>
      </c>
      <c r="BZ135" t="str">
        <f t="shared" si="323"/>
        <v>54 Textiles, printing and other skilled trades</v>
      </c>
      <c r="CA135" s="68">
        <f t="shared" si="313"/>
        <v>-0.69048667743953285</v>
      </c>
      <c r="CB135" s="68">
        <f t="shared" si="313"/>
        <v>-0.59549019753267407</v>
      </c>
      <c r="CC135" s="68">
        <f t="shared" si="313"/>
        <v>0.13365923961377835</v>
      </c>
      <c r="CD135" s="68">
        <f t="shared" si="313"/>
        <v>-0.5504122630196</v>
      </c>
      <c r="CE135" s="68">
        <f t="shared" si="314"/>
        <v>-0.41675302340582165</v>
      </c>
      <c r="CK135" t="str">
        <f t="shared" si="324"/>
        <v>54 Textiles, printing and other skilled trades</v>
      </c>
      <c r="CL135" s="68">
        <f t="shared" si="315"/>
        <v>-6.7043725492990536E-2</v>
      </c>
      <c r="CM135" s="68">
        <f t="shared" si="315"/>
        <v>-0.21189399086051597</v>
      </c>
      <c r="CN135" s="68">
        <f t="shared" si="315"/>
        <v>-0.30780755744697408</v>
      </c>
      <c r="CO135" s="68">
        <f t="shared" si="315"/>
        <v>-0.34490533125444023</v>
      </c>
      <c r="CP135" s="68">
        <f t="shared" si="316"/>
        <v>-0.65271288870141431</v>
      </c>
    </row>
    <row r="136" spans="1:94" x14ac:dyDescent="0.25">
      <c r="A136" t="str">
        <f t="shared" si="298"/>
        <v>61 Caring personal service occupations</v>
      </c>
      <c r="B136" s="27">
        <f t="shared" si="299"/>
        <v>1.1229913489347002E-2</v>
      </c>
      <c r="C136" s="27">
        <f t="shared" si="299"/>
        <v>1.1411098878545967E-3</v>
      </c>
      <c r="D136" s="27">
        <f t="shared" si="299"/>
        <v>2.4142001646352287E-2</v>
      </c>
      <c r="E136" s="27">
        <f t="shared" si="299"/>
        <v>3.5114768537737595E-2</v>
      </c>
      <c r="F136" s="27">
        <f t="shared" si="300"/>
        <v>5.9256770184089883E-2</v>
      </c>
      <c r="L136" t="str">
        <f t="shared" si="317"/>
        <v>61 Caring personal service occupations</v>
      </c>
      <c r="M136" s="27">
        <f t="shared" si="301"/>
        <v>0.80714572084262848</v>
      </c>
      <c r="N136" s="27">
        <f t="shared" si="301"/>
        <v>7.5844206103464096E-2</v>
      </c>
      <c r="O136" s="27">
        <f t="shared" si="301"/>
        <v>0.9854306772347825</v>
      </c>
      <c r="P136" s="27">
        <f t="shared" si="301"/>
        <v>1.4392635220342065</v>
      </c>
      <c r="Q136" s="27">
        <f t="shared" si="302"/>
        <v>2.424694199268989</v>
      </c>
      <c r="W136" t="str">
        <f t="shared" si="318"/>
        <v>61 Caring personal service occupations</v>
      </c>
      <c r="X136" s="27">
        <f t="shared" si="303"/>
        <v>1.4600536299655982</v>
      </c>
      <c r="Y136" s="27">
        <f t="shared" si="303"/>
        <v>-0.41719541004607485</v>
      </c>
      <c r="Z136" s="27">
        <f t="shared" si="303"/>
        <v>1.5674968555349373</v>
      </c>
      <c r="AA136" s="27">
        <f t="shared" si="303"/>
        <v>1.8269076399791047</v>
      </c>
      <c r="AB136" s="27">
        <f t="shared" si="304"/>
        <v>3.394404495514042</v>
      </c>
      <c r="AH136" t="str">
        <f t="shared" si="319"/>
        <v>61 Caring personal service occupations</v>
      </c>
      <c r="AI136" s="27">
        <f t="shared" si="305"/>
        <v>0.41442430219614046</v>
      </c>
      <c r="AJ136" s="27">
        <f t="shared" si="305"/>
        <v>-0.29076363468192845</v>
      </c>
      <c r="AK136" s="27">
        <f t="shared" si="305"/>
        <v>0.36934903313216072</v>
      </c>
      <c r="AL136" s="27">
        <f t="shared" si="305"/>
        <v>0.27135152154336151</v>
      </c>
      <c r="AM136" s="27">
        <f t="shared" si="306"/>
        <v>0.64070055467552223</v>
      </c>
      <c r="AS136" t="str">
        <f t="shared" si="320"/>
        <v>61 Caring personal service occupations</v>
      </c>
      <c r="AT136" s="27">
        <f t="shared" si="307"/>
        <v>0.57438773224546757</v>
      </c>
      <c r="AU136" s="27">
        <f t="shared" si="307"/>
        <v>-0.1289213863193055</v>
      </c>
      <c r="AV136" s="27">
        <f t="shared" si="307"/>
        <v>0.30090559012408491</v>
      </c>
      <c r="AW136" s="27">
        <f t="shared" si="307"/>
        <v>0.33592624653251058</v>
      </c>
      <c r="AX136" s="27">
        <f t="shared" si="308"/>
        <v>0.63683183665659548</v>
      </c>
      <c r="BD136" t="str">
        <f t="shared" si="321"/>
        <v>61 Caring personal service occupations</v>
      </c>
      <c r="BE136" s="27">
        <f t="shared" si="309"/>
        <v>1.5552495226548295</v>
      </c>
      <c r="BF136" s="27">
        <f t="shared" si="309"/>
        <v>8.8861239760593236E-2</v>
      </c>
      <c r="BG136" s="27">
        <f t="shared" si="309"/>
        <v>1.4318826687327579</v>
      </c>
      <c r="BH136" s="27">
        <f t="shared" si="309"/>
        <v>3.2299282141676819</v>
      </c>
      <c r="BI136" s="27">
        <f t="shared" si="310"/>
        <v>4.6618108829004399</v>
      </c>
      <c r="BO136" t="str">
        <f t="shared" si="322"/>
        <v>61 Caring personal service occupations</v>
      </c>
      <c r="BP136" s="27">
        <f t="shared" si="311"/>
        <v>-0.69319535441786684</v>
      </c>
      <c r="BQ136" s="27">
        <f t="shared" si="311"/>
        <v>-1.3189754986769326</v>
      </c>
      <c r="BR136" s="27">
        <f t="shared" si="311"/>
        <v>0.11899584013955788</v>
      </c>
      <c r="BS136" s="27">
        <f t="shared" si="311"/>
        <v>-2.4586691320719201</v>
      </c>
      <c r="BT136" s="27">
        <f t="shared" si="312"/>
        <v>-2.3396732919323622</v>
      </c>
      <c r="BZ136" t="str">
        <f t="shared" si="323"/>
        <v>61 Caring personal service occupations</v>
      </c>
      <c r="CA136" s="68">
        <f t="shared" si="313"/>
        <v>-2.0390069360805985</v>
      </c>
      <c r="CB136" s="68">
        <f t="shared" si="313"/>
        <v>-0.49338474940307497</v>
      </c>
      <c r="CC136" s="68">
        <f t="shared" si="313"/>
        <v>-0.45496927224194472</v>
      </c>
      <c r="CD136" s="68">
        <f t="shared" si="313"/>
        <v>-0.3249821146891001</v>
      </c>
      <c r="CE136" s="68">
        <f t="shared" si="314"/>
        <v>-0.77995138693104482</v>
      </c>
      <c r="CK136" t="str">
        <f t="shared" si="324"/>
        <v>61 Caring personal service occupations</v>
      </c>
      <c r="CL136" s="68">
        <f t="shared" si="315"/>
        <v>-0.1120994483654314</v>
      </c>
      <c r="CM136" s="68">
        <f t="shared" si="315"/>
        <v>-6.6250773939771079E-3</v>
      </c>
      <c r="CN136" s="68">
        <f t="shared" si="315"/>
        <v>0.15060655175350379</v>
      </c>
      <c r="CO136" s="68">
        <f t="shared" si="315"/>
        <v>0.1813209139724361</v>
      </c>
      <c r="CP136" s="68">
        <f t="shared" si="316"/>
        <v>0.3319274657259399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1.1968687104368266E-2</v>
      </c>
      <c r="C137" s="27">
        <f t="shared" si="299"/>
        <v>4.2816443428132095E-3</v>
      </c>
      <c r="D137" s="27">
        <f t="shared" si="299"/>
        <v>8.7126415729959425E-3</v>
      </c>
      <c r="E137" s="27">
        <f t="shared" si="299"/>
        <v>1.6854679842187775E-2</v>
      </c>
      <c r="F137" s="27">
        <f t="shared" si="300"/>
        <v>2.5567321415183718E-2</v>
      </c>
      <c r="L137" t="str">
        <f t="shared" si="317"/>
        <v>62 Leisure, travel and related personal service occupations</v>
      </c>
      <c r="M137" s="27">
        <f t="shared" si="301"/>
        <v>0.14679676495089639</v>
      </c>
      <c r="N137" s="27">
        <f t="shared" si="301"/>
        <v>-3.2158259585665983E-2</v>
      </c>
      <c r="O137" s="27">
        <f t="shared" si="301"/>
        <v>0.13214102194234745</v>
      </c>
      <c r="P137" s="27">
        <f t="shared" si="301"/>
        <v>0.2439796091474794</v>
      </c>
      <c r="Q137" s="27">
        <f t="shared" si="302"/>
        <v>0.37612063108982685</v>
      </c>
      <c r="W137" t="str">
        <f t="shared" si="318"/>
        <v>62 Leisure, travel and related personal service occupations</v>
      </c>
      <c r="X137" s="27">
        <f t="shared" si="303"/>
        <v>0.63972799002398872</v>
      </c>
      <c r="Y137" s="27">
        <f t="shared" si="303"/>
        <v>-0.30732110834471094</v>
      </c>
      <c r="Z137" s="27">
        <f t="shared" si="303"/>
        <v>0.50751712221071754</v>
      </c>
      <c r="AA137" s="27">
        <f t="shared" si="303"/>
        <v>1.0406745281891596</v>
      </c>
      <c r="AB137" s="27">
        <f t="shared" si="304"/>
        <v>1.5481916503998772</v>
      </c>
      <c r="AH137" t="str">
        <f t="shared" si="319"/>
        <v>62 Leisure, travel and related personal service occupations</v>
      </c>
      <c r="AI137" s="27">
        <f t="shared" si="305"/>
        <v>0.35295607747610758</v>
      </c>
      <c r="AJ137" s="27">
        <f t="shared" si="305"/>
        <v>-0.14795329209214003</v>
      </c>
      <c r="AK137" s="27">
        <f t="shared" si="305"/>
        <v>0.17200759918211084</v>
      </c>
      <c r="AL137" s="27">
        <f t="shared" si="305"/>
        <v>0.58355726194577295</v>
      </c>
      <c r="AM137" s="27">
        <f t="shared" si="306"/>
        <v>0.75556486112788379</v>
      </c>
      <c r="AS137" t="str">
        <f t="shared" si="320"/>
        <v>62 Leisure, travel and related personal service occupations</v>
      </c>
      <c r="AT137" s="27">
        <f t="shared" si="307"/>
        <v>0.46863156296427277</v>
      </c>
      <c r="AU137" s="27">
        <f t="shared" si="307"/>
        <v>-1.7140808273532482E-2</v>
      </c>
      <c r="AV137" s="27">
        <f t="shared" si="307"/>
        <v>0.3080822012886677</v>
      </c>
      <c r="AW137" s="27">
        <f t="shared" si="307"/>
        <v>0.94314989277526262</v>
      </c>
      <c r="AX137" s="27">
        <f t="shared" si="308"/>
        <v>1.2512320940639303</v>
      </c>
      <c r="BD137" t="str">
        <f t="shared" si="321"/>
        <v>62 Leisure, travel and related personal service occupations</v>
      </c>
      <c r="BE137" s="27">
        <f t="shared" si="309"/>
        <v>-0.19637703720822053</v>
      </c>
      <c r="BF137" s="27">
        <f t="shared" si="309"/>
        <v>-0.1210286236828253</v>
      </c>
      <c r="BG137" s="27">
        <f t="shared" si="309"/>
        <v>-0.40797856143103406</v>
      </c>
      <c r="BH137" s="27">
        <f t="shared" si="309"/>
        <v>-0.44077736948070534</v>
      </c>
      <c r="BI137" s="27">
        <f t="shared" si="310"/>
        <v>-0.8487559309117394</v>
      </c>
      <c r="BO137" t="str">
        <f t="shared" si="322"/>
        <v>62 Leisure, travel and related personal service occupations</v>
      </c>
      <c r="BP137" s="27">
        <f t="shared" si="311"/>
        <v>-0.32972992625002817</v>
      </c>
      <c r="BQ137" s="27">
        <f t="shared" si="311"/>
        <v>-0.53796531039761586</v>
      </c>
      <c r="BR137" s="27">
        <f t="shared" si="311"/>
        <v>-0.48022257156422476</v>
      </c>
      <c r="BS137" s="27">
        <f t="shared" si="311"/>
        <v>-0.83333697813529639</v>
      </c>
      <c r="BT137" s="27">
        <f t="shared" si="312"/>
        <v>-1.3135595496995212</v>
      </c>
      <c r="BZ137" t="str">
        <f t="shared" si="323"/>
        <v>62 Leisure, travel and related personal service occupations</v>
      </c>
      <c r="CA137" s="68">
        <f t="shared" si="313"/>
        <v>6.4351732402998518E-2</v>
      </c>
      <c r="CB137" s="68">
        <f t="shared" si="313"/>
        <v>-0.68501807169991613</v>
      </c>
      <c r="CC137" s="68">
        <f t="shared" si="313"/>
        <v>-5.1546343055366872E-2</v>
      </c>
      <c r="CD137" s="68">
        <f t="shared" si="313"/>
        <v>-0.77971939803867851</v>
      </c>
      <c r="CE137" s="68">
        <f t="shared" si="314"/>
        <v>-0.83126574109404539</v>
      </c>
      <c r="CK137" t="str">
        <f t="shared" si="324"/>
        <v>62 Leisure, travel and related personal service occupations</v>
      </c>
      <c r="CL137" s="68">
        <f t="shared" si="315"/>
        <v>5.3179471582236015E-2</v>
      </c>
      <c r="CM137" s="68">
        <f t="shared" si="315"/>
        <v>-0.16743933749401008</v>
      </c>
      <c r="CN137" s="68">
        <f t="shared" si="315"/>
        <v>-0.13216937526166828</v>
      </c>
      <c r="CO137" s="68">
        <f t="shared" si="315"/>
        <v>-3.3245248186277498E-2</v>
      </c>
      <c r="CP137" s="68">
        <f t="shared" si="316"/>
        <v>-0.16541462344794577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1.0685537174678298E-5</v>
      </c>
      <c r="C138" s="27">
        <f t="shared" si="299"/>
        <v>3.6331351167283093E-4</v>
      </c>
      <c r="D138" s="27">
        <f t="shared" si="299"/>
        <v>1.3301554242425634E-4</v>
      </c>
      <c r="E138" s="27">
        <f t="shared" si="299"/>
        <v>9.7950387413183295E-4</v>
      </c>
      <c r="F138" s="27">
        <f t="shared" si="300"/>
        <v>1.1125194165560893E-3</v>
      </c>
      <c r="L138" t="str">
        <f t="shared" si="317"/>
        <v>63 Community and civil enforcement occupations</v>
      </c>
      <c r="M138" s="27">
        <f t="shared" si="301"/>
        <v>-6.9507333805855775E-4</v>
      </c>
      <c r="N138" s="27">
        <f t="shared" si="301"/>
        <v>1.74769654598355E-2</v>
      </c>
      <c r="O138" s="27">
        <f t="shared" si="301"/>
        <v>-5.9691706000069913E-3</v>
      </c>
      <c r="P138" s="27">
        <f t="shared" si="301"/>
        <v>2.0419473192402275E-2</v>
      </c>
      <c r="Q138" s="27">
        <f t="shared" si="302"/>
        <v>1.4450302592395284E-2</v>
      </c>
      <c r="W138" t="str">
        <f t="shared" si="318"/>
        <v>63 Community and civil enforcement occupations</v>
      </c>
      <c r="X138" s="27">
        <f t="shared" si="303"/>
        <v>1.8977052273733863E-2</v>
      </c>
      <c r="Y138" s="27">
        <f t="shared" si="303"/>
        <v>1.6821975028356945E-2</v>
      </c>
      <c r="Z138" s="27">
        <f t="shared" si="303"/>
        <v>1.8265238606795436E-2</v>
      </c>
      <c r="AA138" s="27">
        <f t="shared" si="303"/>
        <v>4.6687696310898752E-2</v>
      </c>
      <c r="AB138" s="27">
        <f t="shared" si="304"/>
        <v>6.4952934917694188E-2</v>
      </c>
      <c r="AH138" t="str">
        <f t="shared" si="319"/>
        <v>63 Community and civil enforcement occupations</v>
      </c>
      <c r="AI138" s="27">
        <f t="shared" si="305"/>
        <v>6.1366708574634582E-4</v>
      </c>
      <c r="AJ138" s="27">
        <f t="shared" si="305"/>
        <v>1.3733470952291819E-2</v>
      </c>
      <c r="AK138" s="27">
        <f t="shared" si="305"/>
        <v>-8.5783903950115981E-3</v>
      </c>
      <c r="AL138" s="27">
        <f t="shared" si="305"/>
        <v>9.694524062246121E-3</v>
      </c>
      <c r="AM138" s="27">
        <f t="shared" si="306"/>
        <v>1.1161336672345229E-3</v>
      </c>
      <c r="AS138" t="str">
        <f t="shared" si="320"/>
        <v>63 Community and civil enforcement occupations</v>
      </c>
      <c r="AT138" s="27">
        <f t="shared" si="307"/>
        <v>-3.9000186111994642E-3</v>
      </c>
      <c r="AU138" s="27">
        <f t="shared" si="307"/>
        <v>1.0606143399796805E-2</v>
      </c>
      <c r="AV138" s="27">
        <f t="shared" si="307"/>
        <v>-1.0899091390683457E-2</v>
      </c>
      <c r="AW138" s="27">
        <f t="shared" si="307"/>
        <v>2.6249719778781086E-3</v>
      </c>
      <c r="AX138" s="27">
        <f t="shared" si="308"/>
        <v>-8.2741194128053488E-3</v>
      </c>
      <c r="BD138" t="str">
        <f t="shared" si="321"/>
        <v>63 Community and civil enforcement occupations</v>
      </c>
      <c r="BE138" s="27">
        <f t="shared" si="309"/>
        <v>-6.4272945659801434E-2</v>
      </c>
      <c r="BF138" s="27">
        <f t="shared" si="309"/>
        <v>6.3920936284064145E-2</v>
      </c>
      <c r="BG138" s="27">
        <f t="shared" si="309"/>
        <v>-6.7535395373991863E-2</v>
      </c>
      <c r="BH138" s="27">
        <f t="shared" si="309"/>
        <v>3.5965423462072377E-3</v>
      </c>
      <c r="BI138" s="27">
        <f t="shared" si="310"/>
        <v>-6.3938853027784626E-2</v>
      </c>
      <c r="BO138" t="str">
        <f t="shared" si="322"/>
        <v>63 Community and civil enforcement occupations</v>
      </c>
      <c r="BP138" s="27">
        <f t="shared" si="311"/>
        <v>-3.0904865918698926E-2</v>
      </c>
      <c r="BQ138" s="27">
        <f t="shared" si="311"/>
        <v>4.0509811324086237E-2</v>
      </c>
      <c r="BR138" s="27">
        <f t="shared" si="311"/>
        <v>-6.5354315642590283E-2</v>
      </c>
      <c r="BS138" s="27">
        <f t="shared" si="311"/>
        <v>-1.4280690127729728E-2</v>
      </c>
      <c r="BT138" s="27">
        <f t="shared" si="312"/>
        <v>-7.9635005770320011E-2</v>
      </c>
      <c r="BZ138" t="str">
        <f t="shared" si="323"/>
        <v>63 Community and civil enforcement occupations</v>
      </c>
      <c r="CA138" s="68">
        <f t="shared" si="313"/>
        <v>-3.1251119386344006E-2</v>
      </c>
      <c r="CB138" s="68">
        <f t="shared" si="313"/>
        <v>2.6535271295128809E-2</v>
      </c>
      <c r="CC138" s="68">
        <f t="shared" si="313"/>
        <v>-3.0733022713148039E-2</v>
      </c>
      <c r="CD138" s="68">
        <f t="shared" si="313"/>
        <v>-2.9781218793204001E-2</v>
      </c>
      <c r="CE138" s="68">
        <f t="shared" si="314"/>
        <v>-6.051424150635204E-2</v>
      </c>
      <c r="CK138" t="str">
        <f t="shared" si="324"/>
        <v>63 Community and civil enforcement occupations</v>
      </c>
      <c r="CL138" s="68">
        <f t="shared" si="315"/>
        <v>-1.2622484552910762E-2</v>
      </c>
      <c r="CM138" s="68">
        <f t="shared" si="315"/>
        <v>1.3607950825957484E-2</v>
      </c>
      <c r="CN138" s="68">
        <f t="shared" si="315"/>
        <v>-2.3198982277551947E-2</v>
      </c>
      <c r="CO138" s="68">
        <f t="shared" si="315"/>
        <v>-5.4585832735773478E-3</v>
      </c>
      <c r="CP138" s="68">
        <f t="shared" si="316"/>
        <v>-2.8657565551129294E-2</v>
      </c>
    </row>
    <row r="139" spans="1:94" x14ac:dyDescent="0.25">
      <c r="A139" t="str">
        <f t="shared" si="298"/>
        <v>71 Sales occupations</v>
      </c>
      <c r="B139" s="27">
        <f t="shared" si="299"/>
        <v>2.1919182708917906E-2</v>
      </c>
      <c r="C139" s="27">
        <f t="shared" si="299"/>
        <v>-1.1762508722458043E-2</v>
      </c>
      <c r="D139" s="27">
        <f t="shared" si="299"/>
        <v>1.2691110997786997E-2</v>
      </c>
      <c r="E139" s="27">
        <f t="shared" si="299"/>
        <v>3.894198480200306E-2</v>
      </c>
      <c r="F139" s="27">
        <f t="shared" si="300"/>
        <v>5.1633095799790057E-2</v>
      </c>
      <c r="L139" t="str">
        <f t="shared" si="317"/>
        <v>71 Sales occupations</v>
      </c>
      <c r="M139" s="27">
        <f t="shared" si="301"/>
        <v>0.33494743121859116</v>
      </c>
      <c r="N139" s="27">
        <f t="shared" si="301"/>
        <v>0.1915612431021092</v>
      </c>
      <c r="O139" s="27">
        <f t="shared" si="301"/>
        <v>0.27817053002031011</v>
      </c>
      <c r="P139" s="27">
        <f t="shared" si="301"/>
        <v>0.97284205085289299</v>
      </c>
      <c r="Q139" s="27">
        <f t="shared" si="302"/>
        <v>1.2510125808732031</v>
      </c>
      <c r="W139" t="str">
        <f t="shared" si="318"/>
        <v>71 Sales occupations</v>
      </c>
      <c r="X139" s="27">
        <f t="shared" si="303"/>
        <v>0.74282575847901899</v>
      </c>
      <c r="Y139" s="27">
        <f t="shared" si="303"/>
        <v>0.1888565830697182</v>
      </c>
      <c r="Z139" s="27">
        <f t="shared" si="303"/>
        <v>0.3925466450155346</v>
      </c>
      <c r="AA139" s="27">
        <f t="shared" si="303"/>
        <v>1.9734054040156597</v>
      </c>
      <c r="AB139" s="27">
        <f t="shared" si="304"/>
        <v>2.3659520490311943</v>
      </c>
      <c r="AH139" t="str">
        <f t="shared" si="319"/>
        <v>71 Sales occupations</v>
      </c>
      <c r="AI139" s="27">
        <f t="shared" si="305"/>
        <v>7.6210456824036488E-2</v>
      </c>
      <c r="AJ139" s="27">
        <f t="shared" si="305"/>
        <v>6.0905167542072203E-2</v>
      </c>
      <c r="AK139" s="27">
        <f t="shared" si="305"/>
        <v>-2.9107631889098595E-2</v>
      </c>
      <c r="AL139" s="27">
        <f t="shared" si="305"/>
        <v>0.39722063108290362</v>
      </c>
      <c r="AM139" s="27">
        <f t="shared" si="306"/>
        <v>0.36811299919380502</v>
      </c>
      <c r="AS139" t="str">
        <f t="shared" si="320"/>
        <v>71 Sales occupations</v>
      </c>
      <c r="AT139" s="27">
        <f t="shared" si="307"/>
        <v>3.2940595352062063E-2</v>
      </c>
      <c r="AU139" s="27">
        <f t="shared" si="307"/>
        <v>3.1556162807376831E-2</v>
      </c>
      <c r="AV139" s="27">
        <f t="shared" si="307"/>
        <v>-8.2328373121892451E-2</v>
      </c>
      <c r="AW139" s="27">
        <f t="shared" si="307"/>
        <v>0.30893269722357064</v>
      </c>
      <c r="AX139" s="27">
        <f t="shared" si="308"/>
        <v>0.22660432410167819</v>
      </c>
      <c r="BD139" t="str">
        <f t="shared" si="321"/>
        <v>71 Sales occupations</v>
      </c>
      <c r="BE139" s="27">
        <f t="shared" si="309"/>
        <v>-0.78672031103276829</v>
      </c>
      <c r="BF139" s="27">
        <f t="shared" si="309"/>
        <v>1.2523704191782645</v>
      </c>
      <c r="BG139" s="27">
        <f t="shared" si="309"/>
        <v>-1.003936787003779</v>
      </c>
      <c r="BH139" s="27">
        <f t="shared" si="309"/>
        <v>0.39781997759528487</v>
      </c>
      <c r="BI139" s="27">
        <f t="shared" si="310"/>
        <v>-0.60611680940849411</v>
      </c>
      <c r="BO139" t="str">
        <f t="shared" si="322"/>
        <v>71 Sales occupations</v>
      </c>
      <c r="BP139" s="27">
        <f t="shared" si="311"/>
        <v>-1.4909117982468469</v>
      </c>
      <c r="BQ139" s="27">
        <f t="shared" si="311"/>
        <v>-0.54939787202739865</v>
      </c>
      <c r="BR139" s="27">
        <f t="shared" si="311"/>
        <v>-1.5213918234416184</v>
      </c>
      <c r="BS139" s="27">
        <f t="shared" si="311"/>
        <v>-2.1873431670193888</v>
      </c>
      <c r="BT139" s="27">
        <f t="shared" si="312"/>
        <v>-3.7087349904610072</v>
      </c>
      <c r="BZ139" t="str">
        <f t="shared" si="323"/>
        <v>71 Sales occupations</v>
      </c>
      <c r="CA139" s="68">
        <f t="shared" si="313"/>
        <v>-0.7180323666890871</v>
      </c>
      <c r="CB139" s="68">
        <f t="shared" si="313"/>
        <v>-1.0586019465243632</v>
      </c>
      <c r="CC139" s="68">
        <f t="shared" si="313"/>
        <v>-1.4147504719972588</v>
      </c>
      <c r="CD139" s="68">
        <f t="shared" si="313"/>
        <v>-3.6313352839044515</v>
      </c>
      <c r="CE139" s="68">
        <f t="shared" si="314"/>
        <v>-5.0460857559017107</v>
      </c>
      <c r="CK139" t="str">
        <f t="shared" si="324"/>
        <v>71 Sales occupations</v>
      </c>
      <c r="CL139" s="68">
        <f t="shared" si="315"/>
        <v>-0.10031841514511219</v>
      </c>
      <c r="CM139" s="68">
        <f t="shared" si="315"/>
        <v>-0.3430700247123144</v>
      </c>
      <c r="CN139" s="68">
        <f t="shared" si="315"/>
        <v>-0.38892638717803107</v>
      </c>
      <c r="CO139" s="68">
        <f t="shared" si="315"/>
        <v>-0.50585915668363834</v>
      </c>
      <c r="CP139" s="68">
        <f t="shared" si="316"/>
        <v>-0.89478554386166942</v>
      </c>
    </row>
    <row r="140" spans="1:94" x14ac:dyDescent="0.25">
      <c r="A140" t="str">
        <f t="shared" si="298"/>
        <v>72 Customer service occupations</v>
      </c>
      <c r="B140" s="27">
        <f t="shared" si="299"/>
        <v>7.8803796312819432E-3</v>
      </c>
      <c r="C140" s="27">
        <f t="shared" si="299"/>
        <v>7.5985990225054811E-3</v>
      </c>
      <c r="D140" s="27">
        <f t="shared" si="299"/>
        <v>2.7453125151302812E-2</v>
      </c>
      <c r="E140" s="27">
        <f t="shared" si="299"/>
        <v>3.2649575143527287E-2</v>
      </c>
      <c r="F140" s="27">
        <f t="shared" si="300"/>
        <v>6.01027002948301E-2</v>
      </c>
      <c r="L140" t="str">
        <f t="shared" si="317"/>
        <v>72 Customer service occupations</v>
      </c>
      <c r="M140" s="27">
        <f t="shared" si="301"/>
        <v>0.14726873965517728</v>
      </c>
      <c r="N140" s="27">
        <f t="shared" si="301"/>
        <v>3.1602586616953476E-2</v>
      </c>
      <c r="O140" s="27">
        <f t="shared" si="301"/>
        <v>0.33332599563841392</v>
      </c>
      <c r="P140" s="27">
        <f t="shared" si="301"/>
        <v>0.39145292703993806</v>
      </c>
      <c r="Q140" s="27">
        <f t="shared" si="302"/>
        <v>0.72477892267835198</v>
      </c>
      <c r="W140" t="str">
        <f t="shared" si="318"/>
        <v>72 Customer service occupations</v>
      </c>
      <c r="X140" s="27">
        <f t="shared" si="303"/>
        <v>0.40138048763279555</v>
      </c>
      <c r="Y140" s="27">
        <f t="shared" si="303"/>
        <v>5.7942723416655628E-2</v>
      </c>
      <c r="Z140" s="27">
        <f t="shared" si="303"/>
        <v>0.85989946019410013</v>
      </c>
      <c r="AA140" s="27">
        <f t="shared" si="303"/>
        <v>1.0524739507859393</v>
      </c>
      <c r="AB140" s="27">
        <f t="shared" si="304"/>
        <v>1.9123734109800394</v>
      </c>
      <c r="AH140" t="str">
        <f t="shared" si="319"/>
        <v>72 Customer service occupations</v>
      </c>
      <c r="AI140" s="27">
        <f t="shared" si="305"/>
        <v>0.16161779061441961</v>
      </c>
      <c r="AJ140" s="27">
        <f t="shared" si="305"/>
        <v>8.6322908393573372E-2</v>
      </c>
      <c r="AK140" s="27">
        <f t="shared" si="305"/>
        <v>0.30371523923688559</v>
      </c>
      <c r="AL140" s="27">
        <f t="shared" si="305"/>
        <v>0.30671700249943146</v>
      </c>
      <c r="AM140" s="27">
        <f t="shared" si="306"/>
        <v>0.61043224173631705</v>
      </c>
      <c r="AS140" t="str">
        <f t="shared" si="320"/>
        <v>72 Customer service occupations</v>
      </c>
      <c r="AT140" s="27">
        <f t="shared" si="307"/>
        <v>0.11941308460570443</v>
      </c>
      <c r="AU140" s="27">
        <f t="shared" si="307"/>
        <v>1.3777202264970478E-2</v>
      </c>
      <c r="AV140" s="27">
        <f t="shared" si="307"/>
        <v>0.23373547134528183</v>
      </c>
      <c r="AW140" s="27">
        <f t="shared" si="307"/>
        <v>0.19025087880767888</v>
      </c>
      <c r="AX140" s="27">
        <f t="shared" si="308"/>
        <v>0.42398635015296071</v>
      </c>
      <c r="BD140" t="str">
        <f t="shared" si="321"/>
        <v>72 Customer service occupations</v>
      </c>
      <c r="BE140" s="27">
        <f t="shared" si="309"/>
        <v>8.5309231776727223E-2</v>
      </c>
      <c r="BF140" s="27">
        <f t="shared" si="309"/>
        <v>0.2512856412723341</v>
      </c>
      <c r="BG140" s="27">
        <f t="shared" si="309"/>
        <v>0.60712020730998928</v>
      </c>
      <c r="BH140" s="27">
        <f t="shared" si="309"/>
        <v>0.41636372740262395</v>
      </c>
      <c r="BI140" s="27">
        <f t="shared" si="310"/>
        <v>1.0234839347126132</v>
      </c>
      <c r="BO140" t="str">
        <f t="shared" si="322"/>
        <v>72 Customer service occupations</v>
      </c>
      <c r="BP140" s="27">
        <f t="shared" si="311"/>
        <v>5.5394710253374946E-2</v>
      </c>
      <c r="BQ140" s="27">
        <f t="shared" si="311"/>
        <v>-7.0666213623666874E-2</v>
      </c>
      <c r="BR140" s="27">
        <f t="shared" si="311"/>
        <v>0.71297983588634573</v>
      </c>
      <c r="BS140" s="27">
        <f t="shared" si="311"/>
        <v>-0.22923093045540144</v>
      </c>
      <c r="BT140" s="27">
        <f t="shared" si="312"/>
        <v>0.48374890543094429</v>
      </c>
      <c r="BZ140" t="str">
        <f t="shared" si="323"/>
        <v>72 Customer service occupations</v>
      </c>
      <c r="CA140" s="68">
        <f t="shared" si="313"/>
        <v>-6.9301243830551362E-2</v>
      </c>
      <c r="CB140" s="68">
        <f t="shared" si="313"/>
        <v>-0.13556533495604173</v>
      </c>
      <c r="CC140" s="68">
        <f t="shared" si="313"/>
        <v>0.19370040412650025</v>
      </c>
      <c r="CD140" s="68">
        <f t="shared" si="313"/>
        <v>-0.16528648325097217</v>
      </c>
      <c r="CE140" s="68">
        <f t="shared" si="314"/>
        <v>2.8413920875528076E-2</v>
      </c>
      <c r="CK140" t="str">
        <f t="shared" si="324"/>
        <v>72 Customer service occupations</v>
      </c>
      <c r="CL140" s="68">
        <f t="shared" si="315"/>
        <v>0.12681643591515301</v>
      </c>
      <c r="CM140" s="68">
        <f t="shared" si="315"/>
        <v>-1.7706044538637888E-3</v>
      </c>
      <c r="CN140" s="68">
        <f t="shared" si="315"/>
        <v>0.30157866991525351</v>
      </c>
      <c r="CO140" s="68">
        <f t="shared" si="315"/>
        <v>0.20327098944583688</v>
      </c>
      <c r="CP140" s="68">
        <f t="shared" si="316"/>
        <v>0.50484965936109039</v>
      </c>
    </row>
    <row r="141" spans="1:94" x14ac:dyDescent="0.25">
      <c r="A141" t="str">
        <f t="shared" si="298"/>
        <v>81 Process, plant and machine operatives</v>
      </c>
      <c r="B141" s="27">
        <f t="shared" si="299"/>
        <v>8.4210134924476605E-3</v>
      </c>
      <c r="C141" s="27">
        <f t="shared" si="299"/>
        <v>-2.0871908898612776E-3</v>
      </c>
      <c r="D141" s="27">
        <f t="shared" si="299"/>
        <v>1.4770514898624951E-2</v>
      </c>
      <c r="E141" s="27">
        <f t="shared" si="299"/>
        <v>2.6559434263422992E-2</v>
      </c>
      <c r="F141" s="27">
        <f t="shared" si="300"/>
        <v>4.1329949162047942E-2</v>
      </c>
      <c r="L141" t="str">
        <f t="shared" si="317"/>
        <v>81 Process, plant and machine operatives</v>
      </c>
      <c r="M141" s="27">
        <f t="shared" si="301"/>
        <v>5.3981253636584126E-2</v>
      </c>
      <c r="N141" s="27">
        <f t="shared" si="301"/>
        <v>3.4892271181066747E-4</v>
      </c>
      <c r="O141" s="27">
        <f t="shared" si="301"/>
        <v>0.11264603092553604</v>
      </c>
      <c r="P141" s="27">
        <f t="shared" si="301"/>
        <v>0.19338722905796341</v>
      </c>
      <c r="Q141" s="27">
        <f t="shared" si="302"/>
        <v>0.30603325998349945</v>
      </c>
      <c r="W141" t="str">
        <f t="shared" si="318"/>
        <v>81 Process, plant and machine operatives</v>
      </c>
      <c r="X141" s="27">
        <f t="shared" si="303"/>
        <v>4.5511991193423584E-2</v>
      </c>
      <c r="Y141" s="27">
        <f t="shared" si="303"/>
        <v>-3.3824141009633657E-2</v>
      </c>
      <c r="Z141" s="27">
        <f t="shared" si="303"/>
        <v>0.25303319574120792</v>
      </c>
      <c r="AA141" s="27">
        <f t="shared" si="303"/>
        <v>0.39325626273369563</v>
      </c>
      <c r="AB141" s="27">
        <f t="shared" si="304"/>
        <v>0.64628945847490349</v>
      </c>
      <c r="AH141" t="str">
        <f t="shared" si="319"/>
        <v>81 Process, plant and machine operatives</v>
      </c>
      <c r="AI141" s="27">
        <f t="shared" si="305"/>
        <v>4.0819830085621761E-2</v>
      </c>
      <c r="AJ141" s="27">
        <f t="shared" si="305"/>
        <v>-1.4511491514465846E-2</v>
      </c>
      <c r="AK141" s="27">
        <f t="shared" si="305"/>
        <v>0.12350652479576546</v>
      </c>
      <c r="AL141" s="27">
        <f t="shared" si="305"/>
        <v>0.20936078681059944</v>
      </c>
      <c r="AM141" s="27">
        <f t="shared" si="306"/>
        <v>0.3328673116063649</v>
      </c>
      <c r="AS141" t="str">
        <f t="shared" si="320"/>
        <v>81 Process, plant and machine operatives</v>
      </c>
      <c r="AT141" s="27">
        <f t="shared" si="307"/>
        <v>8.8943262853176663E-2</v>
      </c>
      <c r="AU141" s="27">
        <f t="shared" si="307"/>
        <v>-4.3196957653560131E-2</v>
      </c>
      <c r="AV141" s="27">
        <f t="shared" si="307"/>
        <v>0.21437788031451099</v>
      </c>
      <c r="AW141" s="27">
        <f t="shared" si="307"/>
        <v>0.24107086984303594</v>
      </c>
      <c r="AX141" s="27">
        <f t="shared" si="308"/>
        <v>0.45544875015754693</v>
      </c>
      <c r="BD141" t="str">
        <f t="shared" si="321"/>
        <v>81 Process, plant and machine operatives</v>
      </c>
      <c r="BE141" s="27">
        <f t="shared" si="309"/>
        <v>8.3861903672987292E-2</v>
      </c>
      <c r="BF141" s="27">
        <f t="shared" si="309"/>
        <v>-0.12380504284086769</v>
      </c>
      <c r="BG141" s="27">
        <f t="shared" si="309"/>
        <v>0.85518158204596206</v>
      </c>
      <c r="BH141" s="27">
        <f t="shared" si="309"/>
        <v>0.60299505626565564</v>
      </c>
      <c r="BI141" s="27">
        <f t="shared" si="310"/>
        <v>1.4581766383116177</v>
      </c>
      <c r="BO141" t="str">
        <f t="shared" si="322"/>
        <v>81 Process, plant and machine operatives</v>
      </c>
      <c r="BP141" s="27">
        <f t="shared" si="311"/>
        <v>0.56423866291352232</v>
      </c>
      <c r="BQ141" s="27">
        <f t="shared" si="311"/>
        <v>-0.75744611246566418</v>
      </c>
      <c r="BR141" s="27">
        <f t="shared" si="311"/>
        <v>0.99408187028257444</v>
      </c>
      <c r="BS141" s="27">
        <f t="shared" si="311"/>
        <v>-5.1002940947977748E-2</v>
      </c>
      <c r="BT141" s="27">
        <f t="shared" si="312"/>
        <v>0.94307892933459669</v>
      </c>
      <c r="BZ141" t="str">
        <f t="shared" si="323"/>
        <v>81 Process, plant and machine operatives</v>
      </c>
      <c r="CA141" s="68">
        <f t="shared" si="313"/>
        <v>-0.39810264939307816</v>
      </c>
      <c r="CB141" s="68">
        <f t="shared" si="313"/>
        <v>-0.40430445351818589</v>
      </c>
      <c r="CC141" s="68">
        <f t="shared" si="313"/>
        <v>0.20215497761735302</v>
      </c>
      <c r="CD141" s="68">
        <f t="shared" si="313"/>
        <v>-1.5365355727539383</v>
      </c>
      <c r="CE141" s="68">
        <f t="shared" si="314"/>
        <v>-1.3343805951365852</v>
      </c>
      <c r="CK141" t="str">
        <f t="shared" si="324"/>
        <v>81 Process, plant and machine operatives</v>
      </c>
      <c r="CL141" s="68">
        <f t="shared" si="315"/>
        <v>-0.11213585080221211</v>
      </c>
      <c r="CM141" s="68">
        <f t="shared" si="315"/>
        <v>-0.21624884643250808</v>
      </c>
      <c r="CN141" s="68">
        <f t="shared" si="315"/>
        <v>-0.29597360362434866</v>
      </c>
      <c r="CO141" s="68">
        <f t="shared" si="315"/>
        <v>-0.17631962764717074</v>
      </c>
      <c r="CP141" s="68">
        <f t="shared" si="316"/>
        <v>-0.4722932312715194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3.2638770600336431E-2</v>
      </c>
      <c r="C142" s="27">
        <f t="shared" si="299"/>
        <v>-1.0396569003454939E-2</v>
      </c>
      <c r="D142" s="27">
        <f t="shared" si="299"/>
        <v>2.8593825796291911E-2</v>
      </c>
      <c r="E142" s="27">
        <f t="shared" si="299"/>
        <v>4.6912020219865208E-2</v>
      </c>
      <c r="F142" s="27">
        <f t="shared" si="300"/>
        <v>7.5505846016157119E-2</v>
      </c>
      <c r="L142" t="str">
        <f t="shared" si="317"/>
        <v>82 Transport and mobile machine drivers and operatives</v>
      </c>
      <c r="M142" s="27">
        <f t="shared" si="301"/>
        <v>0.23123699075611376</v>
      </c>
      <c r="N142" s="27">
        <f t="shared" si="301"/>
        <v>-2.8671388006565657E-2</v>
      </c>
      <c r="O142" s="27">
        <f t="shared" si="301"/>
        <v>0.13656939726893003</v>
      </c>
      <c r="P142" s="27">
        <f t="shared" si="301"/>
        <v>0.31922651934631274</v>
      </c>
      <c r="Q142" s="27">
        <f t="shared" si="302"/>
        <v>0.45579591661524277</v>
      </c>
      <c r="W142" t="str">
        <f t="shared" si="318"/>
        <v>82 Transport and mobile machine drivers and operatives</v>
      </c>
      <c r="X142" s="27">
        <f t="shared" si="303"/>
        <v>0.58066325251825179</v>
      </c>
      <c r="Y142" s="27">
        <f t="shared" si="303"/>
        <v>-0.26253076793487784</v>
      </c>
      <c r="Z142" s="27">
        <f t="shared" si="303"/>
        <v>0.21324144080344687</v>
      </c>
      <c r="AA142" s="27">
        <f t="shared" si="303"/>
        <v>0.63817362298968972</v>
      </c>
      <c r="AB142" s="27">
        <f t="shared" si="304"/>
        <v>0.85141506379313658</v>
      </c>
      <c r="AH142" t="str">
        <f t="shared" si="319"/>
        <v>82 Transport and mobile machine drivers and operatives</v>
      </c>
      <c r="AI142" s="27">
        <f t="shared" si="305"/>
        <v>0.25262981677397556</v>
      </c>
      <c r="AJ142" s="27">
        <f t="shared" si="305"/>
        <v>-0.13418531418196711</v>
      </c>
      <c r="AK142" s="27">
        <f t="shared" si="305"/>
        <v>9.4637207708651916E-2</v>
      </c>
      <c r="AL142" s="27">
        <f t="shared" si="305"/>
        <v>0.17975631193804975</v>
      </c>
      <c r="AM142" s="27">
        <f t="shared" si="306"/>
        <v>0.27439351964670167</v>
      </c>
      <c r="AS142" t="str">
        <f t="shared" si="320"/>
        <v>82 Transport and mobile machine drivers and operatives</v>
      </c>
      <c r="AT142" s="27">
        <f t="shared" si="307"/>
        <v>0.34943991615538539</v>
      </c>
      <c r="AU142" s="27">
        <f t="shared" si="307"/>
        <v>-0.13804946487130532</v>
      </c>
      <c r="AV142" s="27">
        <f t="shared" si="307"/>
        <v>0.12743654836757679</v>
      </c>
      <c r="AW142" s="27">
        <f t="shared" si="307"/>
        <v>0.25156773306386815</v>
      </c>
      <c r="AX142" s="27">
        <f t="shared" si="308"/>
        <v>0.37900428143144493</v>
      </c>
      <c r="BD142" t="str">
        <f t="shared" si="321"/>
        <v>82 Transport and mobile machine drivers and operatives</v>
      </c>
      <c r="BE142" s="27">
        <f t="shared" si="309"/>
        <v>0.60344345400396371</v>
      </c>
      <c r="BF142" s="27">
        <f t="shared" si="309"/>
        <v>-0.47349142048814929</v>
      </c>
      <c r="BG142" s="27">
        <f t="shared" si="309"/>
        <v>0.42358156569330685</v>
      </c>
      <c r="BH142" s="27">
        <f t="shared" si="309"/>
        <v>0.66350471498163088</v>
      </c>
      <c r="BI142" s="27">
        <f t="shared" si="310"/>
        <v>1.0870862806749377</v>
      </c>
      <c r="BO142" t="str">
        <f t="shared" si="322"/>
        <v>82 Transport and mobile machine drivers and operatives</v>
      </c>
      <c r="BP142" s="27">
        <f t="shared" si="311"/>
        <v>1.8011399395553926</v>
      </c>
      <c r="BQ142" s="27">
        <f t="shared" si="311"/>
        <v>-2.3546417281222123</v>
      </c>
      <c r="BR142" s="27">
        <f t="shared" si="311"/>
        <v>0.35712471276492863</v>
      </c>
      <c r="BS142" s="27">
        <f t="shared" si="311"/>
        <v>-0.47745331086286846</v>
      </c>
      <c r="BT142" s="27">
        <f t="shared" si="312"/>
        <v>-0.12032859809793983</v>
      </c>
      <c r="BZ142" t="str">
        <f t="shared" si="323"/>
        <v>82 Transport and mobile machine drivers and operatives</v>
      </c>
      <c r="CA142" s="68">
        <f t="shared" si="313"/>
        <v>-0.37777990119346683</v>
      </c>
      <c r="CB142" s="68">
        <f t="shared" si="313"/>
        <v>-1.8969220948343315</v>
      </c>
      <c r="CC142" s="68">
        <f t="shared" si="313"/>
        <v>-0.29781139847572113</v>
      </c>
      <c r="CD142" s="68">
        <f t="shared" si="313"/>
        <v>-1.4892579114728299</v>
      </c>
      <c r="CE142" s="68">
        <f t="shared" si="314"/>
        <v>-1.7870693099485511</v>
      </c>
      <c r="CK142" t="str">
        <f t="shared" si="324"/>
        <v>82 Transport and mobile machine drivers and operatives</v>
      </c>
      <c r="CL142" s="68">
        <f t="shared" si="315"/>
        <v>0.61644499579552603</v>
      </c>
      <c r="CM142" s="68">
        <f t="shared" si="315"/>
        <v>-0.76311829283947397</v>
      </c>
      <c r="CN142" s="68">
        <f t="shared" si="315"/>
        <v>-3.2129931827955538E-3</v>
      </c>
      <c r="CO142" s="68">
        <f t="shared" si="315"/>
        <v>-0.59914602625257407</v>
      </c>
      <c r="CP142" s="68">
        <f t="shared" si="316"/>
        <v>-0.60235901943536962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-1.5246157943342312E-4</v>
      </c>
      <c r="C143" s="27">
        <f t="shared" si="299"/>
        <v>8.6017778662556823E-6</v>
      </c>
      <c r="D143" s="27">
        <f t="shared" si="299"/>
        <v>-8.5787196266864994E-5</v>
      </c>
      <c r="E143" s="27">
        <f t="shared" si="299"/>
        <v>9.3327714082793692E-5</v>
      </c>
      <c r="F143" s="27">
        <f t="shared" si="300"/>
        <v>7.5405178159286979E-6</v>
      </c>
      <c r="L143" t="str">
        <f t="shared" si="317"/>
        <v>91 Elementary trades and related occupations</v>
      </c>
      <c r="M143" s="27">
        <f t="shared" si="301"/>
        <v>2.9298586154642078E-2</v>
      </c>
      <c r="N143" s="27">
        <f t="shared" si="301"/>
        <v>-1.2690746490719884E-2</v>
      </c>
      <c r="O143" s="27">
        <f t="shared" si="301"/>
        <v>1.6709083737630748E-3</v>
      </c>
      <c r="P143" s="27">
        <f t="shared" si="301"/>
        <v>4.9305212584708269E-2</v>
      </c>
      <c r="Q143" s="27">
        <f t="shared" si="302"/>
        <v>5.0976120958471344E-2</v>
      </c>
      <c r="W143" t="str">
        <f t="shared" si="318"/>
        <v>91 Elementary trades and related occupations</v>
      </c>
      <c r="X143" s="27">
        <f t="shared" si="303"/>
        <v>2.9624308895453644E-2</v>
      </c>
      <c r="Y143" s="27">
        <f t="shared" si="303"/>
        <v>-6.6375713478052212E-2</v>
      </c>
      <c r="Z143" s="27">
        <f t="shared" si="303"/>
        <v>-5.9595039122472937E-2</v>
      </c>
      <c r="AA143" s="27">
        <f t="shared" si="303"/>
        <v>3.8315636902260364E-2</v>
      </c>
      <c r="AB143" s="27">
        <f t="shared" si="304"/>
        <v>-2.1279402220212573E-2</v>
      </c>
      <c r="AH143" t="str">
        <f t="shared" si="319"/>
        <v>91 Elementary trades and related occupations</v>
      </c>
      <c r="AI143" s="27">
        <f t="shared" si="305"/>
        <v>4.2942625773814747E-2</v>
      </c>
      <c r="AJ143" s="27">
        <f t="shared" si="305"/>
        <v>-5.83254231072311E-2</v>
      </c>
      <c r="AK143" s="27">
        <f t="shared" si="305"/>
        <v>-1.5217505332890735E-2</v>
      </c>
      <c r="AL143" s="27">
        <f t="shared" si="305"/>
        <v>9.1769954046401703E-2</v>
      </c>
      <c r="AM143" s="27">
        <f t="shared" si="306"/>
        <v>7.6552448713510968E-2</v>
      </c>
      <c r="AS143" t="str">
        <f t="shared" si="320"/>
        <v>91 Elementary trades and related occupations</v>
      </c>
      <c r="AT143" s="27">
        <f t="shared" si="307"/>
        <v>4.8301692970135202E-3</v>
      </c>
      <c r="AU143" s="27">
        <f t="shared" si="307"/>
        <v>6.3438847342633942E-4</v>
      </c>
      <c r="AV143" s="27">
        <f t="shared" si="307"/>
        <v>-5.7087315150748164E-2</v>
      </c>
      <c r="AW143" s="27">
        <f t="shared" si="307"/>
        <v>3.2016889504137724E-2</v>
      </c>
      <c r="AX143" s="27">
        <f t="shared" si="308"/>
        <v>-2.5070425646610439E-2</v>
      </c>
      <c r="BD143" t="str">
        <f t="shared" si="321"/>
        <v>91 Elementary trades and related occupations</v>
      </c>
      <c r="BE143" s="27">
        <f t="shared" si="309"/>
        <v>-0.2537047200686382</v>
      </c>
      <c r="BF143" s="27">
        <f t="shared" si="309"/>
        <v>-4.8363506987765925E-2</v>
      </c>
      <c r="BG143" s="27">
        <f t="shared" si="309"/>
        <v>-0.15806689055601231</v>
      </c>
      <c r="BH143" s="27">
        <f t="shared" si="309"/>
        <v>0.17845794091872236</v>
      </c>
      <c r="BI143" s="27">
        <f t="shared" si="310"/>
        <v>2.039105036271005E-2</v>
      </c>
      <c r="BO143" t="str">
        <f t="shared" si="322"/>
        <v>91 Elementary trades and related occupations</v>
      </c>
      <c r="BP143" s="27">
        <f t="shared" si="311"/>
        <v>-9.3524844492663739E-2</v>
      </c>
      <c r="BQ143" s="27">
        <f t="shared" si="311"/>
        <v>-0.43854182362069283</v>
      </c>
      <c r="BR143" s="27">
        <f t="shared" si="311"/>
        <v>-0.45307469932525413</v>
      </c>
      <c r="BS143" s="27">
        <f t="shared" si="311"/>
        <v>-0.17298859868349648</v>
      </c>
      <c r="BT143" s="27">
        <f t="shared" si="312"/>
        <v>-0.6260632980087506</v>
      </c>
      <c r="BZ143" t="str">
        <f t="shared" si="323"/>
        <v>91 Elementary trades and related occupations</v>
      </c>
      <c r="CA143" s="68">
        <f t="shared" si="313"/>
        <v>-0.76111667940420924</v>
      </c>
      <c r="CB143" s="68">
        <f t="shared" si="313"/>
        <v>-0.4376157475039566</v>
      </c>
      <c r="CC143" s="68">
        <f t="shared" si="313"/>
        <v>-0.58974858149704534</v>
      </c>
      <c r="CD143" s="68">
        <f t="shared" si="313"/>
        <v>-0.58997297954810435</v>
      </c>
      <c r="CE143" s="68">
        <f t="shared" si="314"/>
        <v>-1.1797215610451497</v>
      </c>
      <c r="CK143" t="str">
        <f t="shared" si="324"/>
        <v>91 Elementary trades and related occupations</v>
      </c>
      <c r="CL143" s="68">
        <f t="shared" si="315"/>
        <v>-0.18541482299801815</v>
      </c>
      <c r="CM143" s="68">
        <f t="shared" si="315"/>
        <v>-0.10734159131338639</v>
      </c>
      <c r="CN143" s="68">
        <f t="shared" si="315"/>
        <v>-0.30878606844295386</v>
      </c>
      <c r="CO143" s="68">
        <f t="shared" si="315"/>
        <v>-0.2027914921772066</v>
      </c>
      <c r="CP143" s="68">
        <f t="shared" si="316"/>
        <v>-0.51157756062016047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1.2829304553664891E-2</v>
      </c>
      <c r="C144" s="27">
        <f t="shared" si="299"/>
        <v>4.9378951946715682E-3</v>
      </c>
      <c r="D144" s="27">
        <f t="shared" si="299"/>
        <v>1.3753062298850635E-2</v>
      </c>
      <c r="E144" s="27">
        <f t="shared" si="299"/>
        <v>2.1035137507199014E-2</v>
      </c>
      <c r="F144" s="27">
        <f t="shared" si="300"/>
        <v>3.4788199806049649E-2</v>
      </c>
      <c r="L144" t="str">
        <f t="shared" ref="L144" si="325">A144</f>
        <v>92 Elementary administration and service occupations</v>
      </c>
      <c r="M144" s="27">
        <f t="shared" si="301"/>
        <v>0.63068248531099136</v>
      </c>
      <c r="N144" s="27">
        <f t="shared" si="301"/>
        <v>0.17795748459736194</v>
      </c>
      <c r="O144" s="27">
        <f t="shared" si="301"/>
        <v>0.72850738741500587</v>
      </c>
      <c r="P144" s="27">
        <f t="shared" si="301"/>
        <v>1.4894931007163197</v>
      </c>
      <c r="Q144" s="27">
        <f t="shared" si="302"/>
        <v>2.2180004881313256</v>
      </c>
      <c r="W144" t="str">
        <f t="shared" ref="W144" si="326">A144</f>
        <v>92 Elementary administration and service occupations</v>
      </c>
      <c r="X144" s="27">
        <f t="shared" si="303"/>
        <v>1.6971214141271336</v>
      </c>
      <c r="Y144" s="27">
        <f t="shared" si="303"/>
        <v>-0.16813002118737064</v>
      </c>
      <c r="Z144" s="27">
        <f t="shared" si="303"/>
        <v>1.4692938680952237</v>
      </c>
      <c r="AA144" s="27">
        <f t="shared" si="303"/>
        <v>3.1841301131976287</v>
      </c>
      <c r="AB144" s="27">
        <f t="shared" si="304"/>
        <v>4.6534239812928524</v>
      </c>
      <c r="AH144" t="str">
        <f t="shared" ref="AH144" si="327">L144</f>
        <v>92 Elementary administration and service occupations</v>
      </c>
      <c r="AI144" s="27">
        <f t="shared" si="305"/>
        <v>0.89106164207850602</v>
      </c>
      <c r="AJ144" s="27">
        <f t="shared" si="305"/>
        <v>-2.2777036576127507E-2</v>
      </c>
      <c r="AK144" s="27">
        <f t="shared" si="305"/>
        <v>0.65207644903269291</v>
      </c>
      <c r="AL144" s="27">
        <f t="shared" si="305"/>
        <v>1.5869989718276605</v>
      </c>
      <c r="AM144" s="27">
        <f t="shared" si="306"/>
        <v>2.2390754208603534</v>
      </c>
      <c r="AS144" t="str">
        <f t="shared" ref="AS144" si="328">W144</f>
        <v>92 Elementary administration and service occupations</v>
      </c>
      <c r="AT144" s="27">
        <f t="shared" si="307"/>
        <v>0.61033651840967185</v>
      </c>
      <c r="AU144" s="27">
        <f t="shared" si="307"/>
        <v>0.10156641137173805</v>
      </c>
      <c r="AV144" s="27">
        <f t="shared" si="307"/>
        <v>0.5684373766186539</v>
      </c>
      <c r="AW144" s="27">
        <f t="shared" si="307"/>
        <v>1.4352602625784749</v>
      </c>
      <c r="AX144" s="27">
        <f t="shared" si="308"/>
        <v>2.0036976391971288</v>
      </c>
      <c r="BD144" t="str">
        <f t="shared" ref="BD144" si="329">AH144</f>
        <v>92 Elementary administration and service occupations</v>
      </c>
      <c r="BE144" s="27">
        <f t="shared" si="309"/>
        <v>-1.2196665971330845</v>
      </c>
      <c r="BF144" s="27">
        <f t="shared" si="309"/>
        <v>7.3920951781346389E-2</v>
      </c>
      <c r="BG144" s="27">
        <f t="shared" si="309"/>
        <v>-0.49009597755022583</v>
      </c>
      <c r="BH144" s="27">
        <f t="shared" si="309"/>
        <v>-0.24933709695808481</v>
      </c>
      <c r="BI144" s="27">
        <f t="shared" si="310"/>
        <v>-0.73943307450831064</v>
      </c>
      <c r="BO144" t="str">
        <f t="shared" ref="BO144" si="330">AS144</f>
        <v>92 Elementary administration and service occupations</v>
      </c>
      <c r="BP144" s="27">
        <f t="shared" si="311"/>
        <v>0.68361687390961023</v>
      </c>
      <c r="BQ144" s="27">
        <f t="shared" si="311"/>
        <v>-3.0939770617091504</v>
      </c>
      <c r="BR144" s="27">
        <f t="shared" si="311"/>
        <v>0.92703509219489888</v>
      </c>
      <c r="BS144" s="27">
        <f t="shared" si="311"/>
        <v>-2.4240356118892272</v>
      </c>
      <c r="BT144" s="27">
        <f t="shared" si="312"/>
        <v>-1.4970005196943283</v>
      </c>
      <c r="BZ144" t="str">
        <f t="shared" ref="BZ144" si="331">BD144</f>
        <v>92 Elementary administration and service occupations</v>
      </c>
      <c r="CA144" s="68">
        <f t="shared" si="313"/>
        <v>-0.64951291388332066</v>
      </c>
      <c r="CB144" s="68">
        <f t="shared" si="313"/>
        <v>-3.6871579334846807</v>
      </c>
      <c r="CC144" s="68">
        <f t="shared" si="313"/>
        <v>6.595756002937847E-2</v>
      </c>
      <c r="CD144" s="68">
        <f t="shared" si="313"/>
        <v>-6.0786990339826872</v>
      </c>
      <c r="CE144" s="68">
        <f t="shared" si="314"/>
        <v>-6.0127414739533087</v>
      </c>
      <c r="CK144" t="str">
        <f t="shared" ref="CK144" si="332">BO144</f>
        <v>92 Elementary administration and service occupations</v>
      </c>
      <c r="CL144" s="68">
        <f t="shared" si="315"/>
        <v>-0.73788328311052176</v>
      </c>
      <c r="CM144" s="68">
        <f t="shared" si="315"/>
        <v>-1.3280026391332447</v>
      </c>
      <c r="CN144" s="68">
        <f t="shared" si="315"/>
        <v>-1.5451412033913945</v>
      </c>
      <c r="CO144" s="68">
        <f t="shared" si="315"/>
        <v>-1.0300277934735691</v>
      </c>
      <c r="CP144" s="68">
        <f t="shared" si="316"/>
        <v>-2.5751689968649636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2.8758025781677965</v>
      </c>
      <c r="C146" s="29">
        <f>D35-C35</f>
        <v>1.0287426709915177</v>
      </c>
      <c r="D146" s="29">
        <f>E35-D35</f>
        <v>2.2707862090762276</v>
      </c>
      <c r="E146" s="29">
        <f>F35-E35</f>
        <v>4.5224377184486926</v>
      </c>
      <c r="F146" s="29">
        <f t="shared" ref="F146" si="334">F35-D35</f>
        <v>6.7932239275249202</v>
      </c>
      <c r="L146" s="24" t="str">
        <f t="shared" ref="L146" si="335">L35</f>
        <v>All occupations</v>
      </c>
      <c r="M146" s="29">
        <f>N35-M35</f>
        <v>20.797332544604046</v>
      </c>
      <c r="N146" s="29">
        <f t="shared" ref="N146" si="336">O35-N35</f>
        <v>7.2788434633811931</v>
      </c>
      <c r="O146" s="29">
        <f>P35-O35</f>
        <v>16.345156308238145</v>
      </c>
      <c r="P146" s="29">
        <f>Q35-P35</f>
        <v>32.497996889258317</v>
      </c>
      <c r="Q146" s="29">
        <f>Q35-O35</f>
        <v>48.843153197496463</v>
      </c>
      <c r="W146" s="24" t="str">
        <f t="shared" ref="W146" si="337">W35</f>
        <v>All occupations</v>
      </c>
      <c r="X146" s="29">
        <f>Y35-X35</f>
        <v>23.47729735870999</v>
      </c>
      <c r="Y146" s="29">
        <f t="shared" ref="Y146" si="338">Z35-Y35</f>
        <v>-1.3283464332793642</v>
      </c>
      <c r="Z146" s="29">
        <f>AA35-Z35</f>
        <v>13.06899673293276</v>
      </c>
      <c r="AA146" s="29">
        <f>AB35-AA35</f>
        <v>30.54403251020122</v>
      </c>
      <c r="AB146" s="29">
        <f>AB35-Z35</f>
        <v>43.61302924313398</v>
      </c>
      <c r="AH146" s="24" t="str">
        <f t="shared" ref="AH146" si="339">AH35</f>
        <v>All occupations</v>
      </c>
      <c r="AI146" s="29">
        <f>AJ35-AI35</f>
        <v>3.4566909349842661</v>
      </c>
      <c r="AJ146" s="29">
        <f t="shared" ref="AJ146" si="340">AK35-AJ35</f>
        <v>-0.62915089528403456</v>
      </c>
      <c r="AK146" s="29">
        <f>AL35-AK35</f>
        <v>-0.25323551568307323</v>
      </c>
      <c r="AL146" s="29">
        <f>AM35-AL35</f>
        <v>5.5914354134105153</v>
      </c>
      <c r="AM146" s="29">
        <f>AM35-AK35</f>
        <v>5.3381998977274421</v>
      </c>
      <c r="AS146" s="24" t="str">
        <f t="shared" ref="AS146" si="341">AS35</f>
        <v>All occupations</v>
      </c>
      <c r="AT146" s="29">
        <f>AU35-AT35</f>
        <v>6.3888337158800539</v>
      </c>
      <c r="AU146" s="29">
        <f t="shared" ref="AU146" si="342">AV35-AU35</f>
        <v>-0.11509481090178042</v>
      </c>
      <c r="AV146" s="29">
        <f>AW35-AV35</f>
        <v>1.3956914741829465</v>
      </c>
      <c r="AW146" s="29">
        <f>AX35-AW35</f>
        <v>7.5414660427558218</v>
      </c>
      <c r="AX146" s="29">
        <f>AX35-AV35</f>
        <v>8.9371575169387683</v>
      </c>
      <c r="BD146" s="24" t="str">
        <f t="shared" ref="BD146" si="343">BD35</f>
        <v>All occupations</v>
      </c>
      <c r="BE146" s="29">
        <f>BF35-BE35</f>
        <v>-2.876255431532968</v>
      </c>
      <c r="BF146" s="29">
        <f t="shared" ref="BF146" si="344">BG35-BF35</f>
        <v>6.4631508786653455</v>
      </c>
      <c r="BG146" s="29">
        <f>BH35-BG35</f>
        <v>-3.7987292704979723</v>
      </c>
      <c r="BH146" s="29">
        <f>BI35-BH35</f>
        <v>-0.88671166698281922</v>
      </c>
      <c r="BI146" s="29">
        <f>BI35-BG35</f>
        <v>-4.6854409374807915</v>
      </c>
      <c r="BO146" s="24" t="str">
        <f t="shared" ref="BO146" si="345">BO35</f>
        <v>All occupations</v>
      </c>
      <c r="BP146" s="29">
        <f>BQ35-BP35</f>
        <v>5.6386987851425374E-2</v>
      </c>
      <c r="BQ146" s="29">
        <f t="shared" ref="BQ146" si="346">BR35-BQ35</f>
        <v>-14.814906129087575</v>
      </c>
      <c r="BR146" s="29">
        <f>BS35-BR35</f>
        <v>-4.2136351793345455</v>
      </c>
      <c r="BS146" s="29">
        <f>BT35-BS35</f>
        <v>-23.156272891539658</v>
      </c>
      <c r="BT146" s="29">
        <f>BT35-BR35</f>
        <v>-27.369908070874203</v>
      </c>
      <c r="BZ146" s="24" t="str">
        <f t="shared" ref="BZ146" si="347">BZ35</f>
        <v>All occupations</v>
      </c>
      <c r="CA146" s="70">
        <f>CB35-CA35</f>
        <v>-8.9155796406174801</v>
      </c>
      <c r="CB146" s="70">
        <f t="shared" ref="CB146" si="348">CC35-CB35</f>
        <v>-14.263018249899432</v>
      </c>
      <c r="CC146" s="70">
        <f>CD35-CC35</f>
        <v>-5.9292082244731859</v>
      </c>
      <c r="CD146" s="70">
        <f>CE35-CD35</f>
        <v>-27.832890687939738</v>
      </c>
      <c r="CE146" s="70">
        <f>CE35-CC35</f>
        <v>-33.762098912412924</v>
      </c>
      <c r="CK146" s="24" t="str">
        <f t="shared" ref="CK146" si="349">CK35</f>
        <v>All occupations</v>
      </c>
      <c r="CL146" s="70">
        <f>CM35-CL35</f>
        <v>0.9044909519530826</v>
      </c>
      <c r="CM146" s="70">
        <f t="shared" ref="CM146" si="350">CN35-CM35</f>
        <v>-4.5272204945862633</v>
      </c>
      <c r="CN146" s="70">
        <f>CO35-CN35</f>
        <v>-1.712822534440992</v>
      </c>
      <c r="CO146" s="70">
        <f>CP35-CO35</f>
        <v>-1.3764933276123692</v>
      </c>
      <c r="CP146" s="70">
        <f>CP35-CN35</f>
        <v>-3.0893158620533612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tabSelected="1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Brighton and Hove East Sussex West Sussex</v>
      </c>
    </row>
    <row r="2" spans="1:33" ht="14" x14ac:dyDescent="0.3">
      <c r="A2" s="365" t="s">
        <v>521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1.2274886084828562</v>
      </c>
      <c r="C8" s="69">
        <f>'Basic T2'!O8</f>
        <v>10.39119887806255</v>
      </c>
      <c r="D8" s="69">
        <f>'Basic T2'!Z8</f>
        <v>21.718182684971413</v>
      </c>
      <c r="E8" s="69">
        <f>'Basic T2'!AK8</f>
        <v>4.3778919619768102</v>
      </c>
      <c r="F8" s="69">
        <f>'Basic T2'!AV8</f>
        <v>6.0937057185676311</v>
      </c>
      <c r="G8" s="69">
        <f>'Basic T2'!BG8</f>
        <v>13.127529591258803</v>
      </c>
      <c r="H8" s="69">
        <f>'Basic T2'!BR8</f>
        <v>9.4009551703894552</v>
      </c>
      <c r="I8" s="69">
        <f>'Basic T2'!CC8</f>
        <v>6.1527201791517632</v>
      </c>
      <c r="J8" s="69">
        <f>'Basic T2'!CN8</f>
        <v>1.096987260976062</v>
      </c>
      <c r="K8" s="309">
        <f>SUM(B8:J8)</f>
        <v>73.586660053837335</v>
      </c>
      <c r="L8" s="97"/>
      <c r="M8" s="97">
        <f t="shared" ref="M8:M33" si="0">B8/B$35*100</f>
        <v>8.37097901368913</v>
      </c>
      <c r="N8" s="97">
        <f t="shared" ref="N8:N33" si="1">C8/C$35*100</f>
        <v>9.8561510747007279</v>
      </c>
      <c r="O8" s="97">
        <f t="shared" ref="O8:O33" si="2">D8/D$35*100</f>
        <v>11.501290460469981</v>
      </c>
      <c r="P8" s="97">
        <f t="shared" ref="P8:P33" si="3">E8/E$35*100</f>
        <v>8.2061895302468972</v>
      </c>
      <c r="Q8" s="97">
        <f t="shared" ref="Q8:Q33" si="4">F8/F$35*100</f>
        <v>11.474189082159477</v>
      </c>
      <c r="R8" s="97">
        <f t="shared" ref="R8:R33" si="5">G8/G$35*100</f>
        <v>7.456700623523707</v>
      </c>
      <c r="S8" s="97">
        <f t="shared" ref="S8:S33" si="6">H8/H$35*100</f>
        <v>6.1686899216967017</v>
      </c>
      <c r="T8" s="97">
        <f t="shared" ref="T8:T33" si="7">I8/I$35*100</f>
        <v>6.8573004704906708</v>
      </c>
      <c r="U8" s="97">
        <f t="shared" ref="U8:U33" si="8">J8/J$35*100</f>
        <v>3.8712867497725956</v>
      </c>
      <c r="V8" s="97">
        <f t="shared" ref="V8:V33" si="9">K8/K$35*100</f>
        <v>8.5378151127970181</v>
      </c>
      <c r="W8" s="97"/>
      <c r="X8" s="97">
        <f t="shared" ref="X8:X32" si="10">IF($K8&gt;0,B8/$K8*100,0)</f>
        <v>1.668085774765159</v>
      </c>
      <c r="Y8" s="97">
        <f t="shared" ref="Y8:AG23" si="11">IF($K8&gt;0,C8/$K8*100,0)</f>
        <v>14.121036163973416</v>
      </c>
      <c r="Z8" s="97">
        <f t="shared" si="11"/>
        <v>29.513749732739598</v>
      </c>
      <c r="AA8" s="97">
        <f t="shared" si="11"/>
        <v>5.9493010808940987</v>
      </c>
      <c r="AB8" s="97">
        <f t="shared" si="11"/>
        <v>8.2809923892582784</v>
      </c>
      <c r="AC8" s="97">
        <f t="shared" si="11"/>
        <v>17.839550784958121</v>
      </c>
      <c r="AD8" s="97">
        <f t="shared" si="11"/>
        <v>12.775352439574709</v>
      </c>
      <c r="AE8" s="97">
        <f t="shared" si="11"/>
        <v>8.3611896159580041</v>
      </c>
      <c r="AF8" s="97">
        <f>IF($K8&gt;0,J8/$K8*100,0)</f>
        <v>1.4907420178786295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0.43313056021478397</v>
      </c>
      <c r="C9" s="69">
        <f>'Basic T2'!O9</f>
        <v>3.8788260551671088</v>
      </c>
      <c r="D9" s="69">
        <f>'Basic T2'!Z9</f>
        <v>7.388757520840203</v>
      </c>
      <c r="E9" s="69">
        <f>'Basic T2'!AK9</f>
        <v>2.3758892670230933</v>
      </c>
      <c r="F9" s="69">
        <f>'Basic T2'!AV9</f>
        <v>2.3994496878345042</v>
      </c>
      <c r="G9" s="69">
        <f>'Basic T2'!BG9</f>
        <v>5.4303096633323484</v>
      </c>
      <c r="H9" s="69">
        <f>'Basic T2'!BR9</f>
        <v>5.2474687729102341</v>
      </c>
      <c r="I9" s="69">
        <f>'Basic T2'!CC9</f>
        <v>2.7798015069370097</v>
      </c>
      <c r="J9" s="69">
        <f>'Basic T2'!CN9</f>
        <v>0.89422512111889374</v>
      </c>
      <c r="K9" s="309">
        <f>SUM(B9:J9)</f>
        <v>30.827858155378181</v>
      </c>
      <c r="L9" s="97"/>
      <c r="M9" s="97">
        <f t="shared" si="0"/>
        <v>2.9537763566104909</v>
      </c>
      <c r="N9" s="97">
        <f t="shared" si="1"/>
        <v>3.6791034452167621</v>
      </c>
      <c r="O9" s="97">
        <f t="shared" si="2"/>
        <v>3.912861753758524</v>
      </c>
      <c r="P9" s="97">
        <f t="shared" si="3"/>
        <v>4.4535127402429397</v>
      </c>
      <c r="Q9" s="97">
        <f t="shared" si="4"/>
        <v>4.5180618629895317</v>
      </c>
      <c r="R9" s="97">
        <f t="shared" si="5"/>
        <v>3.0845250182836819</v>
      </c>
      <c r="S9" s="97">
        <f t="shared" si="6"/>
        <v>3.443267960241589</v>
      </c>
      <c r="T9" s="97">
        <f t="shared" si="7"/>
        <v>3.0981311722870815</v>
      </c>
      <c r="U9" s="97">
        <f t="shared" si="8"/>
        <v>3.1557357007237932</v>
      </c>
      <c r="V9" s="97">
        <f t="shared" si="9"/>
        <v>3.5767699344091297</v>
      </c>
      <c r="W9" s="97"/>
      <c r="X9" s="97">
        <f t="shared" si="10"/>
        <v>1.4049972529123651</v>
      </c>
      <c r="Y9" s="97">
        <f t="shared" si="11"/>
        <v>12.582210660296603</v>
      </c>
      <c r="Z9" s="97">
        <f t="shared" si="11"/>
        <v>23.967793946629314</v>
      </c>
      <c r="AA9" s="97">
        <f t="shared" si="11"/>
        <v>7.7069553617645639</v>
      </c>
      <c r="AB9" s="97">
        <f t="shared" si="11"/>
        <v>7.7833811085441882</v>
      </c>
      <c r="AC9" s="97">
        <f t="shared" si="11"/>
        <v>17.614943068579628</v>
      </c>
      <c r="AD9" s="97">
        <f t="shared" si="11"/>
        <v>17.02184026688461</v>
      </c>
      <c r="AE9" s="97">
        <f t="shared" si="11"/>
        <v>9.0171736645675775</v>
      </c>
      <c r="AF9" s="97">
        <f t="shared" si="11"/>
        <v>2.9007046698211454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2.9985950586971426</v>
      </c>
      <c r="C10" s="69">
        <f>'Basic T2'!O10</f>
        <v>12.575291250467876</v>
      </c>
      <c r="D10" s="69">
        <f>'Basic T2'!Z10</f>
        <v>18.744734132449299</v>
      </c>
      <c r="E10" s="69">
        <f>'Basic T2'!AK10</f>
        <v>2.082498903113958</v>
      </c>
      <c r="F10" s="69">
        <f>'Basic T2'!AV10</f>
        <v>4.8961038964250108</v>
      </c>
      <c r="G10" s="69">
        <f>'Basic T2'!BG10</f>
        <v>6.6136340369412627</v>
      </c>
      <c r="H10" s="69">
        <f>'Basic T2'!BR10</f>
        <v>4.5108155494740734</v>
      </c>
      <c r="I10" s="69">
        <f>'Basic T2'!CC10</f>
        <v>2.4784340242504097</v>
      </c>
      <c r="J10" s="69">
        <f>'Basic T2'!CN10</f>
        <v>0.62051405561705686</v>
      </c>
      <c r="K10" s="309">
        <f t="shared" ref="K10:K32" si="12">SUM(B10:J10)</f>
        <v>55.52062090743609</v>
      </c>
      <c r="L10" s="97"/>
      <c r="M10" s="97">
        <f t="shared" si="0"/>
        <v>20.449213241929879</v>
      </c>
      <c r="N10" s="97">
        <f t="shared" si="1"/>
        <v>11.927783485564767</v>
      </c>
      <c r="O10" s="97">
        <f t="shared" si="2"/>
        <v>9.9266423433655238</v>
      </c>
      <c r="P10" s="97">
        <f t="shared" si="3"/>
        <v>3.9035638256746301</v>
      </c>
      <c r="Q10" s="97">
        <f t="shared" si="4"/>
        <v>9.2191557105064081</v>
      </c>
      <c r="R10" s="97">
        <f t="shared" si="5"/>
        <v>3.7566770430177039</v>
      </c>
      <c r="S10" s="97">
        <f t="shared" si="6"/>
        <v>2.9598931081298563</v>
      </c>
      <c r="T10" s="97">
        <f t="shared" si="7"/>
        <v>2.7622525168884677</v>
      </c>
      <c r="U10" s="97">
        <f t="shared" si="8"/>
        <v>2.1898046832563787</v>
      </c>
      <c r="V10" s="97">
        <f t="shared" si="9"/>
        <v>6.4417218543221955</v>
      </c>
      <c r="W10" s="97"/>
      <c r="X10" s="97">
        <f t="shared" si="10"/>
        <v>5.4008672988300992</v>
      </c>
      <c r="Y10" s="97">
        <f t="shared" si="11"/>
        <v>22.64976696033963</v>
      </c>
      <c r="Z10" s="97">
        <f t="shared" si="11"/>
        <v>33.76175162684239</v>
      </c>
      <c r="AA10" s="97">
        <f t="shared" si="11"/>
        <v>3.7508566530368914</v>
      </c>
      <c r="AB10" s="97">
        <f t="shared" si="11"/>
        <v>8.8185323153856459</v>
      </c>
      <c r="AC10" s="97">
        <f t="shared" si="11"/>
        <v>11.912031834023445</v>
      </c>
      <c r="AD10" s="97">
        <f t="shared" si="11"/>
        <v>8.1245769152951279</v>
      </c>
      <c r="AE10" s="97">
        <f t="shared" si="11"/>
        <v>4.4639883051424292</v>
      </c>
      <c r="AF10" s="97">
        <f t="shared" si="11"/>
        <v>1.1176280911043432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2.3965166974918617</v>
      </c>
      <c r="C11" s="69">
        <f>'Basic T2'!O11</f>
        <v>7.4833259347491934</v>
      </c>
      <c r="D11" s="69">
        <f>'Basic T2'!Z11</f>
        <v>14.239842803378126</v>
      </c>
      <c r="E11" s="69">
        <f>'Basic T2'!AK11</f>
        <v>4.5775796388958465</v>
      </c>
      <c r="F11" s="69">
        <f>'Basic T2'!AV11</f>
        <v>1.0790284363464944</v>
      </c>
      <c r="G11" s="69">
        <f>'Basic T2'!BG11</f>
        <v>3.8712860281172068</v>
      </c>
      <c r="H11" s="69">
        <f>'Basic T2'!BR11</f>
        <v>2.4415109974513722</v>
      </c>
      <c r="I11" s="69">
        <f>'Basic T2'!CC11</f>
        <v>1.2874777567991089</v>
      </c>
      <c r="J11" s="69">
        <f>'Basic T2'!CN11</f>
        <v>0.18696084129383966</v>
      </c>
      <c r="K11" s="309">
        <f t="shared" si="12"/>
        <v>37.563529134523051</v>
      </c>
      <c r="L11" s="97"/>
      <c r="M11" s="97">
        <f t="shared" si="0"/>
        <v>16.343280778348777</v>
      </c>
      <c r="N11" s="97">
        <f t="shared" si="1"/>
        <v>7.0980059009193086</v>
      </c>
      <c r="O11" s="97">
        <f t="shared" si="2"/>
        <v>7.5409886070447021</v>
      </c>
      <c r="P11" s="97">
        <f t="shared" si="3"/>
        <v>8.580496374245028</v>
      </c>
      <c r="Q11" s="97">
        <f t="shared" si="4"/>
        <v>2.0317647217425514</v>
      </c>
      <c r="R11" s="97">
        <f t="shared" si="5"/>
        <v>2.198968262766043</v>
      </c>
      <c r="S11" s="97">
        <f t="shared" si="6"/>
        <v>1.6020631957833293</v>
      </c>
      <c r="T11" s="97">
        <f t="shared" si="7"/>
        <v>1.4349135943741147</v>
      </c>
      <c r="U11" s="97">
        <f t="shared" si="8"/>
        <v>0.65978799697562995</v>
      </c>
      <c r="V11" s="97">
        <f t="shared" si="9"/>
        <v>4.3582691006778189</v>
      </c>
      <c r="W11" s="97"/>
      <c r="X11" s="97">
        <f t="shared" si="10"/>
        <v>6.3799029343313869</v>
      </c>
      <c r="Y11" s="97">
        <f t="shared" si="11"/>
        <v>19.921786123848477</v>
      </c>
      <c r="Z11" s="97">
        <f t="shared" si="11"/>
        <v>37.908692637430832</v>
      </c>
      <c r="AA11" s="97">
        <f t="shared" si="11"/>
        <v>12.186234212718812</v>
      </c>
      <c r="AB11" s="97">
        <f t="shared" si="11"/>
        <v>2.8725427594469681</v>
      </c>
      <c r="AC11" s="97">
        <f t="shared" si="11"/>
        <v>10.30596995892825</v>
      </c>
      <c r="AD11" s="97">
        <f t="shared" si="11"/>
        <v>6.4996848105187288</v>
      </c>
      <c r="AE11" s="97">
        <f t="shared" si="11"/>
        <v>3.4274675102767236</v>
      </c>
      <c r="AF11" s="97">
        <f t="shared" si="11"/>
        <v>0.49771905249981391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3.5621777150528158</v>
      </c>
      <c r="C12" s="69">
        <f>'Basic T2'!O12</f>
        <v>20.317629555898463</v>
      </c>
      <c r="D12" s="69">
        <f>'Basic T2'!Z12</f>
        <v>11.351594101082092</v>
      </c>
      <c r="E12" s="69">
        <f>'Basic T2'!AK12</f>
        <v>0.8976453463802696</v>
      </c>
      <c r="F12" s="69">
        <f>'Basic T2'!AV12</f>
        <v>0.4488759508090352</v>
      </c>
      <c r="G12" s="69">
        <f>'Basic T2'!BG12</f>
        <v>1.6264420788506264</v>
      </c>
      <c r="H12" s="69">
        <f>'Basic T2'!BR12</f>
        <v>1.2174169663072605</v>
      </c>
      <c r="I12" s="69">
        <f>'Basic T2'!CC12</f>
        <v>0.74644715048930999</v>
      </c>
      <c r="J12" s="69">
        <f>'Basic T2'!CN12</f>
        <v>0.16668302071047192</v>
      </c>
      <c r="K12" s="309">
        <f t="shared" si="12"/>
        <v>40.334911885580347</v>
      </c>
      <c r="L12" s="97"/>
      <c r="M12" s="97">
        <f t="shared" si="0"/>
        <v>24.292620468872304</v>
      </c>
      <c r="N12" s="97">
        <f t="shared" si="1"/>
        <v>19.271465086238194</v>
      </c>
      <c r="O12" s="97">
        <f t="shared" si="2"/>
        <v>6.0114597450295193</v>
      </c>
      <c r="P12" s="97">
        <f t="shared" si="3"/>
        <v>1.6826015596818049</v>
      </c>
      <c r="Q12" s="97">
        <f t="shared" si="4"/>
        <v>0.84521435262673705</v>
      </c>
      <c r="R12" s="97">
        <f t="shared" si="5"/>
        <v>0.92385178636856624</v>
      </c>
      <c r="S12" s="97">
        <f t="shared" si="6"/>
        <v>0.79884092993191647</v>
      </c>
      <c r="T12" s="97">
        <f t="shared" si="7"/>
        <v>0.83192673276300966</v>
      </c>
      <c r="U12" s="97">
        <f t="shared" si="8"/>
        <v>0.58822722236024405</v>
      </c>
      <c r="V12" s="97">
        <f t="shared" si="9"/>
        <v>4.6798158799175722</v>
      </c>
      <c r="W12" s="97"/>
      <c r="X12" s="97">
        <f t="shared" si="10"/>
        <v>8.831499930278234</v>
      </c>
      <c r="Y12" s="97">
        <f t="shared" si="11"/>
        <v>50.372316700565243</v>
      </c>
      <c r="Z12" s="97">
        <f t="shared" si="11"/>
        <v>28.143346719793545</v>
      </c>
      <c r="AA12" s="97">
        <f t="shared" si="11"/>
        <v>2.225479874424062</v>
      </c>
      <c r="AB12" s="97">
        <f t="shared" si="11"/>
        <v>1.1128720253124129</v>
      </c>
      <c r="AC12" s="97">
        <f t="shared" si="11"/>
        <v>4.032343205470287</v>
      </c>
      <c r="AD12" s="97">
        <f t="shared" si="11"/>
        <v>3.0182710445996652</v>
      </c>
      <c r="AE12" s="97">
        <f t="shared" si="11"/>
        <v>1.8506229853849352</v>
      </c>
      <c r="AF12" s="97">
        <f t="shared" si="11"/>
        <v>0.41324751417161465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1.2232037234246809</v>
      </c>
      <c r="C13" s="69">
        <f>'Basic T2'!O13</f>
        <v>14.753641274222641</v>
      </c>
      <c r="D13" s="69">
        <f>'Basic T2'!Z13</f>
        <v>22.988145644269025</v>
      </c>
      <c r="E13" s="69">
        <f>'Basic T2'!AK13</f>
        <v>2.3649104329442618</v>
      </c>
      <c r="F13" s="69">
        <f>'Basic T2'!AV13</f>
        <v>3.6240970447084582</v>
      </c>
      <c r="G13" s="69">
        <f>'Basic T2'!BG13</f>
        <v>7.9404964906278339</v>
      </c>
      <c r="H13" s="69">
        <f>'Basic T2'!BR13</f>
        <v>4.9124754149096974</v>
      </c>
      <c r="I13" s="69">
        <f>'Basic T2'!CC13</f>
        <v>2.8799833826394399</v>
      </c>
      <c r="J13" s="69">
        <f>'Basic T2'!CN13</f>
        <v>0.65516731326827315</v>
      </c>
      <c r="K13" s="309">
        <f t="shared" si="12"/>
        <v>61.342120721014311</v>
      </c>
      <c r="L13" s="97"/>
      <c r="M13" s="97">
        <f t="shared" si="0"/>
        <v>8.3417578195776922</v>
      </c>
      <c r="N13" s="97">
        <f t="shared" si="1"/>
        <v>13.993969224058494</v>
      </c>
      <c r="O13" s="97">
        <f t="shared" si="2"/>
        <v>12.173824303691912</v>
      </c>
      <c r="P13" s="97">
        <f t="shared" si="3"/>
        <v>4.4329333394595221</v>
      </c>
      <c r="Q13" s="97">
        <f t="shared" si="4"/>
        <v>6.8240208279789938</v>
      </c>
      <c r="R13" s="97">
        <f t="shared" si="5"/>
        <v>4.5103615818301668</v>
      </c>
      <c r="S13" s="97">
        <f t="shared" si="6"/>
        <v>3.2234530463441073</v>
      </c>
      <c r="T13" s="97">
        <f t="shared" si="7"/>
        <v>3.2097854005610578</v>
      </c>
      <c r="U13" s="97">
        <f t="shared" si="8"/>
        <v>2.3120966204136479</v>
      </c>
      <c r="V13" s="97">
        <f t="shared" si="9"/>
        <v>7.1171552691714295</v>
      </c>
      <c r="W13" s="97"/>
      <c r="X13" s="97">
        <f t="shared" si="10"/>
        <v>1.9940682015019431</v>
      </c>
      <c r="Y13" s="97">
        <f t="shared" si="11"/>
        <v>24.051403995832839</v>
      </c>
      <c r="Z13" s="97">
        <f t="shared" si="11"/>
        <v>37.475303061039831</v>
      </c>
      <c r="AA13" s="97">
        <f t="shared" si="11"/>
        <v>3.8552798715583063</v>
      </c>
      <c r="AB13" s="97">
        <f t="shared" si="11"/>
        <v>5.9080074215088736</v>
      </c>
      <c r="AC13" s="97">
        <f t="shared" si="11"/>
        <v>12.944607061665565</v>
      </c>
      <c r="AD13" s="97">
        <f t="shared" si="11"/>
        <v>8.0083234116599478</v>
      </c>
      <c r="AE13" s="97">
        <f t="shared" si="11"/>
        <v>4.6949524222315127</v>
      </c>
      <c r="AF13" s="97">
        <f t="shared" si="11"/>
        <v>1.0680545530011794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0.38954730285356842</v>
      </c>
      <c r="C14" s="69">
        <f>'Basic T2'!O14</f>
        <v>2.1763463051562608</v>
      </c>
      <c r="D14" s="69">
        <f>'Basic T2'!Z14</f>
        <v>4.272260683292779</v>
      </c>
      <c r="E14" s="69">
        <f>'Basic T2'!AK14</f>
        <v>0.79526801695935112</v>
      </c>
      <c r="F14" s="69">
        <f>'Basic T2'!AV14</f>
        <v>1.7308081679173231</v>
      </c>
      <c r="G14" s="69">
        <f>'Basic T2'!BG14</f>
        <v>2.6775268036162654</v>
      </c>
      <c r="H14" s="69">
        <f>'Basic T2'!BR14</f>
        <v>1.989665924061238</v>
      </c>
      <c r="I14" s="69">
        <f>'Basic T2'!CC14</f>
        <v>1.439360984668737</v>
      </c>
      <c r="J14" s="69">
        <f>'Basic T2'!CN14</f>
        <v>0.35252506955152868</v>
      </c>
      <c r="K14" s="309">
        <f t="shared" si="12"/>
        <v>15.823309258077051</v>
      </c>
      <c r="L14" s="97"/>
      <c r="M14" s="97">
        <f t="shared" si="0"/>
        <v>2.6565560563994168</v>
      </c>
      <c r="N14" s="97">
        <f t="shared" si="1"/>
        <v>2.0642851923248231</v>
      </c>
      <c r="O14" s="97">
        <f t="shared" si="2"/>
        <v>2.2624596060423494</v>
      </c>
      <c r="P14" s="97">
        <f t="shared" si="3"/>
        <v>1.4906992066485829</v>
      </c>
      <c r="Q14" s="97">
        <f t="shared" si="4"/>
        <v>3.2590382766789627</v>
      </c>
      <c r="R14" s="97">
        <f t="shared" si="5"/>
        <v>1.5208890330227276</v>
      </c>
      <c r="S14" s="97">
        <f t="shared" si="6"/>
        <v>1.3055728817810597</v>
      </c>
      <c r="T14" s="97">
        <f t="shared" si="7"/>
        <v>1.6041897680995429</v>
      </c>
      <c r="U14" s="97">
        <f t="shared" si="8"/>
        <v>1.2440669816923937</v>
      </c>
      <c r="V14" s="97">
        <f t="shared" si="9"/>
        <v>1.835882873597364</v>
      </c>
      <c r="W14" s="97"/>
      <c r="X14" s="97">
        <f t="shared" si="10"/>
        <v>2.4618573555005439</v>
      </c>
      <c r="Y14" s="97">
        <f t="shared" si="11"/>
        <v>13.754052768989137</v>
      </c>
      <c r="Z14" s="97">
        <f t="shared" si="11"/>
        <v>26.999792607301735</v>
      </c>
      <c r="AA14" s="97">
        <f t="shared" si="11"/>
        <v>5.0259272822681158</v>
      </c>
      <c r="AB14" s="97">
        <f t="shared" si="11"/>
        <v>10.938345068581828</v>
      </c>
      <c r="AC14" s="97">
        <f t="shared" si="11"/>
        <v>16.921408536899541</v>
      </c>
      <c r="AD14" s="97">
        <f t="shared" si="11"/>
        <v>12.574271864437003</v>
      </c>
      <c r="AE14" s="97">
        <f t="shared" si="11"/>
        <v>9.0964599199374891</v>
      </c>
      <c r="AF14" s="97">
        <f t="shared" si="11"/>
        <v>2.2278845960846101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8.6168228393553106E-2</v>
      </c>
      <c r="C15" s="69">
        <f>'Basic T2'!O15</f>
        <v>1.9631339229610563</v>
      </c>
      <c r="D15" s="69">
        <f>'Basic T2'!Z15</f>
        <v>5.2749681262540316</v>
      </c>
      <c r="E15" s="69">
        <f>'Basic T2'!AK15</f>
        <v>2.5393854429527001</v>
      </c>
      <c r="F15" s="69">
        <f>'Basic T2'!AV15</f>
        <v>0.85085131658222757</v>
      </c>
      <c r="G15" s="69">
        <f>'Basic T2'!BG15</f>
        <v>3.1072524368474181</v>
      </c>
      <c r="H15" s="69">
        <f>'Basic T2'!BR15</f>
        <v>2.050513398315414</v>
      </c>
      <c r="I15" s="69">
        <f>'Basic T2'!CC15</f>
        <v>0.61041270078601939</v>
      </c>
      <c r="J15" s="69">
        <f>'Basic T2'!CN15</f>
        <v>0.11586385509260649</v>
      </c>
      <c r="K15" s="309">
        <f t="shared" si="12"/>
        <v>16.598549428185024</v>
      </c>
      <c r="L15" s="97"/>
      <c r="M15" s="97">
        <f t="shared" si="0"/>
        <v>0.58763268884485054</v>
      </c>
      <c r="N15" s="97">
        <f t="shared" si="1"/>
        <v>1.8620512177302972</v>
      </c>
      <c r="O15" s="97">
        <f t="shared" si="2"/>
        <v>2.7934630383116956</v>
      </c>
      <c r="P15" s="97">
        <f t="shared" si="3"/>
        <v>4.7599800123459985</v>
      </c>
      <c r="Q15" s="97">
        <f t="shared" si="4"/>
        <v>1.6021168953927813</v>
      </c>
      <c r="R15" s="97">
        <f t="shared" si="5"/>
        <v>1.7649818286232435</v>
      </c>
      <c r="S15" s="97">
        <f t="shared" si="6"/>
        <v>1.345499590757897</v>
      </c>
      <c r="T15" s="97">
        <f t="shared" si="7"/>
        <v>0.68031426400257966</v>
      </c>
      <c r="U15" s="97">
        <f t="shared" si="8"/>
        <v>0.40888552032817777</v>
      </c>
      <c r="V15" s="97">
        <f t="shared" si="9"/>
        <v>1.9258293018705415</v>
      </c>
      <c r="W15" s="97"/>
      <c r="X15" s="97">
        <f t="shared" si="10"/>
        <v>0.51913107688335636</v>
      </c>
      <c r="Y15" s="97">
        <f t="shared" si="11"/>
        <v>11.827141470733423</v>
      </c>
      <c r="Z15" s="97">
        <f t="shared" si="11"/>
        <v>31.779693455001055</v>
      </c>
      <c r="AA15" s="97">
        <f t="shared" si="11"/>
        <v>15.298839539801703</v>
      </c>
      <c r="AB15" s="97">
        <f t="shared" si="11"/>
        <v>5.1260582755348905</v>
      </c>
      <c r="AC15" s="97">
        <f t="shared" si="11"/>
        <v>18.720024001441807</v>
      </c>
      <c r="AD15" s="97">
        <f t="shared" si="11"/>
        <v>12.353569853722021</v>
      </c>
      <c r="AE15" s="97">
        <f t="shared" si="11"/>
        <v>3.6775062991318586</v>
      </c>
      <c r="AF15" s="97">
        <f t="shared" si="11"/>
        <v>0.69803602774990003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4.0036259059055224E-2</v>
      </c>
      <c r="C16" s="69">
        <f>'Basic T2'!O16</f>
        <v>0.83030133331618305</v>
      </c>
      <c r="D16" s="69">
        <f>'Basic T2'!Z16</f>
        <v>3.3169950624862401</v>
      </c>
      <c r="E16" s="69">
        <f>'Basic T2'!AK16</f>
        <v>0.84204651842736833</v>
      </c>
      <c r="F16" s="69">
        <f>'Basic T2'!AV16</f>
        <v>0.67678949656233534</v>
      </c>
      <c r="G16" s="69">
        <f>'Basic T2'!BG16</f>
        <v>2.2630534569794007</v>
      </c>
      <c r="H16" s="69">
        <f>'Basic T2'!BR16</f>
        <v>2.3526700533190152</v>
      </c>
      <c r="I16" s="69">
        <f>'Basic T2'!CC16</f>
        <v>1.2686787034638916</v>
      </c>
      <c r="J16" s="69">
        <f>'Basic T2'!CN16</f>
        <v>0.16438587378539002</v>
      </c>
      <c r="K16" s="309">
        <f t="shared" si="12"/>
        <v>11.75495675739888</v>
      </c>
      <c r="L16" s="97"/>
      <c r="M16" s="97">
        <f t="shared" si="0"/>
        <v>0.27303119723791175</v>
      </c>
      <c r="N16" s="97">
        <f t="shared" si="1"/>
        <v>0.78754872028929734</v>
      </c>
      <c r="O16" s="97">
        <f t="shared" si="2"/>
        <v>1.7565799230521224</v>
      </c>
      <c r="P16" s="97">
        <f t="shared" si="3"/>
        <v>1.5783837023651346</v>
      </c>
      <c r="Q16" s="97">
        <f t="shared" si="4"/>
        <v>1.2743658803072491</v>
      </c>
      <c r="R16" s="97">
        <f t="shared" si="5"/>
        <v>1.2854598427233588</v>
      </c>
      <c r="S16" s="97">
        <f t="shared" si="6"/>
        <v>1.5437678176254321</v>
      </c>
      <c r="T16" s="97">
        <f t="shared" si="7"/>
        <v>1.4139617627408194</v>
      </c>
      <c r="U16" s="97">
        <f t="shared" si="8"/>
        <v>0.58012055169076171</v>
      </c>
      <c r="V16" s="97">
        <f t="shared" si="9"/>
        <v>1.363856538402058</v>
      </c>
      <c r="W16" s="97"/>
      <c r="X16" s="97">
        <f t="shared" si="10"/>
        <v>0.34059044099720187</v>
      </c>
      <c r="Y16" s="97">
        <f t="shared" si="11"/>
        <v>7.0634146126787698</v>
      </c>
      <c r="Z16" s="97">
        <f t="shared" si="11"/>
        <v>28.217841468437864</v>
      </c>
      <c r="AA16" s="97">
        <f t="shared" si="11"/>
        <v>7.163331484799909</v>
      </c>
      <c r="AB16" s="97">
        <f t="shared" si="11"/>
        <v>5.7574818055910431</v>
      </c>
      <c r="AC16" s="97">
        <f t="shared" si="11"/>
        <v>19.25190797112014</v>
      </c>
      <c r="AD16" s="97">
        <f t="shared" si="11"/>
        <v>20.014280799784164</v>
      </c>
      <c r="AE16" s="97">
        <f t="shared" si="11"/>
        <v>10.792712637291087</v>
      </c>
      <c r="AF16" s="97">
        <f t="shared" si="11"/>
        <v>1.398438779299815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0.27009710436626749</v>
      </c>
      <c r="C17" s="69">
        <f>'Basic T2'!O17</f>
        <v>4.2887373568034191</v>
      </c>
      <c r="D17" s="69">
        <f>'Basic T2'!Z17</f>
        <v>7.3652867088380365</v>
      </c>
      <c r="E17" s="69">
        <f>'Basic T2'!AK17</f>
        <v>0.95468611824103511</v>
      </c>
      <c r="F17" s="69">
        <f>'Basic T2'!AV17</f>
        <v>1.1412567010192964</v>
      </c>
      <c r="G17" s="69">
        <f>'Basic T2'!BG17</f>
        <v>2.6390787145418422</v>
      </c>
      <c r="H17" s="69">
        <f>'Basic T2'!BR17</f>
        <v>1.222617073014125</v>
      </c>
      <c r="I17" s="69">
        <f>'Basic T2'!CC17</f>
        <v>0.94539042715513577</v>
      </c>
      <c r="J17" s="69">
        <f>'Basic T2'!CN17</f>
        <v>0.32620843797509519</v>
      </c>
      <c r="K17" s="309">
        <f t="shared" si="12"/>
        <v>19.153358641954252</v>
      </c>
      <c r="L17" s="97"/>
      <c r="M17" s="97">
        <f t="shared" si="0"/>
        <v>1.8419537066846885</v>
      </c>
      <c r="N17" s="97">
        <f t="shared" si="1"/>
        <v>4.0679082177521124</v>
      </c>
      <c r="O17" s="97">
        <f t="shared" si="2"/>
        <v>3.9004323239993388</v>
      </c>
      <c r="P17" s="97">
        <f t="shared" si="3"/>
        <v>1.7895222852059804</v>
      </c>
      <c r="Q17" s="97">
        <f t="shared" si="4"/>
        <v>2.1489379014277414</v>
      </c>
      <c r="R17" s="97">
        <f t="shared" si="5"/>
        <v>1.4990497457614407</v>
      </c>
      <c r="S17" s="97">
        <f t="shared" si="6"/>
        <v>0.80225311999696647</v>
      </c>
      <c r="T17" s="97">
        <f t="shared" si="7"/>
        <v>1.0536520485516434</v>
      </c>
      <c r="U17" s="97">
        <f t="shared" si="8"/>
        <v>1.1511951401088869</v>
      </c>
      <c r="V17" s="97">
        <f t="shared" si="9"/>
        <v>2.2222483634188381</v>
      </c>
      <c r="W17" s="97"/>
      <c r="X17" s="97">
        <f t="shared" si="10"/>
        <v>1.4101814173449267</v>
      </c>
      <c r="Y17" s="97">
        <f t="shared" si="11"/>
        <v>22.391568168149913</v>
      </c>
      <c r="Z17" s="97">
        <f t="shared" si="11"/>
        <v>38.454282857236485</v>
      </c>
      <c r="AA17" s="97">
        <f t="shared" si="11"/>
        <v>4.9844319008878886</v>
      </c>
      <c r="AB17" s="97">
        <f t="shared" si="11"/>
        <v>5.9585199773758948</v>
      </c>
      <c r="AC17" s="97">
        <f t="shared" si="11"/>
        <v>13.77867330673328</v>
      </c>
      <c r="AD17" s="97">
        <f t="shared" si="11"/>
        <v>6.3833038156350161</v>
      </c>
      <c r="AE17" s="97">
        <f t="shared" si="11"/>
        <v>4.9358989450775299</v>
      </c>
      <c r="AF17" s="97">
        <f t="shared" si="11"/>
        <v>1.7031396115590698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0.86489396531768248</v>
      </c>
      <c r="C18" s="69">
        <f>'Basic T2'!O18</f>
        <v>8.6092665885398088</v>
      </c>
      <c r="D18" s="69">
        <f>'Basic T2'!Z18</f>
        <v>16.364458585161341</v>
      </c>
      <c r="E18" s="69">
        <f>'Basic T2'!AK18</f>
        <v>4.5469821867865861</v>
      </c>
      <c r="F18" s="69">
        <f>'Basic T2'!AV18</f>
        <v>4.0811051039735586</v>
      </c>
      <c r="G18" s="69">
        <f>'Basic T2'!BG18</f>
        <v>10.880056844525727</v>
      </c>
      <c r="H18" s="69">
        <f>'Basic T2'!BR18</f>
        <v>8.0177282266999956</v>
      </c>
      <c r="I18" s="69">
        <f>'Basic T2'!CC18</f>
        <v>4.2773008200324796</v>
      </c>
      <c r="J18" s="69">
        <f>'Basic T2'!CN18</f>
        <v>0.92865201000697861</v>
      </c>
      <c r="K18" s="309">
        <f t="shared" si="12"/>
        <v>58.57044433104415</v>
      </c>
      <c r="L18" s="97"/>
      <c r="M18" s="97">
        <f t="shared" si="0"/>
        <v>5.8982292647824694</v>
      </c>
      <c r="N18" s="97">
        <f t="shared" si="1"/>
        <v>8.1659713315816038</v>
      </c>
      <c r="O18" s="97">
        <f t="shared" si="2"/>
        <v>8.6661206485988238</v>
      </c>
      <c r="P18" s="97">
        <f t="shared" si="3"/>
        <v>8.5231426310891845</v>
      </c>
      <c r="Q18" s="97">
        <f t="shared" si="4"/>
        <v>7.6845475954762428</v>
      </c>
      <c r="R18" s="97">
        <f t="shared" si="5"/>
        <v>6.1800909373359758</v>
      </c>
      <c r="S18" s="97">
        <f t="shared" si="6"/>
        <v>5.2610483095090101</v>
      </c>
      <c r="T18" s="97">
        <f t="shared" si="7"/>
        <v>4.7671169940451446</v>
      </c>
      <c r="U18" s="97">
        <f t="shared" si="8"/>
        <v>3.2772287786559398</v>
      </c>
      <c r="V18" s="97">
        <f t="shared" si="9"/>
        <v>6.7955744207845505</v>
      </c>
      <c r="W18" s="97"/>
      <c r="X18" s="97">
        <f t="shared" si="10"/>
        <v>1.4766730476368639</v>
      </c>
      <c r="Y18" s="97">
        <f t="shared" si="11"/>
        <v>14.698994837532128</v>
      </c>
      <c r="Z18" s="97">
        <f t="shared" si="11"/>
        <v>27.939789038765529</v>
      </c>
      <c r="AA18" s="97">
        <f t="shared" si="11"/>
        <v>7.7632707737143534</v>
      </c>
      <c r="AB18" s="97">
        <f t="shared" si="11"/>
        <v>6.9678575100213926</v>
      </c>
      <c r="AC18" s="97">
        <f t="shared" si="11"/>
        <v>18.576018961083687</v>
      </c>
      <c r="AD18" s="97">
        <f t="shared" si="11"/>
        <v>13.689034321445895</v>
      </c>
      <c r="AE18" s="97">
        <f t="shared" si="11"/>
        <v>7.3028314346684535</v>
      </c>
      <c r="AF18" s="97">
        <f t="shared" si="11"/>
        <v>1.5855300751317063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0.47954597470581639</v>
      </c>
      <c r="C19" s="69">
        <f>'Basic T2'!O19</f>
        <v>5.2156544334666615</v>
      </c>
      <c r="D19" s="69">
        <f>'Basic T2'!Z19</f>
        <v>15.175829407340952</v>
      </c>
      <c r="E19" s="69">
        <f>'Basic T2'!AK19</f>
        <v>6.001840610424618</v>
      </c>
      <c r="F19" s="69">
        <f>'Basic T2'!AV19</f>
        <v>5.1746608461695418</v>
      </c>
      <c r="G19" s="69">
        <f>'Basic T2'!BG19</f>
        <v>15.318789904347989</v>
      </c>
      <c r="H19" s="69">
        <f>'Basic T2'!BR19</f>
        <v>15.178018489739189</v>
      </c>
      <c r="I19" s="69">
        <f>'Basic T2'!CC19</f>
        <v>7.0570646295137331</v>
      </c>
      <c r="J19" s="69">
        <f>'Basic T2'!CN19</f>
        <v>1.6221394566067258</v>
      </c>
      <c r="K19" s="309">
        <f t="shared" si="12"/>
        <v>71.223543752315237</v>
      </c>
      <c r="L19" s="97"/>
      <c r="M19" s="97">
        <f t="shared" si="0"/>
        <v>3.2703108302756618</v>
      </c>
      <c r="N19" s="97">
        <f t="shared" si="1"/>
        <v>4.9470978905241392</v>
      </c>
      <c r="O19" s="97">
        <f t="shared" si="2"/>
        <v>8.0366587077817471</v>
      </c>
      <c r="P19" s="97">
        <f t="shared" si="3"/>
        <v>11.250218600012598</v>
      </c>
      <c r="Q19" s="97">
        <f t="shared" si="4"/>
        <v>9.7436666171915505</v>
      </c>
      <c r="R19" s="97">
        <f t="shared" si="5"/>
        <v>8.7013805177358581</v>
      </c>
      <c r="S19" s="97">
        <f t="shared" si="6"/>
        <v>9.95946560663171</v>
      </c>
      <c r="T19" s="97">
        <f t="shared" si="7"/>
        <v>7.8652061519428873</v>
      </c>
      <c r="U19" s="97">
        <f t="shared" si="8"/>
        <v>5.7245578030299207</v>
      </c>
      <c r="V19" s="97">
        <f t="shared" si="9"/>
        <v>8.2636370204950804</v>
      </c>
      <c r="W19" s="97"/>
      <c r="X19" s="97">
        <f t="shared" si="10"/>
        <v>0.67329698782395675</v>
      </c>
      <c r="Y19" s="97">
        <f t="shared" si="11"/>
        <v>7.3229358702010918</v>
      </c>
      <c r="Z19" s="97">
        <f t="shared" si="11"/>
        <v>21.307321438702829</v>
      </c>
      <c r="AA19" s="97">
        <f t="shared" si="11"/>
        <v>8.4267649350563492</v>
      </c>
      <c r="AB19" s="97">
        <f t="shared" si="11"/>
        <v>7.2653796393012682</v>
      </c>
      <c r="AC19" s="97">
        <f t="shared" si="11"/>
        <v>21.508042281103187</v>
      </c>
      <c r="AD19" s="97">
        <f t="shared" si="11"/>
        <v>21.31039497630417</v>
      </c>
      <c r="AE19" s="97">
        <f t="shared" si="11"/>
        <v>9.9083312311097025</v>
      </c>
      <c r="AF19" s="97">
        <f t="shared" si="11"/>
        <v>2.2775326403974323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5.1967466205731443E-2</v>
      </c>
      <c r="C20" s="69">
        <f>'Basic T2'!O20</f>
        <v>1.0324087572465481</v>
      </c>
      <c r="D20" s="69">
        <f>'Basic T2'!Z20</f>
        <v>3.0294071951677122</v>
      </c>
      <c r="E20" s="69">
        <f>'Basic T2'!AK20</f>
        <v>1.5460210991357224</v>
      </c>
      <c r="F20" s="69">
        <f>'Basic T2'!AV20</f>
        <v>1.1775252116951633</v>
      </c>
      <c r="G20" s="69">
        <f>'Basic T2'!BG20</f>
        <v>3.8936037590400479</v>
      </c>
      <c r="H20" s="69">
        <f>'Basic T2'!BR20</f>
        <v>4.033919668011416</v>
      </c>
      <c r="I20" s="69">
        <f>'Basic T2'!CC20</f>
        <v>3.1193148495258654</v>
      </c>
      <c r="J20" s="69">
        <f>'Basic T2'!CN20</f>
        <v>0.74126372697459175</v>
      </c>
      <c r="K20" s="309">
        <f t="shared" si="12"/>
        <v>18.625431733002795</v>
      </c>
      <c r="L20" s="97"/>
      <c r="M20" s="97">
        <f t="shared" si="0"/>
        <v>0.35439723513234755</v>
      </c>
      <c r="N20" s="97">
        <f t="shared" si="1"/>
        <v>0.9792495362347694</v>
      </c>
      <c r="O20" s="97">
        <f t="shared" si="2"/>
        <v>1.604282116052538</v>
      </c>
      <c r="P20" s="97">
        <f t="shared" si="3"/>
        <v>2.8979568859757001</v>
      </c>
      <c r="Q20" s="97">
        <f t="shared" si="4"/>
        <v>2.2172299667887572</v>
      </c>
      <c r="R20" s="97">
        <f t="shared" si="5"/>
        <v>2.2116451824355896</v>
      </c>
      <c r="S20" s="97">
        <f t="shared" si="6"/>
        <v>2.6469650317421154</v>
      </c>
      <c r="T20" s="97">
        <f t="shared" si="7"/>
        <v>3.4765239702825501</v>
      </c>
      <c r="U20" s="97">
        <f t="shared" si="8"/>
        <v>2.6159323324962553</v>
      </c>
      <c r="V20" s="97">
        <f t="shared" si="9"/>
        <v>2.160996197083251</v>
      </c>
      <c r="W20" s="97"/>
      <c r="X20" s="97">
        <f t="shared" si="10"/>
        <v>0.27901348516742941</v>
      </c>
      <c r="Y20" s="97">
        <f t="shared" si="11"/>
        <v>5.54300577858392</v>
      </c>
      <c r="Z20" s="97">
        <f t="shared" si="11"/>
        <v>16.264896505995306</v>
      </c>
      <c r="AA20" s="97">
        <f t="shared" si="11"/>
        <v>8.3005920147144554</v>
      </c>
      <c r="AB20" s="97">
        <f t="shared" si="11"/>
        <v>6.3221364668217674</v>
      </c>
      <c r="AC20" s="97">
        <f t="shared" si="11"/>
        <v>20.904770503337591</v>
      </c>
      <c r="AD20" s="97">
        <f t="shared" si="11"/>
        <v>21.658127048210261</v>
      </c>
      <c r="AE20" s="97">
        <f t="shared" si="11"/>
        <v>16.747610977514608</v>
      </c>
      <c r="AF20" s="97">
        <f t="shared" si="11"/>
        <v>3.9798472196546775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3.3286691658321099E-2</v>
      </c>
      <c r="C21" s="69">
        <f>'Basic T2'!O21</f>
        <v>0.16753426504246099</v>
      </c>
      <c r="D21" s="69">
        <f>'Basic T2'!Z21</f>
        <v>1.4378304858333302</v>
      </c>
      <c r="E21" s="69">
        <f>'Basic T2'!AK21</f>
        <v>0.53702329007460736</v>
      </c>
      <c r="F21" s="69">
        <f>'Basic T2'!AV21</f>
        <v>0.80623356598084128</v>
      </c>
      <c r="G21" s="69">
        <f>'Basic T2'!BG21</f>
        <v>1.197591589862822</v>
      </c>
      <c r="H21" s="69">
        <f>'Basic T2'!BR21</f>
        <v>1.6554782339009029</v>
      </c>
      <c r="I21" s="69">
        <f>'Basic T2'!CC21</f>
        <v>1.3595016815406482</v>
      </c>
      <c r="J21" s="69">
        <f>'Basic T2'!CN21</f>
        <v>0.70320227265549606</v>
      </c>
      <c r="K21" s="309">
        <f t="shared" si="12"/>
        <v>7.8976820765494296</v>
      </c>
      <c r="L21" s="97"/>
      <c r="M21" s="97">
        <f t="shared" si="0"/>
        <v>0.22700186004279205</v>
      </c>
      <c r="N21" s="97">
        <f t="shared" si="1"/>
        <v>0.15890784555509579</v>
      </c>
      <c r="O21" s="97">
        <f t="shared" si="2"/>
        <v>0.76143139093912471</v>
      </c>
      <c r="P21" s="97">
        <f t="shared" si="3"/>
        <v>1.0066294323350706</v>
      </c>
      <c r="Q21" s="97">
        <f t="shared" si="4"/>
        <v>1.5181035658253537</v>
      </c>
      <c r="R21" s="97">
        <f t="shared" si="5"/>
        <v>0.68025609028549483</v>
      </c>
      <c r="S21" s="97">
        <f t="shared" si="6"/>
        <v>1.0862866285351827</v>
      </c>
      <c r="T21" s="97">
        <f t="shared" si="7"/>
        <v>1.5151853568849902</v>
      </c>
      <c r="U21" s="97">
        <f t="shared" si="8"/>
        <v>2.4816128111815901</v>
      </c>
      <c r="V21" s="97">
        <f t="shared" si="9"/>
        <v>0.91632028603958415</v>
      </c>
      <c r="W21" s="97"/>
      <c r="X21" s="97">
        <f t="shared" si="10"/>
        <v>0.42147419123338986</v>
      </c>
      <c r="Y21" s="97">
        <f t="shared" si="11"/>
        <v>2.1213093084605181</v>
      </c>
      <c r="Z21" s="97">
        <f t="shared" si="11"/>
        <v>18.205727603326515</v>
      </c>
      <c r="AA21" s="97">
        <f t="shared" si="11"/>
        <v>6.7997582691912788</v>
      </c>
      <c r="AB21" s="97">
        <f t="shared" si="11"/>
        <v>10.208483428002108</v>
      </c>
      <c r="AC21" s="97">
        <f t="shared" si="11"/>
        <v>15.163836404846279</v>
      </c>
      <c r="AD21" s="97">
        <f t="shared" si="11"/>
        <v>20.961570975571565</v>
      </c>
      <c r="AE21" s="97">
        <f t="shared" si="11"/>
        <v>17.213932750944906</v>
      </c>
      <c r="AF21" s="97">
        <f t="shared" si="11"/>
        <v>8.9039070684234431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3.6840619548560077E-2</v>
      </c>
      <c r="C22" s="69">
        <f>'Basic T2'!O22</f>
        <v>0.61113461549294068</v>
      </c>
      <c r="D22" s="69">
        <f>'Basic T2'!Z22</f>
        <v>1.5496201694284251</v>
      </c>
      <c r="E22" s="69">
        <f>'Basic T2'!AK22</f>
        <v>0.60018795809444148</v>
      </c>
      <c r="F22" s="69">
        <f>'Basic T2'!AV22</f>
        <v>2.2269378023732469</v>
      </c>
      <c r="G22" s="69">
        <f>'Basic T2'!BG22</f>
        <v>9.9571341065546193</v>
      </c>
      <c r="H22" s="69">
        <f>'Basic T2'!BR22</f>
        <v>5.6347970711607331</v>
      </c>
      <c r="I22" s="69">
        <f>'Basic T2'!CC22</f>
        <v>2.5567871495004364</v>
      </c>
      <c r="J22" s="69">
        <f>'Basic T2'!CN22</f>
        <v>0.88229840226773348</v>
      </c>
      <c r="K22" s="309">
        <f t="shared" si="12"/>
        <v>24.055737894421135</v>
      </c>
      <c r="L22" s="97"/>
      <c r="M22" s="97">
        <f t="shared" si="0"/>
        <v>0.25123822002182683</v>
      </c>
      <c r="N22" s="97">
        <f t="shared" si="1"/>
        <v>0.57966700165791063</v>
      </c>
      <c r="O22" s="97">
        <f t="shared" si="2"/>
        <v>0.82063181484940528</v>
      </c>
      <c r="P22" s="97">
        <f t="shared" si="3"/>
        <v>1.1250291648747996</v>
      </c>
      <c r="Q22" s="97">
        <f t="shared" si="4"/>
        <v>4.1932293088556918</v>
      </c>
      <c r="R22" s="97">
        <f t="shared" si="5"/>
        <v>5.6558522747717834</v>
      </c>
      <c r="S22" s="97">
        <f t="shared" si="6"/>
        <v>3.6974238546693683</v>
      </c>
      <c r="T22" s="97">
        <f t="shared" si="7"/>
        <v>2.8495782698882564</v>
      </c>
      <c r="U22" s="97">
        <f t="shared" si="8"/>
        <v>3.1136461065240599</v>
      </c>
      <c r="V22" s="97">
        <f t="shared" si="9"/>
        <v>2.7910417784175889</v>
      </c>
      <c r="W22" s="97"/>
      <c r="X22" s="97">
        <f t="shared" si="10"/>
        <v>0.15314691118705587</v>
      </c>
      <c r="Y22" s="97">
        <f t="shared" si="11"/>
        <v>2.5404941564260701</v>
      </c>
      <c r="Z22" s="97">
        <f t="shared" si="11"/>
        <v>6.4417902133353548</v>
      </c>
      <c r="AA22" s="97">
        <f t="shared" si="11"/>
        <v>2.4949887662088033</v>
      </c>
      <c r="AB22" s="97">
        <f t="shared" si="11"/>
        <v>9.2574079920022125</v>
      </c>
      <c r="AC22" s="97">
        <f t="shared" si="11"/>
        <v>41.391929652109397</v>
      </c>
      <c r="AD22" s="97">
        <f t="shared" si="11"/>
        <v>23.423921128054534</v>
      </c>
      <c r="AE22" s="97">
        <f t="shared" si="11"/>
        <v>10.62859580829317</v>
      </c>
      <c r="AF22" s="97">
        <f t="shared" si="11"/>
        <v>3.6677253723834049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9.9139659075740249E-3</v>
      </c>
      <c r="C23" s="69">
        <f>'Basic T2'!O23</f>
        <v>0.29604615436752563</v>
      </c>
      <c r="D23" s="69">
        <f>'Basic T2'!Z23</f>
        <v>0.89029313559259271</v>
      </c>
      <c r="E23" s="69">
        <f>'Basic T2'!AK23</f>
        <v>0.60822622375145707</v>
      </c>
      <c r="F23" s="69">
        <f>'Basic T2'!AV23</f>
        <v>0.81521249010069452</v>
      </c>
      <c r="G23" s="69">
        <f>'Basic T2'!BG23</f>
        <v>7.0635837381701174</v>
      </c>
      <c r="H23" s="69">
        <f>'Basic T2'!BR23</f>
        <v>6.323812971471547</v>
      </c>
      <c r="I23" s="69">
        <f>'Basic T2'!CC23</f>
        <v>2.9713876123676788</v>
      </c>
      <c r="J23" s="69">
        <f>'Basic T2'!CN23</f>
        <v>1.2977181604344707</v>
      </c>
      <c r="K23" s="309">
        <f t="shared" si="12"/>
        <v>20.276194452163658</v>
      </c>
      <c r="L23" s="97"/>
      <c r="M23" s="97">
        <f t="shared" si="0"/>
        <v>6.7609263321233293E-2</v>
      </c>
      <c r="N23" s="97">
        <f t="shared" si="1"/>
        <v>0.28080259619422726</v>
      </c>
      <c r="O23" s="97">
        <f t="shared" si="2"/>
        <v>0.47147222656426757</v>
      </c>
      <c r="P23" s="97">
        <f t="shared" si="3"/>
        <v>1.140096583634526</v>
      </c>
      <c r="Q23" s="97">
        <f t="shared" si="4"/>
        <v>1.5350104986284323</v>
      </c>
      <c r="R23" s="97">
        <f t="shared" si="5"/>
        <v>4.012257515671263</v>
      </c>
      <c r="S23" s="97">
        <f t="shared" si="6"/>
        <v>4.1495401942434054</v>
      </c>
      <c r="T23" s="97">
        <f t="shared" si="7"/>
        <v>3.3116568085350671</v>
      </c>
      <c r="U23" s="97">
        <f t="shared" si="8"/>
        <v>4.5796695168175363</v>
      </c>
      <c r="V23" s="97">
        <f t="shared" si="9"/>
        <v>2.3525242115492171</v>
      </c>
      <c r="W23" s="97"/>
      <c r="X23" s="97">
        <f t="shared" si="10"/>
        <v>4.8894608556666871E-2</v>
      </c>
      <c r="Y23" s="97">
        <f t="shared" si="11"/>
        <v>1.4600676427027199</v>
      </c>
      <c r="Z23" s="97">
        <f t="shared" si="11"/>
        <v>4.3908295399958064</v>
      </c>
      <c r="AA23" s="97">
        <f t="shared" si="11"/>
        <v>2.9997060108414657</v>
      </c>
      <c r="AB23" s="97">
        <f t="shared" si="11"/>
        <v>4.0205399096165397</v>
      </c>
      <c r="AC23" s="97">
        <f t="shared" si="11"/>
        <v>34.836831708409498</v>
      </c>
      <c r="AD23" s="97">
        <f t="shared" si="11"/>
        <v>31.188362226407516</v>
      </c>
      <c r="AE23" s="97">
        <f t="shared" si="11"/>
        <v>14.654562617151287</v>
      </c>
      <c r="AF23" s="97">
        <f t="shared" si="11"/>
        <v>6.4002057363184939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6.6311211977578596E-2</v>
      </c>
      <c r="C24" s="69">
        <f>'Basic T2'!O24</f>
        <v>0.67457048336735348</v>
      </c>
      <c r="D24" s="69">
        <f>'Basic T2'!Z24</f>
        <v>1.6991049926242034</v>
      </c>
      <c r="E24" s="69">
        <f>'Basic T2'!AK24</f>
        <v>0.63825795579406752</v>
      </c>
      <c r="F24" s="69">
        <f>'Basic T2'!AV24</f>
        <v>0.77268572955819148</v>
      </c>
      <c r="G24" s="69">
        <f>'Basic T2'!BG24</f>
        <v>4.6920431120581405</v>
      </c>
      <c r="H24" s="69">
        <f>'Basic T2'!BR24</f>
        <v>4.084636065626726</v>
      </c>
      <c r="I24" s="69">
        <f>'Basic T2'!CC24</f>
        <v>3.5212497868431627</v>
      </c>
      <c r="J24" s="69">
        <f>'Basic T2'!CN24</f>
        <v>1.2774126732467757</v>
      </c>
      <c r="K24" s="309">
        <f t="shared" si="12"/>
        <v>17.426272011096202</v>
      </c>
      <c r="L24" s="97"/>
      <c r="M24" s="97">
        <f t="shared" si="0"/>
        <v>0.45221581691310198</v>
      </c>
      <c r="N24" s="97">
        <f t="shared" si="1"/>
        <v>0.63983652633565813</v>
      </c>
      <c r="O24" s="97">
        <f t="shared" si="2"/>
        <v>0.89979444074426673</v>
      </c>
      <c r="P24" s="97">
        <f t="shared" si="3"/>
        <v>1.1963899063578143</v>
      </c>
      <c r="Q24" s="97">
        <f t="shared" si="4"/>
        <v>1.454934414542262</v>
      </c>
      <c r="R24" s="97">
        <f t="shared" si="5"/>
        <v>2.6651747806823356</v>
      </c>
      <c r="S24" s="97">
        <f t="shared" si="6"/>
        <v>2.6802439619320744</v>
      </c>
      <c r="T24" s="97">
        <f t="shared" si="7"/>
        <v>3.9244865875508883</v>
      </c>
      <c r="U24" s="97">
        <f t="shared" si="8"/>
        <v>4.5080111062837087</v>
      </c>
      <c r="V24" s="97">
        <f t="shared" si="9"/>
        <v>2.0218649470868368</v>
      </c>
      <c r="W24" s="97"/>
      <c r="X24" s="97">
        <f t="shared" si="10"/>
        <v>0.38052437110676823</v>
      </c>
      <c r="Y24" s="97">
        <f t="shared" ref="Y24:AG32" si="13">IF($K24&gt;0,C24/$K24*100,0)</f>
        <v>3.8709970952927844</v>
      </c>
      <c r="Z24" s="97">
        <f t="shared" si="13"/>
        <v>9.7502494597943627</v>
      </c>
      <c r="AA24" s="97">
        <f t="shared" si="13"/>
        <v>3.6626190351422032</v>
      </c>
      <c r="AB24" s="97">
        <f t="shared" si="13"/>
        <v>4.4340277086584141</v>
      </c>
      <c r="AC24" s="97">
        <f t="shared" si="13"/>
        <v>26.925111171629112</v>
      </c>
      <c r="AD24" s="97">
        <f t="shared" si="13"/>
        <v>23.439528907994941</v>
      </c>
      <c r="AE24" s="97">
        <f t="shared" si="13"/>
        <v>20.20655814738231</v>
      </c>
      <c r="AF24" s="97">
        <f t="shared" si="13"/>
        <v>7.3303841029990897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6.6729157649353485E-2</v>
      </c>
      <c r="C25" s="69">
        <f>'Basic T2'!O25</f>
        <v>3.1886427199965897</v>
      </c>
      <c r="D25" s="69">
        <f>'Basic T2'!Z25</f>
        <v>8.5996603646884839</v>
      </c>
      <c r="E25" s="69">
        <f>'Basic T2'!AK25</f>
        <v>6.8699068679098447</v>
      </c>
      <c r="F25" s="69">
        <f>'Basic T2'!AV25</f>
        <v>4.1792845636450027</v>
      </c>
      <c r="G25" s="69">
        <f>'Basic T2'!BG25</f>
        <v>22.899205116340031</v>
      </c>
      <c r="H25" s="69">
        <f>'Basic T2'!BR25</f>
        <v>14.713137445082568</v>
      </c>
      <c r="I25" s="69">
        <f>'Basic T2'!CC25</f>
        <v>2.5202236645932916</v>
      </c>
      <c r="J25" s="69">
        <f>'Basic T2'!CN25</f>
        <v>0.57597439017026575</v>
      </c>
      <c r="K25" s="309">
        <f t="shared" si="12"/>
        <v>63.612764290075425</v>
      </c>
      <c r="L25" s="97"/>
      <c r="M25" s="97">
        <f t="shared" si="0"/>
        <v>0.45506603843296928</v>
      </c>
      <c r="N25" s="97">
        <f t="shared" si="1"/>
        <v>3.0244579802894482</v>
      </c>
      <c r="O25" s="97">
        <f t="shared" si="2"/>
        <v>4.5541191521570283</v>
      </c>
      <c r="P25" s="97">
        <f t="shared" si="3"/>
        <v>12.877375299082736</v>
      </c>
      <c r="Q25" s="97">
        <f t="shared" si="4"/>
        <v>7.8694153485779141</v>
      </c>
      <c r="R25" s="97">
        <f t="shared" si="5"/>
        <v>13.007208696974375</v>
      </c>
      <c r="S25" s="97">
        <f t="shared" si="6"/>
        <v>9.6544213889979904</v>
      </c>
      <c r="T25" s="97">
        <f t="shared" si="7"/>
        <v>2.8088277083551447</v>
      </c>
      <c r="U25" s="97">
        <f t="shared" si="8"/>
        <v>2.0326234444058486</v>
      </c>
      <c r="V25" s="97">
        <f t="shared" si="9"/>
        <v>7.3806043096024263</v>
      </c>
      <c r="W25" s="97"/>
      <c r="X25" s="97">
        <f t="shared" si="10"/>
        <v>0.10489900634575043</v>
      </c>
      <c r="Y25" s="97">
        <f t="shared" si="13"/>
        <v>5.0125831750626615</v>
      </c>
      <c r="Z25" s="97">
        <f t="shared" si="13"/>
        <v>13.51876539348906</v>
      </c>
      <c r="AA25" s="97">
        <f t="shared" si="13"/>
        <v>10.799572923105396</v>
      </c>
      <c r="AB25" s="97">
        <f t="shared" si="13"/>
        <v>6.5698835922101813</v>
      </c>
      <c r="AC25" s="97">
        <f t="shared" si="13"/>
        <v>35.997814859796399</v>
      </c>
      <c r="AD25" s="97">
        <f t="shared" si="13"/>
        <v>23.129221956131914</v>
      </c>
      <c r="AE25" s="97">
        <f t="shared" si="13"/>
        <v>3.9618207017400211</v>
      </c>
      <c r="AF25" s="97">
        <f t="shared" si="13"/>
        <v>0.90543839211861876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4.1561559890601556E-2</v>
      </c>
      <c r="C26" s="69">
        <f>'Basic T2'!O26</f>
        <v>0.58143528237101272</v>
      </c>
      <c r="D26" s="69">
        <f>'Basic T2'!Z26</f>
        <v>2.6119435382700047</v>
      </c>
      <c r="E26" s="69">
        <f>'Basic T2'!AK26</f>
        <v>1.622773839482698</v>
      </c>
      <c r="F26" s="69">
        <f>'Basic T2'!AV26</f>
        <v>2.1383966205686993</v>
      </c>
      <c r="G26" s="69">
        <f>'Basic T2'!BG26</f>
        <v>5.8296192962271025</v>
      </c>
      <c r="H26" s="69">
        <f>'Basic T2'!BR26</f>
        <v>5.1121586156294194</v>
      </c>
      <c r="I26" s="69">
        <f>'Basic T2'!CC26</f>
        <v>2.924798695964641</v>
      </c>
      <c r="J26" s="69">
        <f>'Basic T2'!CN26</f>
        <v>0.9498298980375931</v>
      </c>
      <c r="K26" s="309">
        <f t="shared" si="12"/>
        <v>21.812517346441769</v>
      </c>
      <c r="L26" s="97"/>
      <c r="M26" s="97">
        <f t="shared" si="0"/>
        <v>0.28343313592980574</v>
      </c>
      <c r="N26" s="97">
        <f t="shared" si="1"/>
        <v>0.55149690141225316</v>
      </c>
      <c r="O26" s="97">
        <f t="shared" si="2"/>
        <v>1.3832060322790565</v>
      </c>
      <c r="P26" s="97">
        <f t="shared" si="3"/>
        <v>3.0418269356990622</v>
      </c>
      <c r="Q26" s="97">
        <f t="shared" si="4"/>
        <v>4.0265100236615199</v>
      </c>
      <c r="R26" s="97">
        <f t="shared" si="5"/>
        <v>3.3113409144419341</v>
      </c>
      <c r="S26" s="97">
        <f t="shared" si="6"/>
        <v>3.3544805563668851</v>
      </c>
      <c r="T26" s="97">
        <f t="shared" si="7"/>
        <v>3.2597327507089489</v>
      </c>
      <c r="U26" s="97">
        <f t="shared" si="8"/>
        <v>3.3519659066405776</v>
      </c>
      <c r="V26" s="97">
        <f t="shared" si="9"/>
        <v>2.5307744652678559</v>
      </c>
      <c r="W26" s="97"/>
      <c r="X26" s="97">
        <f t="shared" si="10"/>
        <v>0.19053995112297942</v>
      </c>
      <c r="Y26" s="97">
        <f t="shared" si="13"/>
        <v>2.6656037592371753</v>
      </c>
      <c r="Z26" s="97">
        <f t="shared" si="13"/>
        <v>11.974516727185941</v>
      </c>
      <c r="AA26" s="97">
        <f t="shared" si="13"/>
        <v>7.4396449236402225</v>
      </c>
      <c r="AB26" s="97">
        <f t="shared" si="13"/>
        <v>9.8035297192212045</v>
      </c>
      <c r="AC26" s="97">
        <f t="shared" si="13"/>
        <v>26.726027095529513</v>
      </c>
      <c r="AD26" s="97">
        <f t="shared" si="13"/>
        <v>23.436811691353704</v>
      </c>
      <c r="AE26" s="97">
        <f t="shared" si="13"/>
        <v>13.408808573127656</v>
      </c>
      <c r="AF26" s="97">
        <f t="shared" si="13"/>
        <v>4.354517559581617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2.3319629682561193E-3</v>
      </c>
      <c r="C27" s="69">
        <f>'Basic T2'!O27</f>
        <v>5.3532059701715567E-2</v>
      </c>
      <c r="D27" s="69">
        <f>'Basic T2'!Z27</f>
        <v>0.211951339155348</v>
      </c>
      <c r="E27" s="69">
        <f>'Basic T2'!AK27</f>
        <v>6.2925293488959227E-2</v>
      </c>
      <c r="F27" s="69">
        <f>'Basic T2'!AV27</f>
        <v>5.6060836046564297E-2</v>
      </c>
      <c r="G27" s="69">
        <f>'Basic T2'!BG27</f>
        <v>0.18822498890296707</v>
      </c>
      <c r="H27" s="69">
        <f>'Basic T2'!BR27</f>
        <v>0.24553962163700099</v>
      </c>
      <c r="I27" s="69">
        <f>'Basic T2'!CC27</f>
        <v>0.1897182656272437</v>
      </c>
      <c r="J27" s="69">
        <f>'Basic T2'!CN27</f>
        <v>5.2520508052364752E-2</v>
      </c>
      <c r="K27" s="309">
        <f t="shared" si="12"/>
        <v>1.0628048755804198</v>
      </c>
      <c r="L27" s="97"/>
      <c r="M27" s="97">
        <f t="shared" si="0"/>
        <v>1.5903050287447797E-2</v>
      </c>
      <c r="N27" s="97">
        <f t="shared" si="1"/>
        <v>5.0775668327732233E-2</v>
      </c>
      <c r="O27" s="97">
        <f t="shared" si="2"/>
        <v>0.11224299705325232</v>
      </c>
      <c r="P27" s="97">
        <f t="shared" si="3"/>
        <v>0.1179510342195936</v>
      </c>
      <c r="Q27" s="97">
        <f t="shared" si="4"/>
        <v>0.10556017349873299</v>
      </c>
      <c r="R27" s="97">
        <f t="shared" si="5"/>
        <v>0.10691557633586045</v>
      </c>
      <c r="S27" s="97">
        <f t="shared" si="6"/>
        <v>0.1611174356133688</v>
      </c>
      <c r="T27" s="97">
        <f t="shared" si="7"/>
        <v>0.21144390030195179</v>
      </c>
      <c r="U27" s="97">
        <f t="shared" si="8"/>
        <v>0.1853457684946456</v>
      </c>
      <c r="V27" s="97">
        <f t="shared" si="9"/>
        <v>0.12331082185339215</v>
      </c>
      <c r="W27" s="97"/>
      <c r="X27" s="97">
        <f t="shared" si="10"/>
        <v>0.21941590802192981</v>
      </c>
      <c r="Y27" s="97">
        <f t="shared" si="13"/>
        <v>5.0368662142691614</v>
      </c>
      <c r="Z27" s="97">
        <f t="shared" si="13"/>
        <v>19.942638957089557</v>
      </c>
      <c r="AA27" s="97">
        <f t="shared" si="13"/>
        <v>5.9206816730676382</v>
      </c>
      <c r="AB27" s="97">
        <f t="shared" si="13"/>
        <v>5.2748004205332908</v>
      </c>
      <c r="AC27" s="97">
        <f t="shared" si="13"/>
        <v>17.71021127468704</v>
      </c>
      <c r="AD27" s="97">
        <f t="shared" si="13"/>
        <v>23.102982238664151</v>
      </c>
      <c r="AE27" s="97">
        <f t="shared" si="13"/>
        <v>17.850714650103068</v>
      </c>
      <c r="AF27" s="97">
        <f t="shared" si="13"/>
        <v>4.9416886635641575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0.13432423871790847</v>
      </c>
      <c r="C28" s="69">
        <f>'Basic T2'!O28</f>
        <v>2.2179763584420327</v>
      </c>
      <c r="D28" s="69">
        <f>'Basic T2'!Z28</f>
        <v>7.6160903535973246</v>
      </c>
      <c r="E28" s="69">
        <f>'Basic T2'!AK28</f>
        <v>2.3585104698836434</v>
      </c>
      <c r="F28" s="69">
        <f>'Basic T2'!AV28</f>
        <v>1.9615419546869417</v>
      </c>
      <c r="G28" s="69">
        <f>'Basic T2'!BG28</f>
        <v>14.342023851823278</v>
      </c>
      <c r="H28" s="69">
        <f>'Basic T2'!BR28</f>
        <v>11.939534788256646</v>
      </c>
      <c r="I28" s="69">
        <f>'Basic T2'!CC28</f>
        <v>7.6211533239858111</v>
      </c>
      <c r="J28" s="69">
        <f>'Basic T2'!CN28</f>
        <v>2.6923672571102526</v>
      </c>
      <c r="K28" s="309">
        <f t="shared" si="12"/>
        <v>50.883522596503838</v>
      </c>
      <c r="L28" s="97"/>
      <c r="M28" s="97">
        <f t="shared" si="0"/>
        <v>0.91603732659249759</v>
      </c>
      <c r="N28" s="97">
        <f t="shared" si="1"/>
        <v>2.1037716942431572</v>
      </c>
      <c r="O28" s="97">
        <f t="shared" si="2"/>
        <v>4.0332503230355643</v>
      </c>
      <c r="P28" s="97">
        <f t="shared" si="3"/>
        <v>4.4209368556910418</v>
      </c>
      <c r="Q28" s="97">
        <f t="shared" si="4"/>
        <v>3.6935001984239433</v>
      </c>
      <c r="R28" s="97">
        <f t="shared" si="5"/>
        <v>8.1465577704500607</v>
      </c>
      <c r="S28" s="97">
        <f t="shared" si="6"/>
        <v>7.8344473070192047</v>
      </c>
      <c r="T28" s="97">
        <f t="shared" si="7"/>
        <v>8.493891604453605</v>
      </c>
      <c r="U28" s="97">
        <f t="shared" si="8"/>
        <v>9.5014099604935627</v>
      </c>
      <c r="V28" s="97">
        <f t="shared" si="9"/>
        <v>5.9037073825465001</v>
      </c>
      <c r="W28" s="97"/>
      <c r="X28" s="97">
        <f t="shared" si="10"/>
        <v>0.26398376500595844</v>
      </c>
      <c r="Y28" s="97">
        <f t="shared" si="13"/>
        <v>4.3589284806992268</v>
      </c>
      <c r="Z28" s="97">
        <f t="shared" si="13"/>
        <v>14.967694776148655</v>
      </c>
      <c r="AA28" s="97">
        <f t="shared" si="13"/>
        <v>4.6351163393033143</v>
      </c>
      <c r="AB28" s="97">
        <f t="shared" si="13"/>
        <v>3.8549649367666174</v>
      </c>
      <c r="AC28" s="97">
        <f t="shared" si="13"/>
        <v>28.185988547909034</v>
      </c>
      <c r="AD28" s="97">
        <f t="shared" si="13"/>
        <v>23.464442277188176</v>
      </c>
      <c r="AE28" s="97">
        <f t="shared" si="13"/>
        <v>14.977644893849101</v>
      </c>
      <c r="AF28" s="97">
        <f t="shared" si="13"/>
        <v>5.2912359831299156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5.7718586543404046E-2</v>
      </c>
      <c r="C29" s="69">
        <f>'Basic T2'!O29</f>
        <v>0.67118898704480101</v>
      </c>
      <c r="D29" s="69">
        <f>'Basic T2'!Z29</f>
        <v>2.4680450548217521</v>
      </c>
      <c r="E29" s="69">
        <f>'Basic T2'!AK29</f>
        <v>0.88811624119572796</v>
      </c>
      <c r="F29" s="69">
        <f>'Basic T2'!AV29</f>
        <v>0.87669703991029013</v>
      </c>
      <c r="G29" s="69">
        <f>'Basic T2'!BG29</f>
        <v>3.3935310885125687</v>
      </c>
      <c r="H29" s="69">
        <f>'Basic T2'!BR29</f>
        <v>3.2935569060157741</v>
      </c>
      <c r="I29" s="69">
        <f>'Basic T2'!CC29</f>
        <v>1.4246548795301202</v>
      </c>
      <c r="J29" s="69">
        <f>'Basic T2'!CN29</f>
        <v>0.50320729558272992</v>
      </c>
      <c r="K29" s="309">
        <f t="shared" si="12"/>
        <v>13.576716079157169</v>
      </c>
      <c r="L29" s="97"/>
      <c r="M29" s="97">
        <f t="shared" si="0"/>
        <v>0.39361756460763364</v>
      </c>
      <c r="N29" s="97">
        <f t="shared" si="1"/>
        <v>0.63662914487710631</v>
      </c>
      <c r="O29" s="97">
        <f t="shared" si="2"/>
        <v>1.3070017623838259</v>
      </c>
      <c r="P29" s="97">
        <f t="shared" si="3"/>
        <v>1.6647396197625071</v>
      </c>
      <c r="Q29" s="97">
        <f t="shared" si="4"/>
        <v>1.6507832948100936</v>
      </c>
      <c r="R29" s="97">
        <f t="shared" si="5"/>
        <v>1.9275938559306875</v>
      </c>
      <c r="S29" s="97">
        <f t="shared" si="6"/>
        <v>2.1611560659992386</v>
      </c>
      <c r="T29" s="97">
        <f t="shared" si="7"/>
        <v>1.5877995896500452</v>
      </c>
      <c r="U29" s="97">
        <f t="shared" si="8"/>
        <v>1.7758271267845052</v>
      </c>
      <c r="V29" s="97">
        <f t="shared" si="9"/>
        <v>1.5752242544773265</v>
      </c>
      <c r="W29" s="97"/>
      <c r="X29" s="97">
        <f>IF($K29&gt;0,B29/$K29*100,0)</f>
        <v>0.42512921539261628</v>
      </c>
      <c r="Y29" s="97">
        <f t="shared" si="13"/>
        <v>4.9436769770504609</v>
      </c>
      <c r="Z29" s="97">
        <f t="shared" si="13"/>
        <v>18.178512686220706</v>
      </c>
      <c r="AA29" s="97">
        <f t="shared" si="13"/>
        <v>6.5414658155749068</v>
      </c>
      <c r="AB29" s="97">
        <f t="shared" si="13"/>
        <v>6.4573571016645639</v>
      </c>
      <c r="AC29" s="97">
        <f t="shared" si="13"/>
        <v>24.995227628883555</v>
      </c>
      <c r="AD29" s="97">
        <f t="shared" si="13"/>
        <v>24.258862649945282</v>
      </c>
      <c r="AE29" s="97">
        <f t="shared" si="13"/>
        <v>10.493368729403093</v>
      </c>
      <c r="AF29" s="97">
        <f t="shared" si="13"/>
        <v>3.7063991958648117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3.3972689345191869E-2</v>
      </c>
      <c r="C30" s="69">
        <f>'Basic T2'!O30</f>
        <v>0.21691976352835568</v>
      </c>
      <c r="D30" s="69">
        <f>'Basic T2'!Z30</f>
        <v>0.48135996434205736</v>
      </c>
      <c r="E30" s="69">
        <f>'Basic T2'!AK30</f>
        <v>0.24933539181112657</v>
      </c>
      <c r="F30" s="69">
        <f>'Basic T2'!AV30</f>
        <v>0.5601856864688276</v>
      </c>
      <c r="G30" s="69">
        <f>'Basic T2'!BG30</f>
        <v>2.9370080700635537</v>
      </c>
      <c r="H30" s="69">
        <f>'Basic T2'!BR30</f>
        <v>3.451325380342869</v>
      </c>
      <c r="I30" s="69">
        <f>'Basic T2'!CC30</f>
        <v>2.5123898126700319</v>
      </c>
      <c r="J30" s="69">
        <f>'Basic T2'!CN30</f>
        <v>0.88470817266383461</v>
      </c>
      <c r="K30" s="309">
        <f t="shared" si="12"/>
        <v>11.327204931235848</v>
      </c>
      <c r="L30" s="97"/>
      <c r="M30" s="97">
        <f t="shared" si="0"/>
        <v>0.23168008858238889</v>
      </c>
      <c r="N30" s="97">
        <f t="shared" si="1"/>
        <v>0.20575046108851511</v>
      </c>
      <c r="O30" s="97">
        <f t="shared" si="2"/>
        <v>0.25491362911181636</v>
      </c>
      <c r="P30" s="97">
        <f t="shared" si="3"/>
        <v>0.46736956954885067</v>
      </c>
      <c r="Q30" s="97">
        <f t="shared" si="4"/>
        <v>1.0548058578013353</v>
      </c>
      <c r="R30" s="97">
        <f t="shared" si="5"/>
        <v>1.668279606996264</v>
      </c>
      <c r="S30" s="97">
        <f t="shared" si="6"/>
        <v>2.2646800994515432</v>
      </c>
      <c r="T30" s="97">
        <f t="shared" si="7"/>
        <v>2.8000967609180827</v>
      </c>
      <c r="U30" s="97">
        <f t="shared" si="8"/>
        <v>3.1221502273432202</v>
      </c>
      <c r="V30" s="97">
        <f t="shared" si="9"/>
        <v>1.3142270810619732</v>
      </c>
      <c r="W30" s="97"/>
      <c r="X30" s="97">
        <f t="shared" si="10"/>
        <v>0.29992120343394635</v>
      </c>
      <c r="Y30" s="97">
        <f t="shared" si="13"/>
        <v>1.9150334512813374</v>
      </c>
      <c r="Z30" s="97">
        <f t="shared" si="13"/>
        <v>4.2495917330378772</v>
      </c>
      <c r="AA30" s="97">
        <f t="shared" si="13"/>
        <v>2.2012084474922888</v>
      </c>
      <c r="AB30" s="97">
        <f t="shared" si="13"/>
        <v>4.9454891111227468</v>
      </c>
      <c r="AC30" s="97">
        <f t="shared" si="13"/>
        <v>25.928797862255266</v>
      </c>
      <c r="AD30" s="97">
        <f t="shared" si="13"/>
        <v>30.469347039228627</v>
      </c>
      <c r="AE30" s="97">
        <f t="shared" si="13"/>
        <v>22.180139124541462</v>
      </c>
      <c r="AF30" s="97">
        <f t="shared" si="13"/>
        <v>7.8104720276064539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8.595045979492999E-2</v>
      </c>
      <c r="C31" s="69">
        <f>'Basic T2'!O31</f>
        <v>0.67335794583124153</v>
      </c>
      <c r="D31" s="69">
        <f>'Basic T2'!Z31</f>
        <v>1.7289033392444535</v>
      </c>
      <c r="E31" s="69">
        <f>'Basic T2'!AK31</f>
        <v>0.74653298157456949</v>
      </c>
      <c r="F31" s="69">
        <f>'Basic T2'!AV31</f>
        <v>1.2760968247172453</v>
      </c>
      <c r="G31" s="69">
        <f>'Basic T2'!BG31</f>
        <v>5.8385777199076774</v>
      </c>
      <c r="H31" s="69">
        <f>'Basic T2'!BR31</f>
        <v>7.5964685619685728</v>
      </c>
      <c r="I31" s="69">
        <f>'Basic T2'!CC31</f>
        <v>6.0120714140297293</v>
      </c>
      <c r="J31" s="69">
        <f>'Basic T2'!CN31</f>
        <v>2.6101202657774873</v>
      </c>
      <c r="K31" s="309">
        <f t="shared" si="12"/>
        <v>26.568079512845905</v>
      </c>
      <c r="L31" s="97"/>
      <c r="M31" s="97">
        <f t="shared" si="0"/>
        <v>0.58614759451785081</v>
      </c>
      <c r="N31" s="97">
        <f t="shared" si="1"/>
        <v>0.6386864229375897</v>
      </c>
      <c r="O31" s="97">
        <f t="shared" si="2"/>
        <v>0.91557474081322299</v>
      </c>
      <c r="P31" s="97">
        <f t="shared" si="3"/>
        <v>1.399347263612003</v>
      </c>
      <c r="Q31" s="97">
        <f t="shared" si="4"/>
        <v>2.4028361279958133</v>
      </c>
      <c r="R31" s="97">
        <f t="shared" si="5"/>
        <v>3.3164294791242952</v>
      </c>
      <c r="S31" s="97">
        <f t="shared" si="6"/>
        <v>4.9846274351247741</v>
      </c>
      <c r="T31" s="97">
        <f t="shared" si="7"/>
        <v>6.7005452768263583</v>
      </c>
      <c r="U31" s="97">
        <f t="shared" si="8"/>
        <v>9.2111589256074407</v>
      </c>
      <c r="V31" s="97">
        <f t="shared" si="9"/>
        <v>3.0825335817227368</v>
      </c>
      <c r="W31" s="97"/>
      <c r="X31" s="97">
        <f t="shared" si="10"/>
        <v>0.32351024752606666</v>
      </c>
      <c r="Y31" s="97">
        <f t="shared" si="13"/>
        <v>2.5344622501060603</v>
      </c>
      <c r="Z31" s="97">
        <f t="shared" si="13"/>
        <v>6.5074456676799439</v>
      </c>
      <c r="AA31" s="97">
        <f t="shared" si="13"/>
        <v>2.8098868840467528</v>
      </c>
      <c r="AB31" s="97">
        <f t="shared" si="13"/>
        <v>4.8031203162435618</v>
      </c>
      <c r="AC31" s="97">
        <f t="shared" si="13"/>
        <v>21.975911797029486</v>
      </c>
      <c r="AD31" s="97">
        <f t="shared" si="13"/>
        <v>28.59246396901068</v>
      </c>
      <c r="AE31" s="97">
        <f t="shared" si="13"/>
        <v>22.628927360454636</v>
      </c>
      <c r="AF31" s="97">
        <f t="shared" si="13"/>
        <v>9.8242715079028216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7.5514963977089283E-4</v>
      </c>
      <c r="C32" s="69">
        <f>'Basic T2'!O32</f>
        <v>0.12818409861950444</v>
      </c>
      <c r="D32" s="69">
        <f>'Basic T2'!Z32</f>
        <v>0.43312133530927088</v>
      </c>
      <c r="E32" s="69">
        <f>'Basic T2'!AK32</f>
        <v>0.32287158660107718</v>
      </c>
      <c r="F32" s="69">
        <f>'Basic T2'!AV32</f>
        <v>0.41126176500938649</v>
      </c>
      <c r="G32" s="69">
        <f>'Basic T2'!BG32</f>
        <v>1.7197120585740659</v>
      </c>
      <c r="H32" s="69">
        <f>'Basic T2'!BR32</f>
        <v>2.5158681473720468</v>
      </c>
      <c r="I32" s="69">
        <f>'Basic T2'!CC32</f>
        <v>2.6574112620580026</v>
      </c>
      <c r="J32" s="69">
        <f>'Basic T2'!CN32</f>
        <v>1.2235215069094982</v>
      </c>
      <c r="K32" s="309">
        <f t="shared" si="12"/>
        <v>9.4127069100926235</v>
      </c>
      <c r="L32" s="97"/>
      <c r="M32" s="97">
        <f t="shared" si="0"/>
        <v>5.1498170679808277E-3</v>
      </c>
      <c r="N32" s="97">
        <f t="shared" si="1"/>
        <v>0.12158383803387808</v>
      </c>
      <c r="O32" s="97">
        <f t="shared" si="2"/>
        <v>0.2293679150910547</v>
      </c>
      <c r="P32" s="97">
        <f t="shared" si="3"/>
        <v>0.60521032875913594</v>
      </c>
      <c r="Q32" s="97">
        <f t="shared" si="4"/>
        <v>0.77438843815541991</v>
      </c>
      <c r="R32" s="97">
        <f t="shared" si="5"/>
        <v>0.97683100923948007</v>
      </c>
      <c r="S32" s="97">
        <f t="shared" si="6"/>
        <v>1.6508546422914987</v>
      </c>
      <c r="T32" s="97">
        <f t="shared" si="7"/>
        <v>2.9617253778815265</v>
      </c>
      <c r="U32" s="97">
        <f t="shared" si="8"/>
        <v>4.3178282613291898</v>
      </c>
      <c r="V32" s="97">
        <f t="shared" si="9"/>
        <v>1.0920994545821487</v>
      </c>
      <c r="W32" s="97"/>
      <c r="X32" s="97">
        <f t="shared" si="10"/>
        <v>8.0226617803343669E-3</v>
      </c>
      <c r="Y32" s="97">
        <f t="shared" si="13"/>
        <v>1.361819717153427</v>
      </c>
      <c r="Z32" s="97">
        <f t="shared" si="13"/>
        <v>4.6014535398405272</v>
      </c>
      <c r="AA32" s="97">
        <f t="shared" si="13"/>
        <v>3.4301672163496701</v>
      </c>
      <c r="AB32" s="97">
        <f t="shared" si="13"/>
        <v>4.3692188542322263</v>
      </c>
      <c r="AC32" s="97">
        <f t="shared" si="13"/>
        <v>18.270111616140223</v>
      </c>
      <c r="AD32" s="97">
        <f t="shared" si="13"/>
        <v>26.728423304824755</v>
      </c>
      <c r="AE32" s="97">
        <f t="shared" si="13"/>
        <v>28.232168359652587</v>
      </c>
      <c r="AF32" s="97">
        <f t="shared" si="13"/>
        <v>12.998614730026247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7.0555706719112016E-2</v>
      </c>
      <c r="C33" s="69">
        <f>'Basic T2'!O33</f>
        <v>2.4322830122823991</v>
      </c>
      <c r="D33" s="69">
        <f>'Basic T2'!Z33</f>
        <v>7.8741860999494486</v>
      </c>
      <c r="E33" s="69">
        <f>'Basic T2'!AK33</f>
        <v>3.9413440482066973</v>
      </c>
      <c r="F33" s="69">
        <f>'Basic T2'!AV33</f>
        <v>3.6530898547119559</v>
      </c>
      <c r="G33" s="69">
        <f>'Basic T2'!BG33</f>
        <v>16.602794665083554</v>
      </c>
      <c r="H33" s="69">
        <f>'Basic T2'!BR33</f>
        <v>23.255831110631625</v>
      </c>
      <c r="I33" s="69">
        <f>'Basic T2'!CC33</f>
        <v>18.411372258477122</v>
      </c>
      <c r="J33" s="69">
        <f>'Basic T2'!CN33</f>
        <v>6.8120455080277109</v>
      </c>
      <c r="K33" s="309">
        <f t="shared" ref="K33" si="14">SUM(B33:J33)</f>
        <v>83.053502264089616</v>
      </c>
      <c r="L33" s="97"/>
      <c r="M33" s="97">
        <f t="shared" si="0"/>
        <v>0.48116156529687309</v>
      </c>
      <c r="N33" s="97">
        <f t="shared" si="1"/>
        <v>2.3070435959121274</v>
      </c>
      <c r="O33" s="97">
        <f t="shared" si="2"/>
        <v>4.1699299977793292</v>
      </c>
      <c r="P33" s="97">
        <f t="shared" si="3"/>
        <v>7.3878973132288657</v>
      </c>
      <c r="Q33" s="97">
        <f t="shared" si="4"/>
        <v>6.8786130579564952</v>
      </c>
      <c r="R33" s="97">
        <f t="shared" si="5"/>
        <v>9.4307210256681042</v>
      </c>
      <c r="S33" s="97">
        <f t="shared" si="6"/>
        <v>15.259939909583769</v>
      </c>
      <c r="T33" s="97">
        <f t="shared" si="7"/>
        <v>20.519755161015574</v>
      </c>
      <c r="U33" s="97">
        <f t="shared" si="8"/>
        <v>24.039824756589468</v>
      </c>
      <c r="V33" s="97">
        <f t="shared" si="9"/>
        <v>9.6361955588455661</v>
      </c>
      <c r="W33" s="97"/>
      <c r="X33" s="97">
        <f t="shared" ref="X33" si="15">IF($K33&gt;0,B33/$K33*100,0)</f>
        <v>8.495211495688923E-2</v>
      </c>
      <c r="Y33" s="97">
        <f t="shared" ref="Y33" si="16">IF($K33&gt;0,C33/$K33*100,0)</f>
        <v>2.9285736856085132</v>
      </c>
      <c r="Z33" s="97">
        <f t="shared" ref="Z33" si="17">IF($K33&gt;0,D33/$K33*100,0)</f>
        <v>9.4808597895263738</v>
      </c>
      <c r="AA33" s="97">
        <f t="shared" ref="AA33" si="18">IF($K33&gt;0,E33/$K33*100,0)</f>
        <v>4.7455482800402526</v>
      </c>
      <c r="AB33" s="97">
        <f t="shared" ref="AB33" si="19">IF($K33&gt;0,F33/$K33*100,0)</f>
        <v>4.3984777945859923</v>
      </c>
      <c r="AC33" s="97">
        <f t="shared" ref="AC33" si="20">IF($K33&gt;0,G33/$K33*100,0)</f>
        <v>19.990481090479207</v>
      </c>
      <c r="AD33" s="97">
        <f t="shared" ref="AD33" si="21">IF($K33&gt;0,H33/$K33*100,0)</f>
        <v>28.001024010623691</v>
      </c>
      <c r="AE33" s="97">
        <f t="shared" ref="AE33" si="22">IF($K33&gt;0,I33/$K33*100,0)</f>
        <v>22.168086542495832</v>
      </c>
      <c r="AF33" s="97">
        <f>IF($K33&gt;0,J33/$K33*100,0)</f>
        <v>8.2019966916832594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14.663620664626375</v>
      </c>
      <c r="C35" s="310">
        <f t="shared" ref="C35:K35" si="24">SUM(C8:C33)</f>
        <v>105.42856739214571</v>
      </c>
      <c r="D35" s="310">
        <f t="shared" si="24"/>
        <v>188.83257282838795</v>
      </c>
      <c r="E35" s="310">
        <f t="shared" si="24"/>
        <v>53.348657691130533</v>
      </c>
      <c r="F35" s="310">
        <f t="shared" si="24"/>
        <v>53.107942312388474</v>
      </c>
      <c r="G35" s="310">
        <f t="shared" si="24"/>
        <v>176.05010921110727</v>
      </c>
      <c r="H35" s="310">
        <f t="shared" si="24"/>
        <v>152.39792062369892</v>
      </c>
      <c r="I35" s="310">
        <f t="shared" si="24"/>
        <v>89.725106922600816</v>
      </c>
      <c r="J35" s="310">
        <f t="shared" si="24"/>
        <v>28.336502353913733</v>
      </c>
      <c r="K35" s="310">
        <f t="shared" si="24"/>
        <v>861.89099999999974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1.7013312199136992</v>
      </c>
      <c r="Y35" s="98">
        <f t="shared" ref="Y35:AG35" si="26">IF($K35&gt;0,C35/$K35*100,0)</f>
        <v>12.232239040916513</v>
      </c>
      <c r="Z35" s="98">
        <f t="shared" si="26"/>
        <v>21.909101362978383</v>
      </c>
      <c r="AA35" s="98">
        <f t="shared" si="26"/>
        <v>6.1897220984011376</v>
      </c>
      <c r="AB35" s="98">
        <f t="shared" si="26"/>
        <v>6.1617933488560022</v>
      </c>
      <c r="AC35" s="98">
        <f t="shared" si="26"/>
        <v>20.426029418001502</v>
      </c>
      <c r="AD35" s="98">
        <f t="shared" si="26"/>
        <v>17.681809025004203</v>
      </c>
      <c r="AE35" s="98">
        <f t="shared" si="26"/>
        <v>10.410261497405223</v>
      </c>
      <c r="AF35" s="98">
        <f t="shared" si="26"/>
        <v>3.2877129885233449</v>
      </c>
      <c r="AG35" s="98">
        <f t="shared" si="26"/>
        <v>100</v>
      </c>
    </row>
    <row r="37" spans="1:33" x14ac:dyDescent="0.25">
      <c r="A37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4" t="str">
        <f>name!F3</f>
        <v>All qualifications</v>
      </c>
      <c r="C4" s="384"/>
      <c r="D4" s="384"/>
      <c r="E4" s="384"/>
      <c r="F4" s="384"/>
      <c r="G4" s="103"/>
      <c r="H4" s="384" t="str">
        <f>name!F4</f>
        <v>RQF8 Doctorate</v>
      </c>
      <c r="I4" s="384"/>
      <c r="J4" s="384"/>
      <c r="K4" s="384"/>
      <c r="L4" s="384"/>
      <c r="N4" s="385" t="str">
        <f>name!F5</f>
        <v>RQF7 Other higher degree</v>
      </c>
      <c r="O4" s="385"/>
      <c r="P4" s="385"/>
      <c r="Q4" s="385"/>
      <c r="R4" s="385"/>
      <c r="S4" s="111"/>
      <c r="T4" s="385" t="str">
        <f>name!F6</f>
        <v>RQF6 First degree</v>
      </c>
      <c r="U4" s="385"/>
      <c r="V4" s="385"/>
      <c r="W4" s="385"/>
      <c r="X4" s="385"/>
      <c r="Y4" s="96"/>
      <c r="Z4" s="384" t="str">
        <f>$B$4</f>
        <v>All qualifications</v>
      </c>
      <c r="AA4" s="384"/>
      <c r="AB4" s="384"/>
      <c r="AC4" s="384"/>
      <c r="AD4" s="384"/>
      <c r="AE4" s="103"/>
      <c r="AF4" s="384" t="str">
        <f>$H$4</f>
        <v>RQF8 Doctorate</v>
      </c>
      <c r="AG4" s="384"/>
      <c r="AH4" s="384"/>
      <c r="AI4" s="384"/>
      <c r="AJ4" s="384"/>
      <c r="AL4" s="385" t="str">
        <f>$N$4</f>
        <v>RQF7 Other higher degree</v>
      </c>
      <c r="AM4" s="385"/>
      <c r="AN4" s="385"/>
      <c r="AO4" s="385"/>
      <c r="AP4" s="385"/>
      <c r="AQ4" s="111"/>
      <c r="AR4" s="385" t="str">
        <f>$T$4</f>
        <v>RQF6 First degree</v>
      </c>
      <c r="AS4" s="385"/>
      <c r="AT4" s="385"/>
      <c r="AU4" s="385"/>
      <c r="AV4" s="385"/>
      <c r="AW4" s="96"/>
      <c r="AX4" s="384" t="str">
        <f>$B$4</f>
        <v>All qualifications</v>
      </c>
      <c r="AY4" s="384"/>
      <c r="AZ4" s="384"/>
      <c r="BA4" s="384"/>
      <c r="BB4" s="384"/>
      <c r="BC4" s="103"/>
      <c r="BD4" s="384" t="str">
        <f>$H$4</f>
        <v>RQF8 Doctorate</v>
      </c>
      <c r="BE4" s="384"/>
      <c r="BF4" s="384"/>
      <c r="BG4" s="384"/>
      <c r="BH4" s="384"/>
      <c r="BJ4" s="385" t="str">
        <f>$N$4</f>
        <v>RQF7 Other higher degree</v>
      </c>
      <c r="BK4" s="385"/>
      <c r="BL4" s="385"/>
      <c r="BM4" s="385"/>
      <c r="BN4" s="385"/>
      <c r="BO4" s="111"/>
      <c r="BP4" s="385" t="str">
        <f>$T$4</f>
        <v>RQF6 First degree</v>
      </c>
      <c r="BQ4" s="385"/>
      <c r="BR4" s="385"/>
      <c r="BS4" s="385"/>
      <c r="BT4" s="385"/>
      <c r="BU4" s="96"/>
      <c r="BV4" s="384" t="str">
        <f>$B$4</f>
        <v>All qualifications</v>
      </c>
      <c r="BW4" s="384"/>
      <c r="BX4" s="384"/>
      <c r="BY4" s="384"/>
      <c r="BZ4" s="384"/>
      <c r="CA4" s="103"/>
      <c r="CB4" s="384" t="str">
        <f>$H$4</f>
        <v>RQF8 Doctorate</v>
      </c>
      <c r="CC4" s="384"/>
      <c r="CD4" s="384"/>
      <c r="CE4" s="384"/>
      <c r="CF4" s="384"/>
      <c r="CH4" s="385" t="str">
        <f>$N$4</f>
        <v>RQF7 Other higher degree</v>
      </c>
      <c r="CI4" s="385"/>
      <c r="CJ4" s="385"/>
      <c r="CK4" s="385"/>
      <c r="CL4" s="385"/>
      <c r="CM4" s="111"/>
      <c r="CN4" s="385" t="str">
        <f>$T$4</f>
        <v>RQF6 First degree</v>
      </c>
      <c r="CO4" s="385"/>
      <c r="CP4" s="385"/>
      <c r="CQ4" s="385"/>
      <c r="CR4" s="385"/>
      <c r="CS4" s="96"/>
      <c r="CT4" s="384" t="str">
        <f>$B$4</f>
        <v>All qualifications</v>
      </c>
      <c r="CU4" s="384"/>
      <c r="CV4" s="384"/>
      <c r="CW4" s="384"/>
      <c r="CX4" s="384"/>
      <c r="CY4" s="103"/>
      <c r="CZ4" s="384" t="str">
        <f>$H$4</f>
        <v>RQF8 Doctorate</v>
      </c>
      <c r="DA4" s="384"/>
      <c r="DB4" s="384"/>
      <c r="DC4" s="384"/>
      <c r="DD4" s="384"/>
      <c r="DF4" s="385" t="str">
        <f>$N$4</f>
        <v>RQF7 Other higher degree</v>
      </c>
      <c r="DG4" s="385"/>
      <c r="DH4" s="385"/>
      <c r="DI4" s="385"/>
      <c r="DJ4" s="385"/>
      <c r="DK4" s="111"/>
      <c r="DL4" s="385" t="str">
        <f>$T$4</f>
        <v>RQF6 First degree</v>
      </c>
      <c r="DM4" s="385"/>
      <c r="DN4" s="385"/>
      <c r="DO4" s="385"/>
      <c r="DP4" s="385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B52" s="94"/>
      <c r="C52" s="94"/>
      <c r="D52" s="94"/>
      <c r="E52" s="94"/>
      <c r="F52" s="94"/>
      <c r="G52" s="94"/>
      <c r="Y52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4" t="str">
        <f>B4</f>
        <v>All qualifications</v>
      </c>
      <c r="C56" s="384"/>
      <c r="D56" s="384"/>
      <c r="E56" s="384"/>
      <c r="F56" s="384"/>
      <c r="G56" s="114"/>
      <c r="H56" s="384" t="str">
        <f>H4</f>
        <v>RQF8 Doctorate</v>
      </c>
      <c r="I56" s="384"/>
      <c r="J56" s="384"/>
      <c r="K56" s="384"/>
      <c r="L56" s="384"/>
      <c r="M56" s="114"/>
      <c r="N56" s="385" t="str">
        <f>N4</f>
        <v>RQF7 Other higher degree</v>
      </c>
      <c r="O56" s="385"/>
      <c r="P56" s="385"/>
      <c r="Q56" s="385"/>
      <c r="R56" s="385"/>
      <c r="S56" s="111"/>
      <c r="T56" s="385" t="str">
        <f>T4</f>
        <v>RQF6 First degree</v>
      </c>
      <c r="U56" s="385"/>
      <c r="V56" s="385"/>
      <c r="W56" s="385"/>
      <c r="X56" s="385"/>
      <c r="Z56" s="384" t="str">
        <f>Z4</f>
        <v>All qualifications</v>
      </c>
      <c r="AA56" s="384"/>
      <c r="AB56" s="384"/>
      <c r="AC56" s="384"/>
      <c r="AD56" s="384"/>
      <c r="AE56" s="114"/>
      <c r="AF56" s="384" t="str">
        <f>AF4</f>
        <v>RQF8 Doctorate</v>
      </c>
      <c r="AG56" s="384"/>
      <c r="AH56" s="384"/>
      <c r="AI56" s="384"/>
      <c r="AJ56" s="384"/>
      <c r="AK56" s="114"/>
      <c r="AL56" s="385" t="str">
        <f>AL4</f>
        <v>RQF7 Other higher degree</v>
      </c>
      <c r="AM56" s="385"/>
      <c r="AN56" s="385"/>
      <c r="AO56" s="385"/>
      <c r="AP56" s="385"/>
      <c r="AQ56" s="111"/>
      <c r="AR56" s="385" t="str">
        <f>AR4</f>
        <v>RQF6 First degree</v>
      </c>
      <c r="AS56" s="385"/>
      <c r="AT56" s="385"/>
      <c r="AU56" s="385"/>
      <c r="AV56" s="385"/>
      <c r="AX56" s="384" t="str">
        <f>AX4</f>
        <v>All qualifications</v>
      </c>
      <c r="AY56" s="384"/>
      <c r="AZ56" s="384"/>
      <c r="BA56" s="384"/>
      <c r="BB56" s="384"/>
      <c r="BC56" s="114"/>
      <c r="BD56" s="384" t="str">
        <f>BD4</f>
        <v>RQF8 Doctorate</v>
      </c>
      <c r="BE56" s="384"/>
      <c r="BF56" s="384"/>
      <c r="BG56" s="384"/>
      <c r="BH56" s="384"/>
      <c r="BI56" s="114"/>
      <c r="BJ56" s="385" t="str">
        <f>BJ4</f>
        <v>RQF7 Other higher degree</v>
      </c>
      <c r="BK56" s="385"/>
      <c r="BL56" s="385"/>
      <c r="BM56" s="385"/>
      <c r="BN56" s="385"/>
      <c r="BO56" s="111"/>
      <c r="BP56" s="385" t="str">
        <f>BP4</f>
        <v>RQF6 First degree</v>
      </c>
      <c r="BQ56" s="385"/>
      <c r="BR56" s="385"/>
      <c r="BS56" s="385"/>
      <c r="BT56" s="385"/>
      <c r="BV56" s="384" t="str">
        <f>BV4</f>
        <v>All qualifications</v>
      </c>
      <c r="BW56" s="384"/>
      <c r="BX56" s="384"/>
      <c r="BY56" s="384"/>
      <c r="BZ56" s="384"/>
      <c r="CA56" s="114"/>
      <c r="CB56" s="384" t="str">
        <f>CB4</f>
        <v>RQF8 Doctorate</v>
      </c>
      <c r="CC56" s="384"/>
      <c r="CD56" s="384"/>
      <c r="CE56" s="384"/>
      <c r="CF56" s="384"/>
      <c r="CG56" s="114"/>
      <c r="CH56" s="385" t="str">
        <f>CH4</f>
        <v>RQF7 Other higher degree</v>
      </c>
      <c r="CI56" s="385"/>
      <c r="CJ56" s="385"/>
      <c r="CK56" s="385"/>
      <c r="CL56" s="385"/>
      <c r="CM56" s="111"/>
      <c r="CN56" s="385" t="str">
        <f>CN4</f>
        <v>RQF6 First degree</v>
      </c>
      <c r="CO56" s="385"/>
      <c r="CP56" s="385"/>
      <c r="CQ56" s="385"/>
      <c r="CR56" s="385"/>
      <c r="CT56" s="384" t="str">
        <f>CT4</f>
        <v>All qualifications</v>
      </c>
      <c r="CU56" s="384"/>
      <c r="CV56" s="384"/>
      <c r="CW56" s="384"/>
      <c r="CX56" s="384"/>
      <c r="CY56" s="114"/>
      <c r="CZ56" s="384" t="str">
        <f>CZ4</f>
        <v>RQF8 Doctorate</v>
      </c>
      <c r="DA56" s="384"/>
      <c r="DB56" s="384"/>
      <c r="DC56" s="384"/>
      <c r="DD56" s="384"/>
      <c r="DE56" s="114"/>
      <c r="DF56" s="385" t="str">
        <f>DF4</f>
        <v>RQF7 Other higher degree</v>
      </c>
      <c r="DG56" s="385"/>
      <c r="DH56" s="385"/>
      <c r="DI56" s="385"/>
      <c r="DJ56" s="385"/>
      <c r="DK56" s="111"/>
      <c r="DL56" s="385" t="str">
        <f>DL4</f>
        <v>RQF6 First degree</v>
      </c>
      <c r="DM56" s="385"/>
      <c r="DN56" s="385"/>
      <c r="DO56" s="385"/>
      <c r="DP56" s="385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Y79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AW79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BU79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CS79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4" t="str">
        <f>B4</f>
        <v>All qualifications</v>
      </c>
      <c r="C83" s="384"/>
      <c r="D83" s="384"/>
      <c r="E83" s="384"/>
      <c r="F83" s="384"/>
      <c r="G83" s="114"/>
      <c r="H83" s="384" t="str">
        <f>H4</f>
        <v>RQF8 Doctorate</v>
      </c>
      <c r="I83" s="384"/>
      <c r="J83" s="384"/>
      <c r="K83" s="384"/>
      <c r="L83" s="384"/>
      <c r="M83" s="114"/>
      <c r="N83" s="385" t="str">
        <f>N4</f>
        <v>RQF7 Other higher degree</v>
      </c>
      <c r="O83" s="385"/>
      <c r="P83" s="385"/>
      <c r="Q83" s="385"/>
      <c r="R83" s="385"/>
      <c r="S83" s="111"/>
      <c r="T83" s="385" t="str">
        <f>T4</f>
        <v>RQF6 First degree</v>
      </c>
      <c r="U83" s="385"/>
      <c r="V83" s="385"/>
      <c r="W83" s="385"/>
      <c r="X83" s="385"/>
      <c r="Z83" s="384" t="str">
        <f>Z4</f>
        <v>All qualifications</v>
      </c>
      <c r="AA83" s="384"/>
      <c r="AB83" s="384"/>
      <c r="AC83" s="384"/>
      <c r="AD83" s="384"/>
      <c r="AE83" s="114"/>
      <c r="AF83" s="384" t="str">
        <f>AF4</f>
        <v>RQF8 Doctorate</v>
      </c>
      <c r="AG83" s="384"/>
      <c r="AH83" s="384"/>
      <c r="AI83" s="384"/>
      <c r="AJ83" s="384"/>
      <c r="AK83" s="114"/>
      <c r="AL83" s="385" t="str">
        <f>AL4</f>
        <v>RQF7 Other higher degree</v>
      </c>
      <c r="AM83" s="385"/>
      <c r="AN83" s="385"/>
      <c r="AO83" s="385"/>
      <c r="AP83" s="385"/>
      <c r="AQ83" s="111"/>
      <c r="AR83" s="385" t="str">
        <f>AR4</f>
        <v>RQF6 First degree</v>
      </c>
      <c r="AS83" s="385"/>
      <c r="AT83" s="385"/>
      <c r="AU83" s="385"/>
      <c r="AV83" s="385"/>
      <c r="AX83" s="384" t="str">
        <f>AX4</f>
        <v>All qualifications</v>
      </c>
      <c r="AY83" s="384"/>
      <c r="AZ83" s="384"/>
      <c r="BA83" s="384"/>
      <c r="BB83" s="384"/>
      <c r="BC83" s="114"/>
      <c r="BD83" s="384" t="str">
        <f>BD4</f>
        <v>RQF8 Doctorate</v>
      </c>
      <c r="BE83" s="384"/>
      <c r="BF83" s="384"/>
      <c r="BG83" s="384"/>
      <c r="BH83" s="384"/>
      <c r="BI83" s="114"/>
      <c r="BJ83" s="385" t="str">
        <f>BJ4</f>
        <v>RQF7 Other higher degree</v>
      </c>
      <c r="BK83" s="385"/>
      <c r="BL83" s="385"/>
      <c r="BM83" s="385"/>
      <c r="BN83" s="385"/>
      <c r="BO83" s="111"/>
      <c r="BP83" s="385" t="str">
        <f>BP4</f>
        <v>RQF6 First degree</v>
      </c>
      <c r="BQ83" s="385"/>
      <c r="BR83" s="385"/>
      <c r="BS83" s="385"/>
      <c r="BT83" s="385"/>
      <c r="BV83" s="384" t="str">
        <f>BV4</f>
        <v>All qualifications</v>
      </c>
      <c r="BW83" s="384"/>
      <c r="BX83" s="384"/>
      <c r="BY83" s="384"/>
      <c r="BZ83" s="384"/>
      <c r="CA83" s="114"/>
      <c r="CB83" s="384" t="str">
        <f>CB4</f>
        <v>RQF8 Doctorate</v>
      </c>
      <c r="CC83" s="384"/>
      <c r="CD83" s="384"/>
      <c r="CE83" s="384"/>
      <c r="CF83" s="384"/>
      <c r="CG83" s="114"/>
      <c r="CH83" s="385" t="str">
        <f>CH4</f>
        <v>RQF7 Other higher degree</v>
      </c>
      <c r="CI83" s="385"/>
      <c r="CJ83" s="385"/>
      <c r="CK83" s="385"/>
      <c r="CL83" s="385"/>
      <c r="CM83" s="111"/>
      <c r="CN83" s="385" t="str">
        <f>CN4</f>
        <v>RQF6 First degree</v>
      </c>
      <c r="CO83" s="385"/>
      <c r="CP83" s="385"/>
      <c r="CQ83" s="385"/>
      <c r="CR83" s="385"/>
      <c r="CT83" s="384" t="str">
        <f>CT4</f>
        <v>All qualifications</v>
      </c>
      <c r="CU83" s="384"/>
      <c r="CV83" s="384"/>
      <c r="CW83" s="384"/>
      <c r="CX83" s="384"/>
      <c r="CY83" s="114"/>
      <c r="CZ83" s="384" t="str">
        <f>CZ4</f>
        <v>RQF8 Doctorate</v>
      </c>
      <c r="DA83" s="384"/>
      <c r="DB83" s="384"/>
      <c r="DC83" s="384"/>
      <c r="DD83" s="384"/>
      <c r="DE83" s="114"/>
      <c r="DF83" s="385" t="str">
        <f>DF4</f>
        <v>RQF7 Other higher degree</v>
      </c>
      <c r="DG83" s="385"/>
      <c r="DH83" s="385"/>
      <c r="DI83" s="385"/>
      <c r="DJ83" s="385"/>
      <c r="DK83" s="111"/>
      <c r="DL83" s="385" t="str">
        <f>DL4</f>
        <v>RQF6 First degree</v>
      </c>
      <c r="DM83" s="385"/>
      <c r="DN83" s="385"/>
      <c r="DO83" s="385"/>
      <c r="DP83" s="385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Y96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AW96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BU96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  <c r="CS96" s="91" t="str">
        <f ca="1">CELL("filename")</f>
        <v>https://educationgovuk.sharepoint.com/sites/UnitforFutureSkills/Shared Documents/Research Projects/R007 Skills Imperative 2035 revised projections/Projections/Sub-regional/Main tables/LSIPs/[BH_LSIP_MainTables.Main.xlsm]Basic T3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7" t="s">
        <v>59</v>
      </c>
      <c r="L2" s="387"/>
      <c r="M2" s="387"/>
      <c r="N2" s="387"/>
      <c r="O2" s="387"/>
      <c r="P2" s="387"/>
      <c r="Q2" s="387"/>
      <c r="R2" s="387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8" t="s">
        <v>62</v>
      </c>
      <c r="L3" s="388"/>
      <c r="M3" s="128"/>
      <c r="N3" s="389" t="s">
        <v>75</v>
      </c>
      <c r="O3" s="389"/>
      <c r="P3" s="128"/>
      <c r="Q3" s="389" t="s">
        <v>74</v>
      </c>
      <c r="R3" s="389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6" t="s">
        <v>80</v>
      </c>
      <c r="B76" s="386"/>
      <c r="C76" s="386"/>
      <c r="D76" s="386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</row>
    <row r="77" spans="1:21" x14ac:dyDescent="0.25">
      <c r="A77" s="386" t="s">
        <v>81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</row>
    <row r="78" spans="1:21" x14ac:dyDescent="0.25">
      <c r="A78" s="386" t="s">
        <v>82</v>
      </c>
      <c r="B78" s="386"/>
      <c r="C78" s="386"/>
      <c r="D78" s="386"/>
      <c r="E78" s="386"/>
      <c r="F78" s="386"/>
      <c r="G78" s="386"/>
      <c r="H78" s="386"/>
      <c r="I78" s="386"/>
      <c r="J78" s="386"/>
      <c r="K78" s="386"/>
      <c r="L78" s="386"/>
      <c r="M78" s="386"/>
      <c r="N78" s="386"/>
      <c r="O78" s="386"/>
      <c r="P78" s="386"/>
      <c r="Q78" s="386"/>
      <c r="R78" s="386"/>
    </row>
    <row r="79" spans="1:21" x14ac:dyDescent="0.25">
      <c r="A79" s="386" t="s">
        <v>83</v>
      </c>
      <c r="B79" s="386"/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R79" s="386"/>
    </row>
    <row r="80" spans="1:21" x14ac:dyDescent="0.25">
      <c r="A80" s="386" t="s">
        <v>84</v>
      </c>
      <c r="B80" s="386"/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R80" s="386"/>
    </row>
    <row r="81" spans="1:18" x14ac:dyDescent="0.25">
      <c r="A81" s="386" t="s">
        <v>85</v>
      </c>
      <c r="B81" s="386"/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R81" s="38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4" t="s">
        <v>13</v>
      </c>
      <c r="X2" s="384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4" t="s">
        <v>13</v>
      </c>
      <c r="X50" s="384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5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501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474</v>
      </c>
    </row>
    <row r="231" spans="1:6" x14ac:dyDescent="0.25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477</v>
      </c>
    </row>
    <row r="235" spans="1:6" x14ac:dyDescent="0.25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5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485</v>
      </c>
    </row>
    <row r="245" spans="1:6" x14ac:dyDescent="0.25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491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5">
      <c r="C265" s="14">
        <v>2</v>
      </c>
      <c r="D265" s="126" t="s">
        <v>444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5">
      <c r="C268" s="14">
        <v>4</v>
      </c>
      <c r="D268" s="126" t="s">
        <v>448</v>
      </c>
    </row>
    <row r="269" spans="1:6" x14ac:dyDescent="0.25">
      <c r="C269" s="14">
        <v>5</v>
      </c>
      <c r="D269" s="126" t="s">
        <v>450</v>
      </c>
    </row>
    <row r="271" spans="1:6" x14ac:dyDescent="0.25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5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5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6DE248-1CAE-4256-B3C9-103C00E69F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9F9E39-1520-459D-A9CC-59B7910439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NEWBURY, Chloe</cp:lastModifiedBy>
  <cp:lastPrinted>2022-11-08T11:16:28Z</cp:lastPrinted>
  <dcterms:created xsi:type="dcterms:W3CDTF">2006-08-30T09:48:05Z</dcterms:created>
  <dcterms:modified xsi:type="dcterms:W3CDTF">2024-06-28T14:23:59Z</dcterms:modified>
</cp:coreProperties>
</file>